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Y:\FP-Archiv\FA\380 Allgemeines\Medien\Homepage\2023\Zahlen\Dateien\Tabellen\"/>
    </mc:Choice>
  </mc:AlternateContent>
  <xr:revisionPtr revIDLastSave="0" documentId="14_{3197929C-767D-46E6-B6DF-46830F7ED4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" sheetId="14" r:id="rId1"/>
    <sheet name="TOTAL" sheetId="1" r:id="rId2"/>
    <sheet name="DOT" sheetId="7" r:id="rId3"/>
    <sheet name="GLA-1" sheetId="2" r:id="rId4"/>
    <sheet name="GLA-2" sheetId="6" r:id="rId5"/>
    <sheet name="SLA.AC-1" sheetId="8" r:id="rId6"/>
    <sheet name="SLA.AC-2" sheetId="10" r:id="rId7"/>
    <sheet name="SLA.F-1" sheetId="18" r:id="rId8"/>
    <sheet name="SLA.F-2" sheetId="12" r:id="rId9"/>
    <sheet name="DFIE" sheetId="15" state="veryHidden" r:id="rId10"/>
  </sheets>
  <definedNames>
    <definedName name="_xlnm.Print_Area" localSheetId="2">DOT!$B$1:$J$18</definedName>
    <definedName name="_xlnm.Print_Area" localSheetId="3">'GLA-1'!$B$1:$P$70</definedName>
    <definedName name="_xlnm.Print_Area" localSheetId="4">'GLA-2'!$B$1:$G$35</definedName>
    <definedName name="_xlnm.Print_Area" localSheetId="5">'SLA.AC-1'!$B$1:$L$35</definedName>
    <definedName name="_xlnm.Print_Area" localSheetId="6">'SLA.AC-2'!$B$1:$O$39</definedName>
    <definedName name="_xlnm.Print_Area" localSheetId="7">'SLA.F-1'!$B$1:$N$36</definedName>
    <definedName name="_xlnm.Print_Area" localSheetId="8">'SLA.F-2'!$B$1:$H$38</definedName>
    <definedName name="_xlnm.Print_Area" localSheetId="1">TOTAL!$A$1:$G$36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4" i="15" l="1"/>
  <c r="F157" i="15"/>
  <c r="G139" i="15"/>
  <c r="F139" i="15"/>
  <c r="D139" i="15"/>
  <c r="G118" i="15"/>
  <c r="E118" i="15"/>
  <c r="F84" i="15"/>
  <c r="E84" i="15"/>
  <c r="D82" i="15"/>
  <c r="G80" i="15"/>
  <c r="F80" i="15"/>
  <c r="E80" i="15"/>
  <c r="D80" i="15"/>
  <c r="G79" i="15"/>
  <c r="F79" i="15"/>
  <c r="D79" i="15"/>
  <c r="G74" i="15"/>
  <c r="E74" i="15"/>
  <c r="D74" i="15"/>
  <c r="G66" i="15"/>
  <c r="F66" i="15"/>
  <c r="D66" i="15"/>
  <c r="G13" i="15"/>
  <c r="E13" i="15"/>
  <c r="D13" i="15"/>
  <c r="G3" i="15"/>
  <c r="G157" i="15" s="1"/>
  <c r="I2175" i="18"/>
  <c r="H2175" i="18"/>
  <c r="I2174" i="18"/>
  <c r="H2174" i="18"/>
  <c r="I2173" i="18"/>
  <c r="H2173" i="18"/>
  <c r="I2172" i="18"/>
  <c r="H2172" i="18"/>
  <c r="I2171" i="18"/>
  <c r="H2171" i="18"/>
  <c r="I2170" i="18"/>
  <c r="H2170" i="18"/>
  <c r="I2169" i="18"/>
  <c r="H2169" i="18"/>
  <c r="I2168" i="18"/>
  <c r="H2168" i="18"/>
  <c r="I2167" i="18"/>
  <c r="H2167" i="18"/>
  <c r="I2166" i="18"/>
  <c r="H2166" i="18"/>
  <c r="I2165" i="18"/>
  <c r="H2165" i="18"/>
  <c r="I2164" i="18"/>
  <c r="H2164" i="18"/>
  <c r="I2163" i="18"/>
  <c r="H2163" i="18"/>
  <c r="I2162" i="18"/>
  <c r="H2162" i="18"/>
  <c r="I2161" i="18"/>
  <c r="H2161" i="18"/>
  <c r="I2160" i="18"/>
  <c r="H2160" i="18"/>
  <c r="I2159" i="18"/>
  <c r="H2159" i="18"/>
  <c r="I2158" i="18"/>
  <c r="H2158" i="18"/>
  <c r="I2157" i="18"/>
  <c r="H2157" i="18"/>
  <c r="I2156" i="18"/>
  <c r="H2156" i="18"/>
  <c r="I2155" i="18"/>
  <c r="H2155" i="18"/>
  <c r="I2154" i="18"/>
  <c r="H2154" i="18"/>
  <c r="I2153" i="18"/>
  <c r="H2153" i="18"/>
  <c r="I2152" i="18"/>
  <c r="H2152" i="18"/>
  <c r="I2151" i="18"/>
  <c r="H2151" i="18"/>
  <c r="I2150" i="18"/>
  <c r="H2150" i="18"/>
  <c r="I2149" i="18"/>
  <c r="H2149" i="18"/>
  <c r="I2148" i="18"/>
  <c r="H2148" i="18"/>
  <c r="I2147" i="18"/>
  <c r="H2147" i="18"/>
  <c r="I2146" i="18"/>
  <c r="H2146" i="18"/>
  <c r="I2145" i="18"/>
  <c r="H2145" i="18"/>
  <c r="I2144" i="18"/>
  <c r="H2144" i="18"/>
  <c r="I2143" i="18"/>
  <c r="H2143" i="18"/>
  <c r="I2142" i="18"/>
  <c r="H2142" i="18"/>
  <c r="I2141" i="18"/>
  <c r="H2141" i="18"/>
  <c r="I2140" i="18"/>
  <c r="H2140" i="18"/>
  <c r="I2139" i="18"/>
  <c r="H2139" i="18"/>
  <c r="I2138" i="18"/>
  <c r="H2138" i="18"/>
  <c r="I2137" i="18"/>
  <c r="H2137" i="18"/>
  <c r="I2136" i="18"/>
  <c r="H2136" i="18"/>
  <c r="I2135" i="18"/>
  <c r="H2135" i="18"/>
  <c r="I2134" i="18"/>
  <c r="H2134" i="18"/>
  <c r="I2133" i="18"/>
  <c r="H2133" i="18"/>
  <c r="I2132" i="18"/>
  <c r="H2132" i="18"/>
  <c r="I2131" i="18"/>
  <c r="H2131" i="18"/>
  <c r="I2130" i="18"/>
  <c r="H2130" i="18"/>
  <c r="I2129" i="18"/>
  <c r="H2129" i="18"/>
  <c r="I2128" i="18"/>
  <c r="H2128" i="18"/>
  <c r="I2127" i="18"/>
  <c r="H2127" i="18"/>
  <c r="I2126" i="18"/>
  <c r="H2126" i="18"/>
  <c r="I2125" i="18"/>
  <c r="H2125" i="18"/>
  <c r="I2124" i="18"/>
  <c r="H2124" i="18"/>
  <c r="I2123" i="18"/>
  <c r="H2123" i="18"/>
  <c r="I2122" i="18"/>
  <c r="H2122" i="18"/>
  <c r="I2121" i="18"/>
  <c r="H2121" i="18"/>
  <c r="I2120" i="18"/>
  <c r="H2120" i="18"/>
  <c r="I2119" i="18"/>
  <c r="H2119" i="18"/>
  <c r="I2118" i="18"/>
  <c r="H2118" i="18"/>
  <c r="I2117" i="18"/>
  <c r="H2117" i="18"/>
  <c r="I2116" i="18"/>
  <c r="H2116" i="18"/>
  <c r="I2115" i="18"/>
  <c r="H2115" i="18"/>
  <c r="I2114" i="18"/>
  <c r="H2114" i="18"/>
  <c r="I2113" i="18"/>
  <c r="H2113" i="18"/>
  <c r="I2112" i="18"/>
  <c r="H2112" i="18"/>
  <c r="I2111" i="18"/>
  <c r="H2111" i="18"/>
  <c r="I2110" i="18"/>
  <c r="H2110" i="18"/>
  <c r="I2109" i="18"/>
  <c r="H2109" i="18"/>
  <c r="I2108" i="18"/>
  <c r="H2108" i="18"/>
  <c r="I2107" i="18"/>
  <c r="H2107" i="18"/>
  <c r="I2106" i="18"/>
  <c r="H2106" i="18"/>
  <c r="I2105" i="18"/>
  <c r="H2105" i="18"/>
  <c r="I2104" i="18"/>
  <c r="H2104" i="18"/>
  <c r="I2103" i="18"/>
  <c r="H2103" i="18"/>
  <c r="I2102" i="18"/>
  <c r="H2102" i="18"/>
  <c r="I2101" i="18"/>
  <c r="H2101" i="18"/>
  <c r="I2100" i="18"/>
  <c r="H2100" i="18"/>
  <c r="I2099" i="18"/>
  <c r="H2099" i="18"/>
  <c r="I2098" i="18"/>
  <c r="H2098" i="18"/>
  <c r="I2097" i="18"/>
  <c r="H2097" i="18"/>
  <c r="I2096" i="18"/>
  <c r="H2096" i="18"/>
  <c r="I2095" i="18"/>
  <c r="H2095" i="18"/>
  <c r="I2094" i="18"/>
  <c r="H2094" i="18"/>
  <c r="I2093" i="18"/>
  <c r="H2093" i="18"/>
  <c r="I2092" i="18"/>
  <c r="H2092" i="18"/>
  <c r="I2091" i="18"/>
  <c r="H2091" i="18"/>
  <c r="I2090" i="18"/>
  <c r="H2090" i="18"/>
  <c r="I2089" i="18"/>
  <c r="H2089" i="18"/>
  <c r="I2088" i="18"/>
  <c r="H2088" i="18"/>
  <c r="I2087" i="18"/>
  <c r="H2087" i="18"/>
  <c r="I2086" i="18"/>
  <c r="H2086" i="18"/>
  <c r="I2085" i="18"/>
  <c r="H2085" i="18"/>
  <c r="I2084" i="18"/>
  <c r="H2084" i="18"/>
  <c r="I2083" i="18"/>
  <c r="H2083" i="18"/>
  <c r="I2082" i="18"/>
  <c r="H2082" i="18"/>
  <c r="I2081" i="18"/>
  <c r="H2081" i="18"/>
  <c r="I2080" i="18"/>
  <c r="H2080" i="18"/>
  <c r="I2079" i="18"/>
  <c r="H2079" i="18"/>
  <c r="I2078" i="18"/>
  <c r="H2078" i="18"/>
  <c r="I2077" i="18"/>
  <c r="H2077" i="18"/>
  <c r="I2076" i="18"/>
  <c r="H2076" i="18"/>
  <c r="I2075" i="18"/>
  <c r="H2075" i="18"/>
  <c r="I2074" i="18"/>
  <c r="H2074" i="18"/>
  <c r="I2073" i="18"/>
  <c r="H2073" i="18"/>
  <c r="I2072" i="18"/>
  <c r="H2072" i="18"/>
  <c r="I2071" i="18"/>
  <c r="H2071" i="18"/>
  <c r="I2070" i="18"/>
  <c r="H2070" i="18"/>
  <c r="I2069" i="18"/>
  <c r="H2069" i="18"/>
  <c r="I2068" i="18"/>
  <c r="H2068" i="18"/>
  <c r="I2067" i="18"/>
  <c r="H2067" i="18"/>
  <c r="I2066" i="18"/>
  <c r="H2066" i="18"/>
  <c r="I2065" i="18"/>
  <c r="H2065" i="18"/>
  <c r="I2064" i="18"/>
  <c r="H2064" i="18"/>
  <c r="I2063" i="18"/>
  <c r="H2063" i="18"/>
  <c r="I2062" i="18"/>
  <c r="H2062" i="18"/>
  <c r="I2061" i="18"/>
  <c r="H2061" i="18"/>
  <c r="I2060" i="18"/>
  <c r="H2060" i="18"/>
  <c r="I2059" i="18"/>
  <c r="H2059" i="18"/>
  <c r="I2058" i="18"/>
  <c r="H2058" i="18"/>
  <c r="I2057" i="18"/>
  <c r="H2057" i="18"/>
  <c r="I2056" i="18"/>
  <c r="H2056" i="18"/>
  <c r="I2055" i="18"/>
  <c r="H2055" i="18"/>
  <c r="I2054" i="18"/>
  <c r="H2054" i="18"/>
  <c r="I2053" i="18"/>
  <c r="H2053" i="18"/>
  <c r="I2052" i="18"/>
  <c r="H2052" i="18"/>
  <c r="I2051" i="18"/>
  <c r="H2051" i="18"/>
  <c r="I2050" i="18"/>
  <c r="H2050" i="18"/>
  <c r="I2049" i="18"/>
  <c r="H2049" i="18"/>
  <c r="I2048" i="18"/>
  <c r="H2048" i="18"/>
  <c r="I2047" i="18"/>
  <c r="H2047" i="18"/>
  <c r="I2046" i="18"/>
  <c r="H2046" i="18"/>
  <c r="I2045" i="18"/>
  <c r="H2045" i="18"/>
  <c r="I2044" i="18"/>
  <c r="H2044" i="18"/>
  <c r="I2043" i="18"/>
  <c r="H2043" i="18"/>
  <c r="I2042" i="18"/>
  <c r="H2042" i="18"/>
  <c r="I2041" i="18"/>
  <c r="H2041" i="18"/>
  <c r="I2040" i="18"/>
  <c r="H2040" i="18"/>
  <c r="I2039" i="18"/>
  <c r="H2039" i="18"/>
  <c r="I2038" i="18"/>
  <c r="H2038" i="18"/>
  <c r="I2037" i="18"/>
  <c r="H2037" i="18"/>
  <c r="I2036" i="18"/>
  <c r="H2036" i="18"/>
  <c r="I2035" i="18"/>
  <c r="H2035" i="18"/>
  <c r="I2034" i="18"/>
  <c r="H2034" i="18"/>
  <c r="I2033" i="18"/>
  <c r="H2033" i="18"/>
  <c r="I2032" i="18"/>
  <c r="H2032" i="18"/>
  <c r="I2031" i="18"/>
  <c r="H2031" i="18"/>
  <c r="I2030" i="18"/>
  <c r="H2030" i="18"/>
  <c r="I2029" i="18"/>
  <c r="H2029" i="18"/>
  <c r="I2028" i="18"/>
  <c r="H2028" i="18"/>
  <c r="I2027" i="18"/>
  <c r="H2027" i="18"/>
  <c r="I2026" i="18"/>
  <c r="H2026" i="18"/>
  <c r="I2025" i="18"/>
  <c r="H2025" i="18"/>
  <c r="I2024" i="18"/>
  <c r="H2024" i="18"/>
  <c r="I2023" i="18"/>
  <c r="H2023" i="18"/>
  <c r="I2022" i="18"/>
  <c r="H2022" i="18"/>
  <c r="I2021" i="18"/>
  <c r="H2021" i="18"/>
  <c r="I2020" i="18"/>
  <c r="H2020" i="18"/>
  <c r="I2019" i="18"/>
  <c r="H2019" i="18"/>
  <c r="I2018" i="18"/>
  <c r="H2018" i="18"/>
  <c r="I2017" i="18"/>
  <c r="H2017" i="18"/>
  <c r="I2016" i="18"/>
  <c r="H2016" i="18"/>
  <c r="I2015" i="18"/>
  <c r="H2015" i="18"/>
  <c r="I2014" i="18"/>
  <c r="H2014" i="18"/>
  <c r="I2013" i="18"/>
  <c r="H2013" i="18"/>
  <c r="I2012" i="18"/>
  <c r="H2012" i="18"/>
  <c r="I2011" i="18"/>
  <c r="H2011" i="18"/>
  <c r="I2010" i="18"/>
  <c r="H2010" i="18"/>
  <c r="I2009" i="18"/>
  <c r="H2009" i="18"/>
  <c r="I2008" i="18"/>
  <c r="H2008" i="18"/>
  <c r="I2007" i="18"/>
  <c r="H2007" i="18"/>
  <c r="I2006" i="18"/>
  <c r="H2006" i="18"/>
  <c r="I2005" i="18"/>
  <c r="H2005" i="18"/>
  <c r="I2004" i="18"/>
  <c r="H2004" i="18"/>
  <c r="I2003" i="18"/>
  <c r="H2003" i="18"/>
  <c r="I2002" i="18"/>
  <c r="H2002" i="18"/>
  <c r="I2001" i="18"/>
  <c r="H2001" i="18"/>
  <c r="I2000" i="18"/>
  <c r="H2000" i="18"/>
  <c r="I1999" i="18"/>
  <c r="H1999" i="18"/>
  <c r="I1998" i="18"/>
  <c r="H1998" i="18"/>
  <c r="I1997" i="18"/>
  <c r="H1997" i="18"/>
  <c r="I1996" i="18"/>
  <c r="H1996" i="18"/>
  <c r="I1995" i="18"/>
  <c r="H1995" i="18"/>
  <c r="I1994" i="18"/>
  <c r="H1994" i="18"/>
  <c r="I1993" i="18"/>
  <c r="H1993" i="18"/>
  <c r="I1992" i="18"/>
  <c r="H1992" i="18"/>
  <c r="I1991" i="18"/>
  <c r="H1991" i="18"/>
  <c r="I1990" i="18"/>
  <c r="H1990" i="18"/>
  <c r="I1989" i="18"/>
  <c r="H1989" i="18"/>
  <c r="I1988" i="18"/>
  <c r="H1988" i="18"/>
  <c r="I1987" i="18"/>
  <c r="H1987" i="18"/>
  <c r="I1986" i="18"/>
  <c r="H1986" i="18"/>
  <c r="I1985" i="18"/>
  <c r="H1985" i="18"/>
  <c r="I1984" i="18"/>
  <c r="H1984" i="18"/>
  <c r="I1983" i="18"/>
  <c r="H1983" i="18"/>
  <c r="I1982" i="18"/>
  <c r="H1982" i="18"/>
  <c r="I1981" i="18"/>
  <c r="H1981" i="18"/>
  <c r="I1980" i="18"/>
  <c r="H1980" i="18"/>
  <c r="I1979" i="18"/>
  <c r="H1979" i="18"/>
  <c r="I1978" i="18"/>
  <c r="H1978" i="18"/>
  <c r="I1977" i="18"/>
  <c r="H1977" i="18"/>
  <c r="I1976" i="18"/>
  <c r="H1976" i="18"/>
  <c r="I1975" i="18"/>
  <c r="H1975" i="18"/>
  <c r="I1974" i="18"/>
  <c r="H1974" i="18"/>
  <c r="I1973" i="18"/>
  <c r="H1973" i="18"/>
  <c r="I1972" i="18"/>
  <c r="H1972" i="18"/>
  <c r="I1971" i="18"/>
  <c r="H1971" i="18"/>
  <c r="I1970" i="18"/>
  <c r="H1970" i="18"/>
  <c r="I1969" i="18"/>
  <c r="H1969" i="18"/>
  <c r="I1968" i="18"/>
  <c r="H1968" i="18"/>
  <c r="I1967" i="18"/>
  <c r="H1967" i="18"/>
  <c r="I1966" i="18"/>
  <c r="H1966" i="18"/>
  <c r="I1965" i="18"/>
  <c r="H1965" i="18"/>
  <c r="I1964" i="18"/>
  <c r="H1964" i="18"/>
  <c r="I1963" i="18"/>
  <c r="H1963" i="18"/>
  <c r="I1962" i="18"/>
  <c r="H1962" i="18"/>
  <c r="I1961" i="18"/>
  <c r="H1961" i="18"/>
  <c r="I1960" i="18"/>
  <c r="H1960" i="18"/>
  <c r="I1959" i="18"/>
  <c r="H1959" i="18"/>
  <c r="I1958" i="18"/>
  <c r="H1958" i="18"/>
  <c r="I1957" i="18"/>
  <c r="H1957" i="18"/>
  <c r="I1956" i="18"/>
  <c r="H1956" i="18"/>
  <c r="I1955" i="18"/>
  <c r="H1955" i="18"/>
  <c r="I1954" i="18"/>
  <c r="H1954" i="18"/>
  <c r="I1953" i="18"/>
  <c r="H1953" i="18"/>
  <c r="I1952" i="18"/>
  <c r="H1952" i="18"/>
  <c r="I1951" i="18"/>
  <c r="H1951" i="18"/>
  <c r="I1950" i="18"/>
  <c r="H1950" i="18"/>
  <c r="I1949" i="18"/>
  <c r="H1949" i="18"/>
  <c r="I1948" i="18"/>
  <c r="H1948" i="18"/>
  <c r="I1947" i="18"/>
  <c r="H1947" i="18"/>
  <c r="I1946" i="18"/>
  <c r="H1946" i="18"/>
  <c r="I1945" i="18"/>
  <c r="H1945" i="18"/>
  <c r="I1944" i="18"/>
  <c r="H1944" i="18"/>
  <c r="I1943" i="18"/>
  <c r="H1943" i="18"/>
  <c r="I1942" i="18"/>
  <c r="H1942" i="18"/>
  <c r="I1941" i="18"/>
  <c r="H1941" i="18"/>
  <c r="I1940" i="18"/>
  <c r="H1940" i="18"/>
  <c r="I1939" i="18"/>
  <c r="H1939" i="18"/>
  <c r="I1938" i="18"/>
  <c r="H1938" i="18"/>
  <c r="I1937" i="18"/>
  <c r="H1937" i="18"/>
  <c r="I1936" i="18"/>
  <c r="H1936" i="18"/>
  <c r="I1935" i="18"/>
  <c r="H1935" i="18"/>
  <c r="I1934" i="18"/>
  <c r="H1934" i="18"/>
  <c r="I1933" i="18"/>
  <c r="H1933" i="18"/>
  <c r="I1932" i="18"/>
  <c r="H1932" i="18"/>
  <c r="I1931" i="18"/>
  <c r="H1931" i="18"/>
  <c r="I1930" i="18"/>
  <c r="H1930" i="18"/>
  <c r="I1929" i="18"/>
  <c r="H1929" i="18"/>
  <c r="I1928" i="18"/>
  <c r="H1928" i="18"/>
  <c r="I1927" i="18"/>
  <c r="H1927" i="18"/>
  <c r="I1926" i="18"/>
  <c r="H1926" i="18"/>
  <c r="I1925" i="18"/>
  <c r="H1925" i="18"/>
  <c r="I1924" i="18"/>
  <c r="H1924" i="18"/>
  <c r="I1923" i="18"/>
  <c r="H1923" i="18"/>
  <c r="I1922" i="18"/>
  <c r="H1922" i="18"/>
  <c r="I1921" i="18"/>
  <c r="H1921" i="18"/>
  <c r="I1920" i="18"/>
  <c r="H1920" i="18"/>
  <c r="I1919" i="18"/>
  <c r="H1919" i="18"/>
  <c r="I1918" i="18"/>
  <c r="H1918" i="18"/>
  <c r="I1917" i="18"/>
  <c r="H1917" i="18"/>
  <c r="I1916" i="18"/>
  <c r="H1916" i="18"/>
  <c r="I1915" i="18"/>
  <c r="H1915" i="18"/>
  <c r="I1914" i="18"/>
  <c r="H1914" i="18"/>
  <c r="I1913" i="18"/>
  <c r="H1913" i="18"/>
  <c r="I1912" i="18"/>
  <c r="H1912" i="18"/>
  <c r="I1911" i="18"/>
  <c r="H1911" i="18"/>
  <c r="I1910" i="18"/>
  <c r="H1910" i="18"/>
  <c r="I1909" i="18"/>
  <c r="H1909" i="18"/>
  <c r="I1908" i="18"/>
  <c r="H1908" i="18"/>
  <c r="I1907" i="18"/>
  <c r="H1907" i="18"/>
  <c r="I1906" i="18"/>
  <c r="H1906" i="18"/>
  <c r="I1905" i="18"/>
  <c r="H1905" i="18"/>
  <c r="I1904" i="18"/>
  <c r="H1904" i="18"/>
  <c r="I1903" i="18"/>
  <c r="H1903" i="18"/>
  <c r="I1902" i="18"/>
  <c r="H1902" i="18"/>
  <c r="I1901" i="18"/>
  <c r="H1901" i="18"/>
  <c r="I1900" i="18"/>
  <c r="H1900" i="18"/>
  <c r="I1899" i="18"/>
  <c r="H1899" i="18"/>
  <c r="I1898" i="18"/>
  <c r="H1898" i="18"/>
  <c r="I1897" i="18"/>
  <c r="H1897" i="18"/>
  <c r="I1896" i="18"/>
  <c r="H1896" i="18"/>
  <c r="I1895" i="18"/>
  <c r="H1895" i="18"/>
  <c r="I1894" i="18"/>
  <c r="H1894" i="18"/>
  <c r="I1893" i="18"/>
  <c r="H1893" i="18"/>
  <c r="I1892" i="18"/>
  <c r="H1892" i="18"/>
  <c r="I1891" i="18"/>
  <c r="H1891" i="18"/>
  <c r="I1890" i="18"/>
  <c r="H1890" i="18"/>
  <c r="I1889" i="18"/>
  <c r="H1889" i="18"/>
  <c r="I1888" i="18"/>
  <c r="H1888" i="18"/>
  <c r="I1887" i="18"/>
  <c r="H1887" i="18"/>
  <c r="I1886" i="18"/>
  <c r="H1886" i="18"/>
  <c r="I1885" i="18"/>
  <c r="H1885" i="18"/>
  <c r="I1884" i="18"/>
  <c r="H1884" i="18"/>
  <c r="I1883" i="18"/>
  <c r="H1883" i="18"/>
  <c r="I1882" i="18"/>
  <c r="H1882" i="18"/>
  <c r="I1881" i="18"/>
  <c r="H1881" i="18"/>
  <c r="I1880" i="18"/>
  <c r="H1880" i="18"/>
  <c r="I1879" i="18"/>
  <c r="H1879" i="18"/>
  <c r="I1878" i="18"/>
  <c r="H1878" i="18"/>
  <c r="I1877" i="18"/>
  <c r="H1877" i="18"/>
  <c r="I1876" i="18"/>
  <c r="H1876" i="18"/>
  <c r="I1875" i="18"/>
  <c r="H1875" i="18"/>
  <c r="I1874" i="18"/>
  <c r="H1874" i="18"/>
  <c r="I1873" i="18"/>
  <c r="H1873" i="18"/>
  <c r="I1872" i="18"/>
  <c r="H1872" i="18"/>
  <c r="I1871" i="18"/>
  <c r="H1871" i="18"/>
  <c r="I1870" i="18"/>
  <c r="H1870" i="18"/>
  <c r="I1869" i="18"/>
  <c r="H1869" i="18"/>
  <c r="I1868" i="18"/>
  <c r="H1868" i="18"/>
  <c r="I1867" i="18"/>
  <c r="H1867" i="18"/>
  <c r="I1866" i="18"/>
  <c r="H1866" i="18"/>
  <c r="I1865" i="18"/>
  <c r="H1865" i="18"/>
  <c r="I1864" i="18"/>
  <c r="H1864" i="18"/>
  <c r="I1863" i="18"/>
  <c r="H1863" i="18"/>
  <c r="I1862" i="18"/>
  <c r="H1862" i="18"/>
  <c r="I1861" i="18"/>
  <c r="H1861" i="18"/>
  <c r="I1860" i="18"/>
  <c r="H1860" i="18"/>
  <c r="I1859" i="18"/>
  <c r="H1859" i="18"/>
  <c r="I1858" i="18"/>
  <c r="H1858" i="18"/>
  <c r="I1857" i="18"/>
  <c r="H1857" i="18"/>
  <c r="I1856" i="18"/>
  <c r="H1856" i="18"/>
  <c r="I1855" i="18"/>
  <c r="H1855" i="18"/>
  <c r="I1854" i="18"/>
  <c r="H1854" i="18"/>
  <c r="I1853" i="18"/>
  <c r="H1853" i="18"/>
  <c r="I1852" i="18"/>
  <c r="H1852" i="18"/>
  <c r="I1851" i="18"/>
  <c r="H1851" i="18"/>
  <c r="I1850" i="18"/>
  <c r="H1850" i="18"/>
  <c r="I1849" i="18"/>
  <c r="H1849" i="18"/>
  <c r="I1848" i="18"/>
  <c r="H1848" i="18"/>
  <c r="I1847" i="18"/>
  <c r="H1847" i="18"/>
  <c r="I1846" i="18"/>
  <c r="H1846" i="18"/>
  <c r="I1845" i="18"/>
  <c r="H1845" i="18"/>
  <c r="I1844" i="18"/>
  <c r="H1844" i="18"/>
  <c r="I1843" i="18"/>
  <c r="H1843" i="18"/>
  <c r="I1842" i="18"/>
  <c r="H1842" i="18"/>
  <c r="I1841" i="18"/>
  <c r="H1841" i="18"/>
  <c r="I1840" i="18"/>
  <c r="H1840" i="18"/>
  <c r="I1839" i="18"/>
  <c r="H1839" i="18"/>
  <c r="I1838" i="18"/>
  <c r="H1838" i="18"/>
  <c r="I1837" i="18"/>
  <c r="H1837" i="18"/>
  <c r="I1836" i="18"/>
  <c r="H1836" i="18"/>
  <c r="I1835" i="18"/>
  <c r="H1835" i="18"/>
  <c r="I1834" i="18"/>
  <c r="H1834" i="18"/>
  <c r="I1833" i="18"/>
  <c r="H1833" i="18"/>
  <c r="I1832" i="18"/>
  <c r="H1832" i="18"/>
  <c r="I1831" i="18"/>
  <c r="H1831" i="18"/>
  <c r="I1830" i="18"/>
  <c r="H1830" i="18"/>
  <c r="I1829" i="18"/>
  <c r="H1829" i="18"/>
  <c r="I1828" i="18"/>
  <c r="H1828" i="18"/>
  <c r="I1827" i="18"/>
  <c r="H1827" i="18"/>
  <c r="I1826" i="18"/>
  <c r="H1826" i="18"/>
  <c r="I1825" i="18"/>
  <c r="H1825" i="18"/>
  <c r="I1824" i="18"/>
  <c r="H1824" i="18"/>
  <c r="I1823" i="18"/>
  <c r="H1823" i="18"/>
  <c r="I1822" i="18"/>
  <c r="H1822" i="18"/>
  <c r="I1821" i="18"/>
  <c r="H1821" i="18"/>
  <c r="I1820" i="18"/>
  <c r="H1820" i="18"/>
  <c r="I1819" i="18"/>
  <c r="H1819" i="18"/>
  <c r="I1818" i="18"/>
  <c r="H1818" i="18"/>
  <c r="I1817" i="18"/>
  <c r="H1817" i="18"/>
  <c r="I1816" i="18"/>
  <c r="H1816" i="18"/>
  <c r="I1815" i="18"/>
  <c r="H1815" i="18"/>
  <c r="I1814" i="18"/>
  <c r="H1814" i="18"/>
  <c r="I1813" i="18"/>
  <c r="H1813" i="18"/>
  <c r="I1812" i="18"/>
  <c r="H1812" i="18"/>
  <c r="I1811" i="18"/>
  <c r="H1811" i="18"/>
  <c r="I1810" i="18"/>
  <c r="H1810" i="18"/>
  <c r="I1809" i="18"/>
  <c r="H1809" i="18"/>
  <c r="I1808" i="18"/>
  <c r="H1808" i="18"/>
  <c r="I1807" i="18"/>
  <c r="H1807" i="18"/>
  <c r="I1806" i="18"/>
  <c r="H1806" i="18"/>
  <c r="I1805" i="18"/>
  <c r="H1805" i="18"/>
  <c r="I1804" i="18"/>
  <c r="H1804" i="18"/>
  <c r="I1803" i="18"/>
  <c r="H1803" i="18"/>
  <c r="I1802" i="18"/>
  <c r="H1802" i="18"/>
  <c r="I1801" i="18"/>
  <c r="H1801" i="18"/>
  <c r="I1800" i="18"/>
  <c r="H1800" i="18"/>
  <c r="I1799" i="18"/>
  <c r="H1799" i="18"/>
  <c r="I1798" i="18"/>
  <c r="H1798" i="18"/>
  <c r="I1797" i="18"/>
  <c r="H1797" i="18"/>
  <c r="I1796" i="18"/>
  <c r="H1796" i="18"/>
  <c r="I1795" i="18"/>
  <c r="H1795" i="18"/>
  <c r="I1794" i="18"/>
  <c r="H1794" i="18"/>
  <c r="I1793" i="18"/>
  <c r="H1793" i="18"/>
  <c r="I1792" i="18"/>
  <c r="H1792" i="18"/>
  <c r="I1791" i="18"/>
  <c r="H1791" i="18"/>
  <c r="I1790" i="18"/>
  <c r="H1790" i="18"/>
  <c r="I1789" i="18"/>
  <c r="H1789" i="18"/>
  <c r="I1788" i="18"/>
  <c r="H1788" i="18"/>
  <c r="I1787" i="18"/>
  <c r="H1787" i="18"/>
  <c r="I1786" i="18"/>
  <c r="H1786" i="18"/>
  <c r="I1785" i="18"/>
  <c r="H1785" i="18"/>
  <c r="I1784" i="18"/>
  <c r="H1784" i="18"/>
  <c r="I1783" i="18"/>
  <c r="H1783" i="18"/>
  <c r="I1782" i="18"/>
  <c r="H1782" i="18"/>
  <c r="I1781" i="18"/>
  <c r="H1781" i="18"/>
  <c r="I1780" i="18"/>
  <c r="H1780" i="18"/>
  <c r="I1779" i="18"/>
  <c r="H1779" i="18"/>
  <c r="I1778" i="18"/>
  <c r="H1778" i="18"/>
  <c r="I1777" i="18"/>
  <c r="H1777" i="18"/>
  <c r="I1776" i="18"/>
  <c r="H1776" i="18"/>
  <c r="I1775" i="18"/>
  <c r="H1775" i="18"/>
  <c r="I1774" i="18"/>
  <c r="H1774" i="18"/>
  <c r="I1773" i="18"/>
  <c r="H1773" i="18"/>
  <c r="I1772" i="18"/>
  <c r="H1772" i="18"/>
  <c r="I1771" i="18"/>
  <c r="H1771" i="18"/>
  <c r="I1770" i="18"/>
  <c r="H1770" i="18"/>
  <c r="I1769" i="18"/>
  <c r="H1769" i="18"/>
  <c r="I1768" i="18"/>
  <c r="H1768" i="18"/>
  <c r="I1767" i="18"/>
  <c r="H1767" i="18"/>
  <c r="I1766" i="18"/>
  <c r="H1766" i="18"/>
  <c r="I1765" i="18"/>
  <c r="H1765" i="18"/>
  <c r="I1764" i="18"/>
  <c r="H1764" i="18"/>
  <c r="I1763" i="18"/>
  <c r="H1763" i="18"/>
  <c r="I1762" i="18"/>
  <c r="H1762" i="18"/>
  <c r="I1761" i="18"/>
  <c r="H1761" i="18"/>
  <c r="I1760" i="18"/>
  <c r="H1760" i="18"/>
  <c r="I1759" i="18"/>
  <c r="H1759" i="18"/>
  <c r="I1758" i="18"/>
  <c r="H1758" i="18"/>
  <c r="I1757" i="18"/>
  <c r="H1757" i="18"/>
  <c r="I1756" i="18"/>
  <c r="H1756" i="18"/>
  <c r="I1755" i="18"/>
  <c r="H1755" i="18"/>
  <c r="I1754" i="18"/>
  <c r="H1754" i="18"/>
  <c r="I1753" i="18"/>
  <c r="H1753" i="18"/>
  <c r="I1752" i="18"/>
  <c r="H1752" i="18"/>
  <c r="I1751" i="18"/>
  <c r="H1751" i="18"/>
  <c r="I1750" i="18"/>
  <c r="H1750" i="18"/>
  <c r="I1749" i="18"/>
  <c r="H1749" i="18"/>
  <c r="I1748" i="18"/>
  <c r="H1748" i="18"/>
  <c r="I1747" i="18"/>
  <c r="H1747" i="18"/>
  <c r="I1746" i="18"/>
  <c r="H1746" i="18"/>
  <c r="I1745" i="18"/>
  <c r="H1745" i="18"/>
  <c r="I1744" i="18"/>
  <c r="H1744" i="18"/>
  <c r="I1743" i="18"/>
  <c r="H1743" i="18"/>
  <c r="I1742" i="18"/>
  <c r="H1742" i="18"/>
  <c r="I1741" i="18"/>
  <c r="H1741" i="18"/>
  <c r="I1740" i="18"/>
  <c r="H1740" i="18"/>
  <c r="I1739" i="18"/>
  <c r="H1739" i="18"/>
  <c r="I1738" i="18"/>
  <c r="H1738" i="18"/>
  <c r="I1737" i="18"/>
  <c r="H1737" i="18"/>
  <c r="I1736" i="18"/>
  <c r="H1736" i="18"/>
  <c r="I1735" i="18"/>
  <c r="H1735" i="18"/>
  <c r="I1734" i="18"/>
  <c r="H1734" i="18"/>
  <c r="I1733" i="18"/>
  <c r="H1733" i="18"/>
  <c r="I1732" i="18"/>
  <c r="H1732" i="18"/>
  <c r="I1731" i="18"/>
  <c r="H1731" i="18"/>
  <c r="I1730" i="18"/>
  <c r="H1730" i="18"/>
  <c r="I1729" i="18"/>
  <c r="H1729" i="18"/>
  <c r="I1728" i="18"/>
  <c r="H1728" i="18"/>
  <c r="I1727" i="18"/>
  <c r="H1727" i="18"/>
  <c r="I1726" i="18"/>
  <c r="H1726" i="18"/>
  <c r="I1725" i="18"/>
  <c r="H1725" i="18"/>
  <c r="I1724" i="18"/>
  <c r="H1724" i="18"/>
  <c r="I1723" i="18"/>
  <c r="H1723" i="18"/>
  <c r="I1722" i="18"/>
  <c r="H1722" i="18"/>
  <c r="I1721" i="18"/>
  <c r="H1721" i="18"/>
  <c r="I1720" i="18"/>
  <c r="H1720" i="18"/>
  <c r="I1719" i="18"/>
  <c r="H1719" i="18"/>
  <c r="I1718" i="18"/>
  <c r="H1718" i="18"/>
  <c r="I1717" i="18"/>
  <c r="H1717" i="18"/>
  <c r="I1716" i="18"/>
  <c r="H1716" i="18"/>
  <c r="I1715" i="18"/>
  <c r="H1715" i="18"/>
  <c r="I1714" i="18"/>
  <c r="H1714" i="18"/>
  <c r="I1713" i="18"/>
  <c r="H1713" i="18"/>
  <c r="I1712" i="18"/>
  <c r="H1712" i="18"/>
  <c r="I1711" i="18"/>
  <c r="H1711" i="18"/>
  <c r="I1710" i="18"/>
  <c r="H1710" i="18"/>
  <c r="I1709" i="18"/>
  <c r="H1709" i="18"/>
  <c r="I1708" i="18"/>
  <c r="H1708" i="18"/>
  <c r="I1707" i="18"/>
  <c r="H1707" i="18"/>
  <c r="I1706" i="18"/>
  <c r="H1706" i="18"/>
  <c r="I1705" i="18"/>
  <c r="H1705" i="18"/>
  <c r="I1704" i="18"/>
  <c r="H1704" i="18"/>
  <c r="I1703" i="18"/>
  <c r="H1703" i="18"/>
  <c r="I1702" i="18"/>
  <c r="H1702" i="18"/>
  <c r="I1701" i="18"/>
  <c r="H1701" i="18"/>
  <c r="I1700" i="18"/>
  <c r="H1700" i="18"/>
  <c r="I1699" i="18"/>
  <c r="H1699" i="18"/>
  <c r="I1698" i="18"/>
  <c r="H1698" i="18"/>
  <c r="I1697" i="18"/>
  <c r="H1697" i="18"/>
  <c r="I1696" i="18"/>
  <c r="H1696" i="18"/>
  <c r="I1695" i="18"/>
  <c r="H1695" i="18"/>
  <c r="I1694" i="18"/>
  <c r="H1694" i="18"/>
  <c r="I1693" i="18"/>
  <c r="H1693" i="18"/>
  <c r="I1692" i="18"/>
  <c r="H1692" i="18"/>
  <c r="I1691" i="18"/>
  <c r="H1691" i="18"/>
  <c r="I1690" i="18"/>
  <c r="H1690" i="18"/>
  <c r="I1689" i="18"/>
  <c r="H1689" i="18"/>
  <c r="I1688" i="18"/>
  <c r="H1688" i="18"/>
  <c r="I1687" i="18"/>
  <c r="H1687" i="18"/>
  <c r="I1686" i="18"/>
  <c r="H1686" i="18"/>
  <c r="I1685" i="18"/>
  <c r="H1685" i="18"/>
  <c r="I1684" i="18"/>
  <c r="H1684" i="18"/>
  <c r="I1683" i="18"/>
  <c r="H1683" i="18"/>
  <c r="I1682" i="18"/>
  <c r="H1682" i="18"/>
  <c r="I1681" i="18"/>
  <c r="H1681" i="18"/>
  <c r="I1680" i="18"/>
  <c r="H1680" i="18"/>
  <c r="I1679" i="18"/>
  <c r="H1679" i="18"/>
  <c r="I1678" i="18"/>
  <c r="H1678" i="18"/>
  <c r="I1677" i="18"/>
  <c r="H1677" i="18"/>
  <c r="I1676" i="18"/>
  <c r="H1676" i="18"/>
  <c r="I1675" i="18"/>
  <c r="H1675" i="18"/>
  <c r="I1674" i="18"/>
  <c r="H1674" i="18"/>
  <c r="I1673" i="18"/>
  <c r="H1673" i="18"/>
  <c r="I1672" i="18"/>
  <c r="H1672" i="18"/>
  <c r="I1671" i="18"/>
  <c r="H1671" i="18"/>
  <c r="I1670" i="18"/>
  <c r="H1670" i="18"/>
  <c r="I1669" i="18"/>
  <c r="H1669" i="18"/>
  <c r="I1668" i="18"/>
  <c r="H1668" i="18"/>
  <c r="I1667" i="18"/>
  <c r="H1667" i="18"/>
  <c r="I1666" i="18"/>
  <c r="H1666" i="18"/>
  <c r="I1665" i="18"/>
  <c r="H1665" i="18"/>
  <c r="I1664" i="18"/>
  <c r="H1664" i="18"/>
  <c r="I1663" i="18"/>
  <c r="H1663" i="18"/>
  <c r="I1662" i="18"/>
  <c r="H1662" i="18"/>
  <c r="I1661" i="18"/>
  <c r="H1661" i="18"/>
  <c r="I1660" i="18"/>
  <c r="H1660" i="18"/>
  <c r="I1659" i="18"/>
  <c r="H1659" i="18"/>
  <c r="I1658" i="18"/>
  <c r="H1658" i="18"/>
  <c r="I1657" i="18"/>
  <c r="H1657" i="18"/>
  <c r="I1656" i="18"/>
  <c r="H1656" i="18"/>
  <c r="I1655" i="18"/>
  <c r="H1655" i="18"/>
  <c r="I1654" i="18"/>
  <c r="H1654" i="18"/>
  <c r="I1653" i="18"/>
  <c r="H1653" i="18"/>
  <c r="I1652" i="18"/>
  <c r="H1652" i="18"/>
  <c r="I1651" i="18"/>
  <c r="H1651" i="18"/>
  <c r="I1650" i="18"/>
  <c r="H1650" i="18"/>
  <c r="I1649" i="18"/>
  <c r="H1649" i="18"/>
  <c r="I1648" i="18"/>
  <c r="H1648" i="18"/>
  <c r="I1647" i="18"/>
  <c r="H1647" i="18"/>
  <c r="I1646" i="18"/>
  <c r="H1646" i="18"/>
  <c r="I1645" i="18"/>
  <c r="H1645" i="18"/>
  <c r="I1644" i="18"/>
  <c r="H1644" i="18"/>
  <c r="I1643" i="18"/>
  <c r="H1643" i="18"/>
  <c r="I1642" i="18"/>
  <c r="H1642" i="18"/>
  <c r="I1641" i="18"/>
  <c r="H1641" i="18"/>
  <c r="I1640" i="18"/>
  <c r="H1640" i="18"/>
  <c r="I1639" i="18"/>
  <c r="H1639" i="18"/>
  <c r="I1638" i="18"/>
  <c r="H1638" i="18"/>
  <c r="I1637" i="18"/>
  <c r="H1637" i="18"/>
  <c r="I1636" i="18"/>
  <c r="H1636" i="18"/>
  <c r="I1635" i="18"/>
  <c r="H1635" i="18"/>
  <c r="I1634" i="18"/>
  <c r="H1634" i="18"/>
  <c r="I1633" i="18"/>
  <c r="H1633" i="18"/>
  <c r="I1632" i="18"/>
  <c r="H1632" i="18"/>
  <c r="I1631" i="18"/>
  <c r="H1631" i="18"/>
  <c r="I1630" i="18"/>
  <c r="H1630" i="18"/>
  <c r="I1629" i="18"/>
  <c r="H1629" i="18"/>
  <c r="I1628" i="18"/>
  <c r="H1628" i="18"/>
  <c r="I1627" i="18"/>
  <c r="H1627" i="18"/>
  <c r="I1626" i="18"/>
  <c r="H1626" i="18"/>
  <c r="I1625" i="18"/>
  <c r="H1625" i="18"/>
  <c r="I1624" i="18"/>
  <c r="H1624" i="18"/>
  <c r="I1623" i="18"/>
  <c r="H1623" i="18"/>
  <c r="I1622" i="18"/>
  <c r="H1622" i="18"/>
  <c r="I1621" i="18"/>
  <c r="H1621" i="18"/>
  <c r="I1620" i="18"/>
  <c r="H1620" i="18"/>
  <c r="I1619" i="18"/>
  <c r="H1619" i="18"/>
  <c r="I1618" i="18"/>
  <c r="H1618" i="18"/>
  <c r="I1617" i="18"/>
  <c r="H1617" i="18"/>
  <c r="I1616" i="18"/>
  <c r="H1616" i="18"/>
  <c r="I1615" i="18"/>
  <c r="H1615" i="18"/>
  <c r="I1614" i="18"/>
  <c r="H1614" i="18"/>
  <c r="I1613" i="18"/>
  <c r="H1613" i="18"/>
  <c r="I1612" i="18"/>
  <c r="H1612" i="18"/>
  <c r="I1611" i="18"/>
  <c r="H1611" i="18"/>
  <c r="I1610" i="18"/>
  <c r="H1610" i="18"/>
  <c r="I1609" i="18"/>
  <c r="H1609" i="18"/>
  <c r="I1608" i="18"/>
  <c r="H1608" i="18"/>
  <c r="I1607" i="18"/>
  <c r="H1607" i="18"/>
  <c r="I1606" i="18"/>
  <c r="H1606" i="18"/>
  <c r="I1605" i="18"/>
  <c r="H1605" i="18"/>
  <c r="I1604" i="18"/>
  <c r="H1604" i="18"/>
  <c r="I1603" i="18"/>
  <c r="H1603" i="18"/>
  <c r="I1602" i="18"/>
  <c r="H1602" i="18"/>
  <c r="I1601" i="18"/>
  <c r="H1601" i="18"/>
  <c r="I1600" i="18"/>
  <c r="H1600" i="18"/>
  <c r="I1599" i="18"/>
  <c r="H1599" i="18"/>
  <c r="I1598" i="18"/>
  <c r="H1598" i="18"/>
  <c r="I1597" i="18"/>
  <c r="H1597" i="18"/>
  <c r="I1596" i="18"/>
  <c r="H1596" i="18"/>
  <c r="I1595" i="18"/>
  <c r="H1595" i="18"/>
  <c r="I1594" i="18"/>
  <c r="H1594" i="18"/>
  <c r="I1593" i="18"/>
  <c r="H1593" i="18"/>
  <c r="I1592" i="18"/>
  <c r="H1592" i="18"/>
  <c r="I1591" i="18"/>
  <c r="H1591" i="18"/>
  <c r="I1590" i="18"/>
  <c r="H1590" i="18"/>
  <c r="I1589" i="18"/>
  <c r="H1589" i="18"/>
  <c r="I1588" i="18"/>
  <c r="H1588" i="18"/>
  <c r="I1587" i="18"/>
  <c r="H1587" i="18"/>
  <c r="I1586" i="18"/>
  <c r="H1586" i="18"/>
  <c r="I1585" i="18"/>
  <c r="H1585" i="18"/>
  <c r="I1584" i="18"/>
  <c r="H1584" i="18"/>
  <c r="I1583" i="18"/>
  <c r="H1583" i="18"/>
  <c r="I1582" i="18"/>
  <c r="H1582" i="18"/>
  <c r="I1581" i="18"/>
  <c r="H1581" i="18"/>
  <c r="I1580" i="18"/>
  <c r="H1580" i="18"/>
  <c r="I1579" i="18"/>
  <c r="H1579" i="18"/>
  <c r="I1578" i="18"/>
  <c r="H1578" i="18"/>
  <c r="I1577" i="18"/>
  <c r="H1577" i="18"/>
  <c r="I1576" i="18"/>
  <c r="H1576" i="18"/>
  <c r="I1575" i="18"/>
  <c r="H1575" i="18"/>
  <c r="I1574" i="18"/>
  <c r="H1574" i="18"/>
  <c r="I1573" i="18"/>
  <c r="H1573" i="18"/>
  <c r="I1572" i="18"/>
  <c r="H1572" i="18"/>
  <c r="I1571" i="18"/>
  <c r="H1571" i="18"/>
  <c r="I1570" i="18"/>
  <c r="H1570" i="18"/>
  <c r="I1569" i="18"/>
  <c r="H1569" i="18"/>
  <c r="I1568" i="18"/>
  <c r="H1568" i="18"/>
  <c r="I1567" i="18"/>
  <c r="H1567" i="18"/>
  <c r="I1566" i="18"/>
  <c r="H1566" i="18"/>
  <c r="I1565" i="18"/>
  <c r="H1565" i="18"/>
  <c r="I1564" i="18"/>
  <c r="H1564" i="18"/>
  <c r="I1563" i="18"/>
  <c r="H1563" i="18"/>
  <c r="I1562" i="18"/>
  <c r="H1562" i="18"/>
  <c r="I1561" i="18"/>
  <c r="H1561" i="18"/>
  <c r="I1560" i="18"/>
  <c r="H1560" i="18"/>
  <c r="I1559" i="18"/>
  <c r="H1559" i="18"/>
  <c r="I1558" i="18"/>
  <c r="H1558" i="18"/>
  <c r="I1557" i="18"/>
  <c r="H1557" i="18"/>
  <c r="I1556" i="18"/>
  <c r="H1556" i="18"/>
  <c r="I1555" i="18"/>
  <c r="H1555" i="18"/>
  <c r="I1554" i="18"/>
  <c r="H1554" i="18"/>
  <c r="I1553" i="18"/>
  <c r="H1553" i="18"/>
  <c r="I1552" i="18"/>
  <c r="H1552" i="18"/>
  <c r="I1551" i="18"/>
  <c r="H1551" i="18"/>
  <c r="I1550" i="18"/>
  <c r="H1550" i="18"/>
  <c r="I1549" i="18"/>
  <c r="H1549" i="18"/>
  <c r="I1548" i="18"/>
  <c r="H1548" i="18"/>
  <c r="I1547" i="18"/>
  <c r="H1547" i="18"/>
  <c r="I1546" i="18"/>
  <c r="H1546" i="18"/>
  <c r="I1545" i="18"/>
  <c r="H1545" i="18"/>
  <c r="I1544" i="18"/>
  <c r="H1544" i="18"/>
  <c r="I1543" i="18"/>
  <c r="H1543" i="18"/>
  <c r="I1542" i="18"/>
  <c r="H1542" i="18"/>
  <c r="I1541" i="18"/>
  <c r="H1541" i="18"/>
  <c r="I1540" i="18"/>
  <c r="H1540" i="18"/>
  <c r="I1539" i="18"/>
  <c r="H1539" i="18"/>
  <c r="I1538" i="18"/>
  <c r="H1538" i="18"/>
  <c r="I1537" i="18"/>
  <c r="H1537" i="18"/>
  <c r="I1536" i="18"/>
  <c r="H1536" i="18"/>
  <c r="I1535" i="18"/>
  <c r="H1535" i="18"/>
  <c r="I1534" i="18"/>
  <c r="H1534" i="18"/>
  <c r="I1533" i="18"/>
  <c r="H1533" i="18"/>
  <c r="I1532" i="18"/>
  <c r="H1532" i="18"/>
  <c r="I1531" i="18"/>
  <c r="H1531" i="18"/>
  <c r="I1530" i="18"/>
  <c r="H1530" i="18"/>
  <c r="I1529" i="18"/>
  <c r="H1529" i="18"/>
  <c r="I1528" i="18"/>
  <c r="H1528" i="18"/>
  <c r="I1527" i="18"/>
  <c r="H1527" i="18"/>
  <c r="I1526" i="18"/>
  <c r="H1526" i="18"/>
  <c r="I1525" i="18"/>
  <c r="H1525" i="18"/>
  <c r="I1524" i="18"/>
  <c r="H1524" i="18"/>
  <c r="I1523" i="18"/>
  <c r="H1523" i="18"/>
  <c r="I1522" i="18"/>
  <c r="H1522" i="18"/>
  <c r="I1521" i="18"/>
  <c r="H1521" i="18"/>
  <c r="I1520" i="18"/>
  <c r="H1520" i="18"/>
  <c r="I1519" i="18"/>
  <c r="H1519" i="18"/>
  <c r="I1518" i="18"/>
  <c r="H1518" i="18"/>
  <c r="I1517" i="18"/>
  <c r="H1517" i="18"/>
  <c r="I1516" i="18"/>
  <c r="H1516" i="18"/>
  <c r="I1515" i="18"/>
  <c r="H1515" i="18"/>
  <c r="I1514" i="18"/>
  <c r="H1514" i="18"/>
  <c r="I1513" i="18"/>
  <c r="H1513" i="18"/>
  <c r="I1512" i="18"/>
  <c r="H1512" i="18"/>
  <c r="I1511" i="18"/>
  <c r="H1511" i="18"/>
  <c r="I1510" i="18"/>
  <c r="H1510" i="18"/>
  <c r="I1509" i="18"/>
  <c r="H1509" i="18"/>
  <c r="I1508" i="18"/>
  <c r="H1508" i="18"/>
  <c r="I1507" i="18"/>
  <c r="H1507" i="18"/>
  <c r="I1506" i="18"/>
  <c r="H1506" i="18"/>
  <c r="I1505" i="18"/>
  <c r="H1505" i="18"/>
  <c r="I1504" i="18"/>
  <c r="H1504" i="18"/>
  <c r="I1503" i="18"/>
  <c r="H1503" i="18"/>
  <c r="I1502" i="18"/>
  <c r="H1502" i="18"/>
  <c r="I1501" i="18"/>
  <c r="H1501" i="18"/>
  <c r="I1500" i="18"/>
  <c r="H1500" i="18"/>
  <c r="I1499" i="18"/>
  <c r="H1499" i="18"/>
  <c r="I1498" i="18"/>
  <c r="H1498" i="18"/>
  <c r="I1497" i="18"/>
  <c r="H1497" i="18"/>
  <c r="I1496" i="18"/>
  <c r="H1496" i="18"/>
  <c r="I1495" i="18"/>
  <c r="H1495" i="18"/>
  <c r="I1494" i="18"/>
  <c r="H1494" i="18"/>
  <c r="I1493" i="18"/>
  <c r="H1493" i="18"/>
  <c r="I1492" i="18"/>
  <c r="H1492" i="18"/>
  <c r="I1491" i="18"/>
  <c r="H1491" i="18"/>
  <c r="I1490" i="18"/>
  <c r="H1490" i="18"/>
  <c r="I1489" i="18"/>
  <c r="H1489" i="18"/>
  <c r="I1488" i="18"/>
  <c r="H1488" i="18"/>
  <c r="I1487" i="18"/>
  <c r="H1487" i="18"/>
  <c r="I1486" i="18"/>
  <c r="H1486" i="18"/>
  <c r="I1485" i="18"/>
  <c r="H1485" i="18"/>
  <c r="I1484" i="18"/>
  <c r="H1484" i="18"/>
  <c r="I1483" i="18"/>
  <c r="H1483" i="18"/>
  <c r="I1482" i="18"/>
  <c r="H1482" i="18"/>
  <c r="I1481" i="18"/>
  <c r="H1481" i="18"/>
  <c r="I1480" i="18"/>
  <c r="H1480" i="18"/>
  <c r="I1479" i="18"/>
  <c r="H1479" i="18"/>
  <c r="I1478" i="18"/>
  <c r="H1478" i="18"/>
  <c r="I1477" i="18"/>
  <c r="H1477" i="18"/>
  <c r="I1476" i="18"/>
  <c r="H1476" i="18"/>
  <c r="I1475" i="18"/>
  <c r="H1475" i="18"/>
  <c r="I1474" i="18"/>
  <c r="H1474" i="18"/>
  <c r="I1473" i="18"/>
  <c r="H1473" i="18"/>
  <c r="I1472" i="18"/>
  <c r="H1472" i="18"/>
  <c r="I1471" i="18"/>
  <c r="H1471" i="18"/>
  <c r="I1470" i="18"/>
  <c r="H1470" i="18"/>
  <c r="I1469" i="18"/>
  <c r="H1469" i="18"/>
  <c r="I1468" i="18"/>
  <c r="H1468" i="18"/>
  <c r="I1467" i="18"/>
  <c r="H1467" i="18"/>
  <c r="I1466" i="18"/>
  <c r="H1466" i="18"/>
  <c r="I1465" i="18"/>
  <c r="H1465" i="18"/>
  <c r="I1464" i="18"/>
  <c r="H1464" i="18"/>
  <c r="I1463" i="18"/>
  <c r="H1463" i="18"/>
  <c r="I1462" i="18"/>
  <c r="H1462" i="18"/>
  <c r="I1461" i="18"/>
  <c r="H1461" i="18"/>
  <c r="I1460" i="18"/>
  <c r="H1460" i="18"/>
  <c r="I1459" i="18"/>
  <c r="H1459" i="18"/>
  <c r="I1458" i="18"/>
  <c r="H1458" i="18"/>
  <c r="I1457" i="18"/>
  <c r="H1457" i="18"/>
  <c r="I1456" i="18"/>
  <c r="H1456" i="18"/>
  <c r="I1455" i="18"/>
  <c r="H1455" i="18"/>
  <c r="I1454" i="18"/>
  <c r="H1454" i="18"/>
  <c r="I1453" i="18"/>
  <c r="H1453" i="18"/>
  <c r="I1452" i="18"/>
  <c r="H1452" i="18"/>
  <c r="I1451" i="18"/>
  <c r="H1451" i="18"/>
  <c r="I1450" i="18"/>
  <c r="H1450" i="18"/>
  <c r="I1449" i="18"/>
  <c r="H1449" i="18"/>
  <c r="I1448" i="18"/>
  <c r="H1448" i="18"/>
  <c r="I1447" i="18"/>
  <c r="H1447" i="18"/>
  <c r="I1446" i="18"/>
  <c r="H1446" i="18"/>
  <c r="I1445" i="18"/>
  <c r="H1445" i="18"/>
  <c r="I1444" i="18"/>
  <c r="H1444" i="18"/>
  <c r="I1443" i="18"/>
  <c r="H1443" i="18"/>
  <c r="I1442" i="18"/>
  <c r="H1442" i="18"/>
  <c r="I1441" i="18"/>
  <c r="H1441" i="18"/>
  <c r="I1440" i="18"/>
  <c r="H1440" i="18"/>
  <c r="I1439" i="18"/>
  <c r="H1439" i="18"/>
  <c r="I1438" i="18"/>
  <c r="H1438" i="18"/>
  <c r="I1437" i="18"/>
  <c r="H1437" i="18"/>
  <c r="I1436" i="18"/>
  <c r="H1436" i="18"/>
  <c r="I1435" i="18"/>
  <c r="H1435" i="18"/>
  <c r="I1434" i="18"/>
  <c r="H1434" i="18"/>
  <c r="I1433" i="18"/>
  <c r="H1433" i="18"/>
  <c r="I1432" i="18"/>
  <c r="H1432" i="18"/>
  <c r="I1431" i="18"/>
  <c r="H1431" i="18"/>
  <c r="I1430" i="18"/>
  <c r="H1430" i="18"/>
  <c r="I1429" i="18"/>
  <c r="H1429" i="18"/>
  <c r="I1428" i="18"/>
  <c r="H1428" i="18"/>
  <c r="I1427" i="18"/>
  <c r="H1427" i="18"/>
  <c r="I1426" i="18"/>
  <c r="H1426" i="18"/>
  <c r="I1425" i="18"/>
  <c r="H1425" i="18"/>
  <c r="I1424" i="18"/>
  <c r="H1424" i="18"/>
  <c r="I1423" i="18"/>
  <c r="H1423" i="18"/>
  <c r="I1422" i="18"/>
  <c r="H1422" i="18"/>
  <c r="I1421" i="18"/>
  <c r="H1421" i="18"/>
  <c r="I1420" i="18"/>
  <c r="H1420" i="18"/>
  <c r="I1419" i="18"/>
  <c r="H1419" i="18"/>
  <c r="I1418" i="18"/>
  <c r="H1418" i="18"/>
  <c r="I1417" i="18"/>
  <c r="H1417" i="18"/>
  <c r="I1416" i="18"/>
  <c r="H1416" i="18"/>
  <c r="I1415" i="18"/>
  <c r="H1415" i="18"/>
  <c r="I1414" i="18"/>
  <c r="H1414" i="18"/>
  <c r="I1413" i="18"/>
  <c r="H1413" i="18"/>
  <c r="I1412" i="18"/>
  <c r="H1412" i="18"/>
  <c r="I1411" i="18"/>
  <c r="H1411" i="18"/>
  <c r="I1410" i="18"/>
  <c r="H1410" i="18"/>
  <c r="I1409" i="18"/>
  <c r="H1409" i="18"/>
  <c r="I1408" i="18"/>
  <c r="H1408" i="18"/>
  <c r="I1407" i="18"/>
  <c r="H1407" i="18"/>
  <c r="I1406" i="18"/>
  <c r="H1406" i="18"/>
  <c r="I1405" i="18"/>
  <c r="H1405" i="18"/>
  <c r="I1404" i="18"/>
  <c r="H1404" i="18"/>
  <c r="I1403" i="18"/>
  <c r="H1403" i="18"/>
  <c r="I1402" i="18"/>
  <c r="H1402" i="18"/>
  <c r="I1401" i="18"/>
  <c r="H1401" i="18"/>
  <c r="I1400" i="18"/>
  <c r="H1400" i="18"/>
  <c r="I1399" i="18"/>
  <c r="H1399" i="18"/>
  <c r="I1398" i="18"/>
  <c r="H1398" i="18"/>
  <c r="I1397" i="18"/>
  <c r="H1397" i="18"/>
  <c r="I1396" i="18"/>
  <c r="H1396" i="18"/>
  <c r="I1395" i="18"/>
  <c r="H1395" i="18"/>
  <c r="I1394" i="18"/>
  <c r="H1394" i="18"/>
  <c r="I1393" i="18"/>
  <c r="H1393" i="18"/>
  <c r="I1392" i="18"/>
  <c r="H1392" i="18"/>
  <c r="I1391" i="18"/>
  <c r="H1391" i="18"/>
  <c r="I1390" i="18"/>
  <c r="H1390" i="18"/>
  <c r="I1389" i="18"/>
  <c r="H1389" i="18"/>
  <c r="I1388" i="18"/>
  <c r="H1388" i="18"/>
  <c r="I1387" i="18"/>
  <c r="H1387" i="18"/>
  <c r="I1386" i="18"/>
  <c r="H1386" i="18"/>
  <c r="I1385" i="18"/>
  <c r="H1385" i="18"/>
  <c r="I1384" i="18"/>
  <c r="H1384" i="18"/>
  <c r="I1383" i="18"/>
  <c r="H1383" i="18"/>
  <c r="I1382" i="18"/>
  <c r="H1382" i="18"/>
  <c r="I1381" i="18"/>
  <c r="H1381" i="18"/>
  <c r="I1380" i="18"/>
  <c r="H1380" i="18"/>
  <c r="I1379" i="18"/>
  <c r="H1379" i="18"/>
  <c r="I1378" i="18"/>
  <c r="H1378" i="18"/>
  <c r="I1377" i="18"/>
  <c r="H1377" i="18"/>
  <c r="I1376" i="18"/>
  <c r="H1376" i="18"/>
  <c r="I1375" i="18"/>
  <c r="H1375" i="18"/>
  <c r="I1374" i="18"/>
  <c r="H1374" i="18"/>
  <c r="I1373" i="18"/>
  <c r="H1373" i="18"/>
  <c r="I1372" i="18"/>
  <c r="H1372" i="18"/>
  <c r="I1371" i="18"/>
  <c r="H1371" i="18"/>
  <c r="I1370" i="18"/>
  <c r="H1370" i="18"/>
  <c r="I1369" i="18"/>
  <c r="H1369" i="18"/>
  <c r="I1368" i="18"/>
  <c r="H1368" i="18"/>
  <c r="I1367" i="18"/>
  <c r="H1367" i="18"/>
  <c r="I1366" i="18"/>
  <c r="H1366" i="18"/>
  <c r="I1365" i="18"/>
  <c r="H1365" i="18"/>
  <c r="I1364" i="18"/>
  <c r="H1364" i="18"/>
  <c r="I1363" i="18"/>
  <c r="H1363" i="18"/>
  <c r="I1362" i="18"/>
  <c r="H1362" i="18"/>
  <c r="I1361" i="18"/>
  <c r="H1361" i="18"/>
  <c r="I1360" i="18"/>
  <c r="H1360" i="18"/>
  <c r="I1359" i="18"/>
  <c r="H1359" i="18"/>
  <c r="I1358" i="18"/>
  <c r="H1358" i="18"/>
  <c r="I1357" i="18"/>
  <c r="H1357" i="18"/>
  <c r="I1356" i="18"/>
  <c r="H1356" i="18"/>
  <c r="I1355" i="18"/>
  <c r="H1355" i="18"/>
  <c r="I1354" i="18"/>
  <c r="H1354" i="18"/>
  <c r="I1353" i="18"/>
  <c r="H1353" i="18"/>
  <c r="I1352" i="18"/>
  <c r="H1352" i="18"/>
  <c r="I1351" i="18"/>
  <c r="H1351" i="18"/>
  <c r="I1350" i="18"/>
  <c r="H1350" i="18"/>
  <c r="I1349" i="18"/>
  <c r="H1349" i="18"/>
  <c r="I1348" i="18"/>
  <c r="H1348" i="18"/>
  <c r="I1347" i="18"/>
  <c r="H1347" i="18"/>
  <c r="I1346" i="18"/>
  <c r="H1346" i="18"/>
  <c r="I1345" i="18"/>
  <c r="H1345" i="18"/>
  <c r="I1344" i="18"/>
  <c r="H1344" i="18"/>
  <c r="I1343" i="18"/>
  <c r="H1343" i="18"/>
  <c r="I1342" i="18"/>
  <c r="H1342" i="18"/>
  <c r="I1341" i="18"/>
  <c r="H1341" i="18"/>
  <c r="I1340" i="18"/>
  <c r="H1340" i="18"/>
  <c r="I1339" i="18"/>
  <c r="H1339" i="18"/>
  <c r="I1338" i="18"/>
  <c r="H1338" i="18"/>
  <c r="I1337" i="18"/>
  <c r="H1337" i="18"/>
  <c r="I1336" i="18"/>
  <c r="H1336" i="18"/>
  <c r="I1335" i="18"/>
  <c r="H1335" i="18"/>
  <c r="I1334" i="18"/>
  <c r="H1334" i="18"/>
  <c r="I1333" i="18"/>
  <c r="H1333" i="18"/>
  <c r="I1332" i="18"/>
  <c r="H1332" i="18"/>
  <c r="I1331" i="18"/>
  <c r="H1331" i="18"/>
  <c r="I1330" i="18"/>
  <c r="H1330" i="18"/>
  <c r="I1329" i="18"/>
  <c r="H1329" i="18"/>
  <c r="I1328" i="18"/>
  <c r="H1328" i="18"/>
  <c r="I1327" i="18"/>
  <c r="H1327" i="18"/>
  <c r="I1326" i="18"/>
  <c r="H1326" i="18"/>
  <c r="I1325" i="18"/>
  <c r="H1325" i="18"/>
  <c r="I1324" i="18"/>
  <c r="H1324" i="18"/>
  <c r="I1323" i="18"/>
  <c r="H1323" i="18"/>
  <c r="I1322" i="18"/>
  <c r="H1322" i="18"/>
  <c r="I1321" i="18"/>
  <c r="H1321" i="18"/>
  <c r="I1320" i="18"/>
  <c r="H1320" i="18"/>
  <c r="I1319" i="18"/>
  <c r="H1319" i="18"/>
  <c r="I1318" i="18"/>
  <c r="H1318" i="18"/>
  <c r="I1317" i="18"/>
  <c r="H1317" i="18"/>
  <c r="I1316" i="18"/>
  <c r="H1316" i="18"/>
  <c r="I1315" i="18"/>
  <c r="H1315" i="18"/>
  <c r="I1314" i="18"/>
  <c r="H1314" i="18"/>
  <c r="I1313" i="18"/>
  <c r="H1313" i="18"/>
  <c r="I1312" i="18"/>
  <c r="H1312" i="18"/>
  <c r="I1311" i="18"/>
  <c r="H1311" i="18"/>
  <c r="I1310" i="18"/>
  <c r="H1310" i="18"/>
  <c r="I1309" i="18"/>
  <c r="H1309" i="18"/>
  <c r="I1308" i="18"/>
  <c r="H1308" i="18"/>
  <c r="I1307" i="18"/>
  <c r="H1307" i="18"/>
  <c r="I1306" i="18"/>
  <c r="H1306" i="18"/>
  <c r="I1305" i="18"/>
  <c r="H1305" i="18"/>
  <c r="I1304" i="18"/>
  <c r="H1304" i="18"/>
  <c r="I1303" i="18"/>
  <c r="H1303" i="18"/>
  <c r="I1302" i="18"/>
  <c r="H1302" i="18"/>
  <c r="I1301" i="18"/>
  <c r="H1301" i="18"/>
  <c r="I1300" i="18"/>
  <c r="H1300" i="18"/>
  <c r="I1299" i="18"/>
  <c r="H1299" i="18"/>
  <c r="I1298" i="18"/>
  <c r="H1298" i="18"/>
  <c r="I1297" i="18"/>
  <c r="H1297" i="18"/>
  <c r="I1296" i="18"/>
  <c r="H1296" i="18"/>
  <c r="I1295" i="18"/>
  <c r="H1295" i="18"/>
  <c r="I1294" i="18"/>
  <c r="H1294" i="18"/>
  <c r="I1293" i="18"/>
  <c r="H1293" i="18"/>
  <c r="I1292" i="18"/>
  <c r="H1292" i="18"/>
  <c r="I1291" i="18"/>
  <c r="H1291" i="18"/>
  <c r="I1290" i="18"/>
  <c r="H1290" i="18"/>
  <c r="I1289" i="18"/>
  <c r="H1289" i="18"/>
  <c r="I1288" i="18"/>
  <c r="H1288" i="18"/>
  <c r="I1287" i="18"/>
  <c r="H1287" i="18"/>
  <c r="I1286" i="18"/>
  <c r="H1286" i="18"/>
  <c r="I1285" i="18"/>
  <c r="H1285" i="18"/>
  <c r="I1284" i="18"/>
  <c r="H1284" i="18"/>
  <c r="I1283" i="18"/>
  <c r="H1283" i="18"/>
  <c r="I1282" i="18"/>
  <c r="H1282" i="18"/>
  <c r="I1281" i="18"/>
  <c r="H1281" i="18"/>
  <c r="I1280" i="18"/>
  <c r="H1280" i="18"/>
  <c r="I1279" i="18"/>
  <c r="H1279" i="18"/>
  <c r="I1278" i="18"/>
  <c r="H1278" i="18"/>
  <c r="I1277" i="18"/>
  <c r="H1277" i="18"/>
  <c r="I1276" i="18"/>
  <c r="H1276" i="18"/>
  <c r="I1275" i="18"/>
  <c r="H1275" i="18"/>
  <c r="I1274" i="18"/>
  <c r="H1274" i="18"/>
  <c r="I1273" i="18"/>
  <c r="H1273" i="18"/>
  <c r="I1272" i="18"/>
  <c r="H1272" i="18"/>
  <c r="I1271" i="18"/>
  <c r="H1271" i="18"/>
  <c r="I1270" i="18"/>
  <c r="H1270" i="18"/>
  <c r="I1269" i="18"/>
  <c r="H1269" i="18"/>
  <c r="I1268" i="18"/>
  <c r="H1268" i="18"/>
  <c r="I1267" i="18"/>
  <c r="H1267" i="18"/>
  <c r="I1266" i="18"/>
  <c r="H1266" i="18"/>
  <c r="I1265" i="18"/>
  <c r="H1265" i="18"/>
  <c r="I1264" i="18"/>
  <c r="H1264" i="18"/>
  <c r="I1263" i="18"/>
  <c r="H1263" i="18"/>
  <c r="I1262" i="18"/>
  <c r="H1262" i="18"/>
  <c r="I1261" i="18"/>
  <c r="H1261" i="18"/>
  <c r="I1260" i="18"/>
  <c r="H1260" i="18"/>
  <c r="I1259" i="18"/>
  <c r="H1259" i="18"/>
  <c r="I1258" i="18"/>
  <c r="H1258" i="18"/>
  <c r="I1257" i="18"/>
  <c r="H1257" i="18"/>
  <c r="I1256" i="18"/>
  <c r="H1256" i="18"/>
  <c r="I1255" i="18"/>
  <c r="H1255" i="18"/>
  <c r="I1254" i="18"/>
  <c r="H1254" i="18"/>
  <c r="I1253" i="18"/>
  <c r="H1253" i="18"/>
  <c r="I1252" i="18"/>
  <c r="H1252" i="18"/>
  <c r="I1251" i="18"/>
  <c r="H1251" i="18"/>
  <c r="I1250" i="18"/>
  <c r="H1250" i="18"/>
  <c r="I1249" i="18"/>
  <c r="H1249" i="18"/>
  <c r="I1248" i="18"/>
  <c r="H1248" i="18"/>
  <c r="I1247" i="18"/>
  <c r="H1247" i="18"/>
  <c r="I1246" i="18"/>
  <c r="H1246" i="18"/>
  <c r="I1245" i="18"/>
  <c r="H1245" i="18"/>
  <c r="I1244" i="18"/>
  <c r="H1244" i="18"/>
  <c r="I1243" i="18"/>
  <c r="H1243" i="18"/>
  <c r="I1242" i="18"/>
  <c r="H1242" i="18"/>
  <c r="I1241" i="18"/>
  <c r="H1241" i="18"/>
  <c r="I1240" i="18"/>
  <c r="H1240" i="18"/>
  <c r="I1239" i="18"/>
  <c r="H1239" i="18"/>
  <c r="I1238" i="18"/>
  <c r="H1238" i="18"/>
  <c r="I1237" i="18"/>
  <c r="H1237" i="18"/>
  <c r="I1236" i="18"/>
  <c r="H1236" i="18"/>
  <c r="I1235" i="18"/>
  <c r="H1235" i="18"/>
  <c r="I1234" i="18"/>
  <c r="H1234" i="18"/>
  <c r="I1233" i="18"/>
  <c r="H1233" i="18"/>
  <c r="I1232" i="18"/>
  <c r="H1232" i="18"/>
  <c r="I1231" i="18"/>
  <c r="H1231" i="18"/>
  <c r="I1230" i="18"/>
  <c r="H1230" i="18"/>
  <c r="I1229" i="18"/>
  <c r="H1229" i="18"/>
  <c r="I1228" i="18"/>
  <c r="H1228" i="18"/>
  <c r="I1227" i="18"/>
  <c r="H1227" i="18"/>
  <c r="I1226" i="18"/>
  <c r="H1226" i="18"/>
  <c r="I1225" i="18"/>
  <c r="H1225" i="18"/>
  <c r="I1224" i="18"/>
  <c r="H1224" i="18"/>
  <c r="I1223" i="18"/>
  <c r="H1223" i="18"/>
  <c r="I1222" i="18"/>
  <c r="H1222" i="18"/>
  <c r="I1221" i="18"/>
  <c r="H1221" i="18"/>
  <c r="I1220" i="18"/>
  <c r="H1220" i="18"/>
  <c r="I1219" i="18"/>
  <c r="H1219" i="18"/>
  <c r="I1218" i="18"/>
  <c r="H1218" i="18"/>
  <c r="I1217" i="18"/>
  <c r="H1217" i="18"/>
  <c r="I1216" i="18"/>
  <c r="H1216" i="18"/>
  <c r="I1215" i="18"/>
  <c r="H1215" i="18"/>
  <c r="I1214" i="18"/>
  <c r="H1214" i="18"/>
  <c r="I1213" i="18"/>
  <c r="H1213" i="18"/>
  <c r="I1212" i="18"/>
  <c r="H1212" i="18"/>
  <c r="I1211" i="18"/>
  <c r="H1211" i="18"/>
  <c r="I1210" i="18"/>
  <c r="H1210" i="18"/>
  <c r="I1209" i="18"/>
  <c r="H1209" i="18"/>
  <c r="I1208" i="18"/>
  <c r="H1208" i="18"/>
  <c r="I1207" i="18"/>
  <c r="H1207" i="18"/>
  <c r="I1206" i="18"/>
  <c r="H1206" i="18"/>
  <c r="I1205" i="18"/>
  <c r="H1205" i="18"/>
  <c r="I1204" i="18"/>
  <c r="H1204" i="18"/>
  <c r="I1203" i="18"/>
  <c r="H1203" i="18"/>
  <c r="I1202" i="18"/>
  <c r="H1202" i="18"/>
  <c r="I1201" i="18"/>
  <c r="H1201" i="18"/>
  <c r="I1200" i="18"/>
  <c r="H1200" i="18"/>
  <c r="I1199" i="18"/>
  <c r="H1199" i="18"/>
  <c r="I1198" i="18"/>
  <c r="H1198" i="18"/>
  <c r="I1197" i="18"/>
  <c r="H1197" i="18"/>
  <c r="I1196" i="18"/>
  <c r="H1196" i="18"/>
  <c r="I1195" i="18"/>
  <c r="H1195" i="18"/>
  <c r="I1194" i="18"/>
  <c r="H1194" i="18"/>
  <c r="I1193" i="18"/>
  <c r="H1193" i="18"/>
  <c r="I1192" i="18"/>
  <c r="H1192" i="18"/>
  <c r="I1191" i="18"/>
  <c r="H1191" i="18"/>
  <c r="I1190" i="18"/>
  <c r="H1190" i="18"/>
  <c r="I1189" i="18"/>
  <c r="H1189" i="18"/>
  <c r="I1188" i="18"/>
  <c r="H1188" i="18"/>
  <c r="I1187" i="18"/>
  <c r="H1187" i="18"/>
  <c r="I1186" i="18"/>
  <c r="H1186" i="18"/>
  <c r="I1185" i="18"/>
  <c r="H1185" i="18"/>
  <c r="I1184" i="18"/>
  <c r="H1184" i="18"/>
  <c r="I1183" i="18"/>
  <c r="H1183" i="18"/>
  <c r="I1182" i="18"/>
  <c r="H1182" i="18"/>
  <c r="I1181" i="18"/>
  <c r="H1181" i="18"/>
  <c r="I1180" i="18"/>
  <c r="H1180" i="18"/>
  <c r="I1179" i="18"/>
  <c r="H1179" i="18"/>
  <c r="I1178" i="18"/>
  <c r="H1178" i="18"/>
  <c r="I1177" i="18"/>
  <c r="H1177" i="18"/>
  <c r="I1176" i="18"/>
  <c r="H1176" i="18"/>
  <c r="I1175" i="18"/>
  <c r="H1175" i="18"/>
  <c r="I1174" i="18"/>
  <c r="H1174" i="18"/>
  <c r="I1173" i="18"/>
  <c r="H1173" i="18"/>
  <c r="I1172" i="18"/>
  <c r="H1172" i="18"/>
  <c r="I1171" i="18"/>
  <c r="H1171" i="18"/>
  <c r="I1170" i="18"/>
  <c r="H1170" i="18"/>
  <c r="I1169" i="18"/>
  <c r="H1169" i="18"/>
  <c r="I1168" i="18"/>
  <c r="H1168" i="18"/>
  <c r="I1167" i="18"/>
  <c r="H1167" i="18"/>
  <c r="I1166" i="18"/>
  <c r="H1166" i="18"/>
  <c r="I1165" i="18"/>
  <c r="H1165" i="18"/>
  <c r="I1164" i="18"/>
  <c r="H1164" i="18"/>
  <c r="I1163" i="18"/>
  <c r="H1163" i="18"/>
  <c r="I1162" i="18"/>
  <c r="H1162" i="18"/>
  <c r="I1161" i="18"/>
  <c r="H1161" i="18"/>
  <c r="I1160" i="18"/>
  <c r="H1160" i="18"/>
  <c r="I1159" i="18"/>
  <c r="H1159" i="18"/>
  <c r="I1158" i="18"/>
  <c r="H1158" i="18"/>
  <c r="I1157" i="18"/>
  <c r="H1157" i="18"/>
  <c r="I1156" i="18"/>
  <c r="H1156" i="18"/>
  <c r="I1155" i="18"/>
  <c r="H1155" i="18"/>
  <c r="I1154" i="18"/>
  <c r="H1154" i="18"/>
  <c r="I1153" i="18"/>
  <c r="H1153" i="18"/>
  <c r="I1152" i="18"/>
  <c r="H1152" i="18"/>
  <c r="I1151" i="18"/>
  <c r="H1151" i="18"/>
  <c r="I1150" i="18"/>
  <c r="H1150" i="18"/>
  <c r="I1149" i="18"/>
  <c r="H1149" i="18"/>
  <c r="I1148" i="18"/>
  <c r="H1148" i="18"/>
  <c r="I1147" i="18"/>
  <c r="H1147" i="18"/>
  <c r="I1146" i="18"/>
  <c r="H1146" i="18"/>
  <c r="I1145" i="18"/>
  <c r="H1145" i="18"/>
  <c r="I1144" i="18"/>
  <c r="H1144" i="18"/>
  <c r="I1143" i="18"/>
  <c r="H1143" i="18"/>
  <c r="I1142" i="18"/>
  <c r="H1142" i="18"/>
  <c r="I1141" i="18"/>
  <c r="H1141" i="18"/>
  <c r="I1140" i="18"/>
  <c r="H1140" i="18"/>
  <c r="I1139" i="18"/>
  <c r="H1139" i="18"/>
  <c r="I1138" i="18"/>
  <c r="H1138" i="18"/>
  <c r="I1137" i="18"/>
  <c r="H1137" i="18"/>
  <c r="I1136" i="18"/>
  <c r="H1136" i="18"/>
  <c r="I1135" i="18"/>
  <c r="H1135" i="18"/>
  <c r="I1134" i="18"/>
  <c r="H1134" i="18"/>
  <c r="I1133" i="18"/>
  <c r="H1133" i="18"/>
  <c r="I1132" i="18"/>
  <c r="H1132" i="18"/>
  <c r="I1131" i="18"/>
  <c r="H1131" i="18"/>
  <c r="I1130" i="18"/>
  <c r="H1130" i="18"/>
  <c r="I1129" i="18"/>
  <c r="H1129" i="18"/>
  <c r="I1128" i="18"/>
  <c r="H1128" i="18"/>
  <c r="I1127" i="18"/>
  <c r="H1127" i="18"/>
  <c r="I1126" i="18"/>
  <c r="H1126" i="18"/>
  <c r="I1125" i="18"/>
  <c r="H1125" i="18"/>
  <c r="I1124" i="18"/>
  <c r="H1124" i="18"/>
  <c r="I1123" i="18"/>
  <c r="H1123" i="18"/>
  <c r="I1122" i="18"/>
  <c r="H1122" i="18"/>
  <c r="I1121" i="18"/>
  <c r="H1121" i="18"/>
  <c r="I1120" i="18"/>
  <c r="H1120" i="18"/>
  <c r="I1119" i="18"/>
  <c r="H1119" i="18"/>
  <c r="I1118" i="18"/>
  <c r="H1118" i="18"/>
  <c r="I1117" i="18"/>
  <c r="H1117" i="18"/>
  <c r="I1116" i="18"/>
  <c r="H1116" i="18"/>
  <c r="I1115" i="18"/>
  <c r="H1115" i="18"/>
  <c r="I1114" i="18"/>
  <c r="H1114" i="18"/>
  <c r="I1113" i="18"/>
  <c r="H1113" i="18"/>
  <c r="I1112" i="18"/>
  <c r="H1112" i="18"/>
  <c r="I1111" i="18"/>
  <c r="H1111" i="18"/>
  <c r="I1110" i="18"/>
  <c r="H1110" i="18"/>
  <c r="I1109" i="18"/>
  <c r="H1109" i="18"/>
  <c r="I1108" i="18"/>
  <c r="H1108" i="18"/>
  <c r="I1107" i="18"/>
  <c r="H1107" i="18"/>
  <c r="I1106" i="18"/>
  <c r="H1106" i="18"/>
  <c r="I1105" i="18"/>
  <c r="H1105" i="18"/>
  <c r="I1104" i="18"/>
  <c r="H1104" i="18"/>
  <c r="I1103" i="18"/>
  <c r="H1103" i="18"/>
  <c r="I1102" i="18"/>
  <c r="H1102" i="18"/>
  <c r="I1101" i="18"/>
  <c r="H1101" i="18"/>
  <c r="I1100" i="18"/>
  <c r="H1100" i="18"/>
  <c r="I1099" i="18"/>
  <c r="H1099" i="18"/>
  <c r="I1098" i="18"/>
  <c r="H1098" i="18"/>
  <c r="I1097" i="18"/>
  <c r="H1097" i="18"/>
  <c r="I1096" i="18"/>
  <c r="H1096" i="18"/>
  <c r="I1095" i="18"/>
  <c r="H1095" i="18"/>
  <c r="I1094" i="18"/>
  <c r="H1094" i="18"/>
  <c r="I1093" i="18"/>
  <c r="H1093" i="18"/>
  <c r="I1092" i="18"/>
  <c r="H1092" i="18"/>
  <c r="I1091" i="18"/>
  <c r="H1091" i="18"/>
  <c r="I1090" i="18"/>
  <c r="H1090" i="18"/>
  <c r="I1089" i="18"/>
  <c r="H1089" i="18"/>
  <c r="I1088" i="18"/>
  <c r="H1088" i="18"/>
  <c r="I1087" i="18"/>
  <c r="H1087" i="18"/>
  <c r="I1086" i="18"/>
  <c r="H1086" i="18"/>
  <c r="I1085" i="18"/>
  <c r="H1085" i="18"/>
  <c r="I1084" i="18"/>
  <c r="H1084" i="18"/>
  <c r="I1083" i="18"/>
  <c r="H1083" i="18"/>
  <c r="I1082" i="18"/>
  <c r="H1082" i="18"/>
  <c r="I1081" i="18"/>
  <c r="H1081" i="18"/>
  <c r="I1080" i="18"/>
  <c r="H1080" i="18"/>
  <c r="I1079" i="18"/>
  <c r="H1079" i="18"/>
  <c r="I1078" i="18"/>
  <c r="H1078" i="18"/>
  <c r="I1077" i="18"/>
  <c r="H1077" i="18"/>
  <c r="I1076" i="18"/>
  <c r="H1076" i="18"/>
  <c r="I1075" i="18"/>
  <c r="H1075" i="18"/>
  <c r="I1074" i="18"/>
  <c r="H1074" i="18"/>
  <c r="I1073" i="18"/>
  <c r="H1073" i="18"/>
  <c r="I1072" i="18"/>
  <c r="H1072" i="18"/>
  <c r="I1071" i="18"/>
  <c r="H1071" i="18"/>
  <c r="I1070" i="18"/>
  <c r="H1070" i="18"/>
  <c r="I1069" i="18"/>
  <c r="H1069" i="18"/>
  <c r="I1068" i="18"/>
  <c r="H1068" i="18"/>
  <c r="I1067" i="18"/>
  <c r="H1067" i="18"/>
  <c r="I1066" i="18"/>
  <c r="H1066" i="18"/>
  <c r="I1065" i="18"/>
  <c r="H1065" i="18"/>
  <c r="I1064" i="18"/>
  <c r="H1064" i="18"/>
  <c r="I1063" i="18"/>
  <c r="H1063" i="18"/>
  <c r="I1062" i="18"/>
  <c r="H1062" i="18"/>
  <c r="I1061" i="18"/>
  <c r="H1061" i="18"/>
  <c r="I1060" i="18"/>
  <c r="H1060" i="18"/>
  <c r="I1059" i="18"/>
  <c r="H1059" i="18"/>
  <c r="I1058" i="18"/>
  <c r="H1058" i="18"/>
  <c r="I1057" i="18"/>
  <c r="H1057" i="18"/>
  <c r="I1056" i="18"/>
  <c r="H1056" i="18"/>
  <c r="I1055" i="18"/>
  <c r="H1055" i="18"/>
  <c r="I1054" i="18"/>
  <c r="H1054" i="18"/>
  <c r="I1053" i="18"/>
  <c r="H1053" i="18"/>
  <c r="I1052" i="18"/>
  <c r="H1052" i="18"/>
  <c r="I1051" i="18"/>
  <c r="H1051" i="18"/>
  <c r="I1050" i="18"/>
  <c r="H1050" i="18"/>
  <c r="I1049" i="18"/>
  <c r="H1049" i="18"/>
  <c r="I1048" i="18"/>
  <c r="H1048" i="18"/>
  <c r="I1047" i="18"/>
  <c r="H1047" i="18"/>
  <c r="I1046" i="18"/>
  <c r="H1046" i="18"/>
  <c r="I1045" i="18"/>
  <c r="H1045" i="18"/>
  <c r="I1044" i="18"/>
  <c r="H1044" i="18"/>
  <c r="I1043" i="18"/>
  <c r="H1043" i="18"/>
  <c r="I1042" i="18"/>
  <c r="H1042" i="18"/>
  <c r="I1041" i="18"/>
  <c r="H1041" i="18"/>
  <c r="I1040" i="18"/>
  <c r="H1040" i="18"/>
  <c r="I1039" i="18"/>
  <c r="H1039" i="18"/>
  <c r="I1038" i="18"/>
  <c r="H1038" i="18"/>
  <c r="I1037" i="18"/>
  <c r="H1037" i="18"/>
  <c r="I1036" i="18"/>
  <c r="H1036" i="18"/>
  <c r="I1035" i="18"/>
  <c r="H1035" i="18"/>
  <c r="I1034" i="18"/>
  <c r="H1034" i="18"/>
  <c r="I1033" i="18"/>
  <c r="H1033" i="18"/>
  <c r="I1032" i="18"/>
  <c r="H1032" i="18"/>
  <c r="I1031" i="18"/>
  <c r="H1031" i="18"/>
  <c r="I1030" i="18"/>
  <c r="H1030" i="18"/>
  <c r="I1029" i="18"/>
  <c r="H1029" i="18"/>
  <c r="I1028" i="18"/>
  <c r="H1028" i="18"/>
  <c r="I1027" i="18"/>
  <c r="H1027" i="18"/>
  <c r="I1026" i="18"/>
  <c r="H1026" i="18"/>
  <c r="I1025" i="18"/>
  <c r="H1025" i="18"/>
  <c r="I1024" i="18"/>
  <c r="H1024" i="18"/>
  <c r="I1023" i="18"/>
  <c r="H1023" i="18"/>
  <c r="I1022" i="18"/>
  <c r="H1022" i="18"/>
  <c r="I1021" i="18"/>
  <c r="H1021" i="18"/>
  <c r="I1020" i="18"/>
  <c r="H1020" i="18"/>
  <c r="I1019" i="18"/>
  <c r="H1019" i="18"/>
  <c r="I1018" i="18"/>
  <c r="H1018" i="18"/>
  <c r="I1017" i="18"/>
  <c r="H1017" i="18"/>
  <c r="I1016" i="18"/>
  <c r="H1016" i="18"/>
  <c r="I1015" i="18"/>
  <c r="H1015" i="18"/>
  <c r="I1014" i="18"/>
  <c r="H1014" i="18"/>
  <c r="I1013" i="18"/>
  <c r="H1013" i="18"/>
  <c r="I1012" i="18"/>
  <c r="H1012" i="18"/>
  <c r="I1011" i="18"/>
  <c r="H1011" i="18"/>
  <c r="I1010" i="18"/>
  <c r="H1010" i="18"/>
  <c r="I1009" i="18"/>
  <c r="H1009" i="18"/>
  <c r="I1008" i="18"/>
  <c r="H1008" i="18"/>
  <c r="I1007" i="18"/>
  <c r="H1007" i="18"/>
  <c r="I1006" i="18"/>
  <c r="H1006" i="18"/>
  <c r="I1005" i="18"/>
  <c r="H1005" i="18"/>
  <c r="I1004" i="18"/>
  <c r="H1004" i="18"/>
  <c r="I1003" i="18"/>
  <c r="H1003" i="18"/>
  <c r="I1002" i="18"/>
  <c r="H1002" i="18"/>
  <c r="I1001" i="18"/>
  <c r="H1001" i="18"/>
  <c r="I1000" i="18"/>
  <c r="H1000" i="18"/>
  <c r="I999" i="18"/>
  <c r="H999" i="18"/>
  <c r="I998" i="18"/>
  <c r="H998" i="18"/>
  <c r="I997" i="18"/>
  <c r="H997" i="18"/>
  <c r="I996" i="18"/>
  <c r="H996" i="18"/>
  <c r="I995" i="18"/>
  <c r="H995" i="18"/>
  <c r="I994" i="18"/>
  <c r="H994" i="18"/>
  <c r="I993" i="18"/>
  <c r="H993" i="18"/>
  <c r="I992" i="18"/>
  <c r="H992" i="18"/>
  <c r="I991" i="18"/>
  <c r="H991" i="18"/>
  <c r="I990" i="18"/>
  <c r="H990" i="18"/>
  <c r="I989" i="18"/>
  <c r="H989" i="18"/>
  <c r="I988" i="18"/>
  <c r="H988" i="18"/>
  <c r="I987" i="18"/>
  <c r="H987" i="18"/>
  <c r="I986" i="18"/>
  <c r="H986" i="18"/>
  <c r="I985" i="18"/>
  <c r="H985" i="18"/>
  <c r="I984" i="18"/>
  <c r="H984" i="18"/>
  <c r="I983" i="18"/>
  <c r="H983" i="18"/>
  <c r="I982" i="18"/>
  <c r="H982" i="18"/>
  <c r="I981" i="18"/>
  <c r="H981" i="18"/>
  <c r="I980" i="18"/>
  <c r="H980" i="18"/>
  <c r="I979" i="18"/>
  <c r="H979" i="18"/>
  <c r="I978" i="18"/>
  <c r="H978" i="18"/>
  <c r="I977" i="18"/>
  <c r="H977" i="18"/>
  <c r="I976" i="18"/>
  <c r="H976" i="18"/>
  <c r="I975" i="18"/>
  <c r="H975" i="18"/>
  <c r="I974" i="18"/>
  <c r="H974" i="18"/>
  <c r="I973" i="18"/>
  <c r="H973" i="18"/>
  <c r="I972" i="18"/>
  <c r="H972" i="18"/>
  <c r="I971" i="18"/>
  <c r="H971" i="18"/>
  <c r="I970" i="18"/>
  <c r="H970" i="18"/>
  <c r="I969" i="18"/>
  <c r="H969" i="18"/>
  <c r="I968" i="18"/>
  <c r="H968" i="18"/>
  <c r="I967" i="18"/>
  <c r="H967" i="18"/>
  <c r="I966" i="18"/>
  <c r="H966" i="18"/>
  <c r="I965" i="18"/>
  <c r="H965" i="18"/>
  <c r="I964" i="18"/>
  <c r="H964" i="18"/>
  <c r="I963" i="18"/>
  <c r="H963" i="18"/>
  <c r="I962" i="18"/>
  <c r="H962" i="18"/>
  <c r="I961" i="18"/>
  <c r="H961" i="18"/>
  <c r="I960" i="18"/>
  <c r="H960" i="18"/>
  <c r="I959" i="18"/>
  <c r="H959" i="18"/>
  <c r="I958" i="18"/>
  <c r="H958" i="18"/>
  <c r="I957" i="18"/>
  <c r="H957" i="18"/>
  <c r="I956" i="18"/>
  <c r="H956" i="18"/>
  <c r="I955" i="18"/>
  <c r="H955" i="18"/>
  <c r="I954" i="18"/>
  <c r="H954" i="18"/>
  <c r="I953" i="18"/>
  <c r="H953" i="18"/>
  <c r="I952" i="18"/>
  <c r="H952" i="18"/>
  <c r="I951" i="18"/>
  <c r="H951" i="18"/>
  <c r="I950" i="18"/>
  <c r="H950" i="18"/>
  <c r="I949" i="18"/>
  <c r="H949" i="18"/>
  <c r="I948" i="18"/>
  <c r="H948" i="18"/>
  <c r="I947" i="18"/>
  <c r="H947" i="18"/>
  <c r="I946" i="18"/>
  <c r="H946" i="18"/>
  <c r="I945" i="18"/>
  <c r="H945" i="18"/>
  <c r="I944" i="18"/>
  <c r="H944" i="18"/>
  <c r="I943" i="18"/>
  <c r="H943" i="18"/>
  <c r="I942" i="18"/>
  <c r="H942" i="18"/>
  <c r="I941" i="18"/>
  <c r="H941" i="18"/>
  <c r="I940" i="18"/>
  <c r="H940" i="18"/>
  <c r="I939" i="18"/>
  <c r="H939" i="18"/>
  <c r="I938" i="18"/>
  <c r="H938" i="18"/>
  <c r="I937" i="18"/>
  <c r="H937" i="18"/>
  <c r="I936" i="18"/>
  <c r="H936" i="18"/>
  <c r="I935" i="18"/>
  <c r="H935" i="18"/>
  <c r="I934" i="18"/>
  <c r="H934" i="18"/>
  <c r="I933" i="18"/>
  <c r="H933" i="18"/>
  <c r="I932" i="18"/>
  <c r="H932" i="18"/>
  <c r="I931" i="18"/>
  <c r="H931" i="18"/>
  <c r="I930" i="18"/>
  <c r="H930" i="18"/>
  <c r="I929" i="18"/>
  <c r="H929" i="18"/>
  <c r="I928" i="18"/>
  <c r="H928" i="18"/>
  <c r="I927" i="18"/>
  <c r="H927" i="18"/>
  <c r="I926" i="18"/>
  <c r="H926" i="18"/>
  <c r="I925" i="18"/>
  <c r="H925" i="18"/>
  <c r="I924" i="18"/>
  <c r="H924" i="18"/>
  <c r="I923" i="18"/>
  <c r="H923" i="18"/>
  <c r="I922" i="18"/>
  <c r="H922" i="18"/>
  <c r="I921" i="18"/>
  <c r="H921" i="18"/>
  <c r="I920" i="18"/>
  <c r="H920" i="18"/>
  <c r="I919" i="18"/>
  <c r="H919" i="18"/>
  <c r="I918" i="18"/>
  <c r="H918" i="18"/>
  <c r="I917" i="18"/>
  <c r="H917" i="18"/>
  <c r="I916" i="18"/>
  <c r="H916" i="18"/>
  <c r="I915" i="18"/>
  <c r="H915" i="18"/>
  <c r="I914" i="18"/>
  <c r="H914" i="18"/>
  <c r="I913" i="18"/>
  <c r="H913" i="18"/>
  <c r="I912" i="18"/>
  <c r="H912" i="18"/>
  <c r="I911" i="18"/>
  <c r="H911" i="18"/>
  <c r="I910" i="18"/>
  <c r="H910" i="18"/>
  <c r="I909" i="18"/>
  <c r="H909" i="18"/>
  <c r="I908" i="18"/>
  <c r="H908" i="18"/>
  <c r="I907" i="18"/>
  <c r="H907" i="18"/>
  <c r="I906" i="18"/>
  <c r="H906" i="18"/>
  <c r="I905" i="18"/>
  <c r="H905" i="18"/>
  <c r="I904" i="18"/>
  <c r="H904" i="18"/>
  <c r="I903" i="18"/>
  <c r="H903" i="18"/>
  <c r="I902" i="18"/>
  <c r="H902" i="18"/>
  <c r="I901" i="18"/>
  <c r="H901" i="18"/>
  <c r="I900" i="18"/>
  <c r="H900" i="18"/>
  <c r="I899" i="18"/>
  <c r="H899" i="18"/>
  <c r="I898" i="18"/>
  <c r="H898" i="18"/>
  <c r="I897" i="18"/>
  <c r="H897" i="18"/>
  <c r="I896" i="18"/>
  <c r="H896" i="18"/>
  <c r="I895" i="18"/>
  <c r="H895" i="18"/>
  <c r="I894" i="18"/>
  <c r="H894" i="18"/>
  <c r="I893" i="18"/>
  <c r="H893" i="18"/>
  <c r="I892" i="18"/>
  <c r="H892" i="18"/>
  <c r="I891" i="18"/>
  <c r="H891" i="18"/>
  <c r="I890" i="18"/>
  <c r="H890" i="18"/>
  <c r="I889" i="18"/>
  <c r="H889" i="18"/>
  <c r="I888" i="18"/>
  <c r="H888" i="18"/>
  <c r="I887" i="18"/>
  <c r="H887" i="18"/>
  <c r="I886" i="18"/>
  <c r="H886" i="18"/>
  <c r="I885" i="18"/>
  <c r="H885" i="18"/>
  <c r="I884" i="18"/>
  <c r="H884" i="18"/>
  <c r="I883" i="18"/>
  <c r="H883" i="18"/>
  <c r="I882" i="18"/>
  <c r="H882" i="18"/>
  <c r="I881" i="18"/>
  <c r="H881" i="18"/>
  <c r="I880" i="18"/>
  <c r="H880" i="18"/>
  <c r="I879" i="18"/>
  <c r="H879" i="18"/>
  <c r="I878" i="18"/>
  <c r="H878" i="18"/>
  <c r="I877" i="18"/>
  <c r="H877" i="18"/>
  <c r="I876" i="18"/>
  <c r="H876" i="18"/>
  <c r="I875" i="18"/>
  <c r="H875" i="18"/>
  <c r="I874" i="18"/>
  <c r="H874" i="18"/>
  <c r="I873" i="18"/>
  <c r="H873" i="18"/>
  <c r="I872" i="18"/>
  <c r="H872" i="18"/>
  <c r="I871" i="18"/>
  <c r="H871" i="18"/>
  <c r="I870" i="18"/>
  <c r="H870" i="18"/>
  <c r="I869" i="18"/>
  <c r="H869" i="18"/>
  <c r="I868" i="18"/>
  <c r="H868" i="18"/>
  <c r="I867" i="18"/>
  <c r="H867" i="18"/>
  <c r="I866" i="18"/>
  <c r="H866" i="18"/>
  <c r="I865" i="18"/>
  <c r="H865" i="18"/>
  <c r="I864" i="18"/>
  <c r="H864" i="18"/>
  <c r="I863" i="18"/>
  <c r="H863" i="18"/>
  <c r="I862" i="18"/>
  <c r="H862" i="18"/>
  <c r="I861" i="18"/>
  <c r="H861" i="18"/>
  <c r="I860" i="18"/>
  <c r="H860" i="18"/>
  <c r="I859" i="18"/>
  <c r="H859" i="18"/>
  <c r="I858" i="18"/>
  <c r="H858" i="18"/>
  <c r="I857" i="18"/>
  <c r="H857" i="18"/>
  <c r="I856" i="18"/>
  <c r="H856" i="18"/>
  <c r="I855" i="18"/>
  <c r="H855" i="18"/>
  <c r="I854" i="18"/>
  <c r="H854" i="18"/>
  <c r="I853" i="18"/>
  <c r="H853" i="18"/>
  <c r="I852" i="18"/>
  <c r="H852" i="18"/>
  <c r="I851" i="18"/>
  <c r="H851" i="18"/>
  <c r="I850" i="18"/>
  <c r="H850" i="18"/>
  <c r="I849" i="18"/>
  <c r="H849" i="18"/>
  <c r="I848" i="18"/>
  <c r="H848" i="18"/>
  <c r="I847" i="18"/>
  <c r="H847" i="18"/>
  <c r="I846" i="18"/>
  <c r="H846" i="18"/>
  <c r="I845" i="18"/>
  <c r="H845" i="18"/>
  <c r="I844" i="18"/>
  <c r="H844" i="18"/>
  <c r="I843" i="18"/>
  <c r="H843" i="18"/>
  <c r="I842" i="18"/>
  <c r="H842" i="18"/>
  <c r="I841" i="18"/>
  <c r="H841" i="18"/>
  <c r="I840" i="18"/>
  <c r="H840" i="18"/>
  <c r="I839" i="18"/>
  <c r="H839" i="18"/>
  <c r="I838" i="18"/>
  <c r="H838" i="18"/>
  <c r="I837" i="18"/>
  <c r="H837" i="18"/>
  <c r="I836" i="18"/>
  <c r="H836" i="18"/>
  <c r="I835" i="18"/>
  <c r="H835" i="18"/>
  <c r="I834" i="18"/>
  <c r="H834" i="18"/>
  <c r="I833" i="18"/>
  <c r="H833" i="18"/>
  <c r="I832" i="18"/>
  <c r="H832" i="18"/>
  <c r="I831" i="18"/>
  <c r="H831" i="18"/>
  <c r="I830" i="18"/>
  <c r="H830" i="18"/>
  <c r="I829" i="18"/>
  <c r="H829" i="18"/>
  <c r="I828" i="18"/>
  <c r="H828" i="18"/>
  <c r="I827" i="18"/>
  <c r="H827" i="18"/>
  <c r="I826" i="18"/>
  <c r="H826" i="18"/>
  <c r="I825" i="18"/>
  <c r="H825" i="18"/>
  <c r="I824" i="18"/>
  <c r="H824" i="18"/>
  <c r="I823" i="18"/>
  <c r="H823" i="18"/>
  <c r="I822" i="18"/>
  <c r="H822" i="18"/>
  <c r="I821" i="18"/>
  <c r="H821" i="18"/>
  <c r="I820" i="18"/>
  <c r="H820" i="18"/>
  <c r="I819" i="18"/>
  <c r="H819" i="18"/>
  <c r="I818" i="18"/>
  <c r="H818" i="18"/>
  <c r="I817" i="18"/>
  <c r="H817" i="18"/>
  <c r="I816" i="18"/>
  <c r="H816" i="18"/>
  <c r="I815" i="18"/>
  <c r="H815" i="18"/>
  <c r="I814" i="18"/>
  <c r="H814" i="18"/>
  <c r="I813" i="18"/>
  <c r="H813" i="18"/>
  <c r="I812" i="18"/>
  <c r="H812" i="18"/>
  <c r="I811" i="18"/>
  <c r="H811" i="18"/>
  <c r="I810" i="18"/>
  <c r="H810" i="18"/>
  <c r="I809" i="18"/>
  <c r="H809" i="18"/>
  <c r="I808" i="18"/>
  <c r="H808" i="18"/>
  <c r="I807" i="18"/>
  <c r="H807" i="18"/>
  <c r="I806" i="18"/>
  <c r="H806" i="18"/>
  <c r="I805" i="18"/>
  <c r="H805" i="18"/>
  <c r="I804" i="18"/>
  <c r="H804" i="18"/>
  <c r="I803" i="18"/>
  <c r="H803" i="18"/>
  <c r="I802" i="18"/>
  <c r="H802" i="18"/>
  <c r="I801" i="18"/>
  <c r="H801" i="18"/>
  <c r="I800" i="18"/>
  <c r="H800" i="18"/>
  <c r="I799" i="18"/>
  <c r="H799" i="18"/>
  <c r="I798" i="18"/>
  <c r="H798" i="18"/>
  <c r="I797" i="18"/>
  <c r="H797" i="18"/>
  <c r="I796" i="18"/>
  <c r="H796" i="18"/>
  <c r="I795" i="18"/>
  <c r="H795" i="18"/>
  <c r="I794" i="18"/>
  <c r="H794" i="18"/>
  <c r="I793" i="18"/>
  <c r="H793" i="18"/>
  <c r="I792" i="18"/>
  <c r="H792" i="18"/>
  <c r="I791" i="18"/>
  <c r="H791" i="18"/>
  <c r="I790" i="18"/>
  <c r="H790" i="18"/>
  <c r="I789" i="18"/>
  <c r="H789" i="18"/>
  <c r="I788" i="18"/>
  <c r="H788" i="18"/>
  <c r="I787" i="18"/>
  <c r="H787" i="18"/>
  <c r="I786" i="18"/>
  <c r="H786" i="18"/>
  <c r="I785" i="18"/>
  <c r="H785" i="18"/>
  <c r="I784" i="18"/>
  <c r="H784" i="18"/>
  <c r="I783" i="18"/>
  <c r="H783" i="18"/>
  <c r="I782" i="18"/>
  <c r="H782" i="18"/>
  <c r="I781" i="18"/>
  <c r="H781" i="18"/>
  <c r="I780" i="18"/>
  <c r="H780" i="18"/>
  <c r="I779" i="18"/>
  <c r="H779" i="18"/>
  <c r="I778" i="18"/>
  <c r="H778" i="18"/>
  <c r="I777" i="18"/>
  <c r="H777" i="18"/>
  <c r="I776" i="18"/>
  <c r="H776" i="18"/>
  <c r="I775" i="18"/>
  <c r="H775" i="18"/>
  <c r="I774" i="18"/>
  <c r="H774" i="18"/>
  <c r="I773" i="18"/>
  <c r="H773" i="18"/>
  <c r="I772" i="18"/>
  <c r="H772" i="18"/>
  <c r="I771" i="18"/>
  <c r="H771" i="18"/>
  <c r="I770" i="18"/>
  <c r="H770" i="18"/>
  <c r="I769" i="18"/>
  <c r="H769" i="18"/>
  <c r="I768" i="18"/>
  <c r="H768" i="18"/>
  <c r="I767" i="18"/>
  <c r="H767" i="18"/>
  <c r="I766" i="18"/>
  <c r="H766" i="18"/>
  <c r="I765" i="18"/>
  <c r="H765" i="18"/>
  <c r="I764" i="18"/>
  <c r="H764" i="18"/>
  <c r="I763" i="18"/>
  <c r="H763" i="18"/>
  <c r="I762" i="18"/>
  <c r="H762" i="18"/>
  <c r="I761" i="18"/>
  <c r="H761" i="18"/>
  <c r="I760" i="18"/>
  <c r="H760" i="18"/>
  <c r="I759" i="18"/>
  <c r="H759" i="18"/>
  <c r="I758" i="18"/>
  <c r="H758" i="18"/>
  <c r="I757" i="18"/>
  <c r="H757" i="18"/>
  <c r="I756" i="18"/>
  <c r="H756" i="18"/>
  <c r="I755" i="18"/>
  <c r="H755" i="18"/>
  <c r="I754" i="18"/>
  <c r="H754" i="18"/>
  <c r="I753" i="18"/>
  <c r="H753" i="18"/>
  <c r="I752" i="18"/>
  <c r="H752" i="18"/>
  <c r="I751" i="18"/>
  <c r="H751" i="18"/>
  <c r="I750" i="18"/>
  <c r="H750" i="18"/>
  <c r="I749" i="18"/>
  <c r="H749" i="18"/>
  <c r="I748" i="18"/>
  <c r="H748" i="18"/>
  <c r="I747" i="18"/>
  <c r="H747" i="18"/>
  <c r="I746" i="18"/>
  <c r="H746" i="18"/>
  <c r="I745" i="18"/>
  <c r="H745" i="18"/>
  <c r="I744" i="18"/>
  <c r="H744" i="18"/>
  <c r="I743" i="18"/>
  <c r="H743" i="18"/>
  <c r="I742" i="18"/>
  <c r="H742" i="18"/>
  <c r="I741" i="18"/>
  <c r="H741" i="18"/>
  <c r="I740" i="18"/>
  <c r="H740" i="18"/>
  <c r="I739" i="18"/>
  <c r="H739" i="18"/>
  <c r="I738" i="18"/>
  <c r="H738" i="18"/>
  <c r="I737" i="18"/>
  <c r="H737" i="18"/>
  <c r="I736" i="18"/>
  <c r="H736" i="18"/>
  <c r="I735" i="18"/>
  <c r="H735" i="18"/>
  <c r="I734" i="18"/>
  <c r="H734" i="18"/>
  <c r="I733" i="18"/>
  <c r="H733" i="18"/>
  <c r="I732" i="18"/>
  <c r="H732" i="18"/>
  <c r="I731" i="18"/>
  <c r="H731" i="18"/>
  <c r="I730" i="18"/>
  <c r="H730" i="18"/>
  <c r="I729" i="18"/>
  <c r="H729" i="18"/>
  <c r="I728" i="18"/>
  <c r="H728" i="18"/>
  <c r="I727" i="18"/>
  <c r="H727" i="18"/>
  <c r="I726" i="18"/>
  <c r="H726" i="18"/>
  <c r="I725" i="18"/>
  <c r="H725" i="18"/>
  <c r="I724" i="18"/>
  <c r="H724" i="18"/>
  <c r="I723" i="18"/>
  <c r="H723" i="18"/>
  <c r="I722" i="18"/>
  <c r="H722" i="18"/>
  <c r="I721" i="18"/>
  <c r="H721" i="18"/>
  <c r="I720" i="18"/>
  <c r="H720" i="18"/>
  <c r="I719" i="18"/>
  <c r="H719" i="18"/>
  <c r="I718" i="18"/>
  <c r="H718" i="18"/>
  <c r="I717" i="18"/>
  <c r="H717" i="18"/>
  <c r="I716" i="18"/>
  <c r="H716" i="18"/>
  <c r="I715" i="18"/>
  <c r="H715" i="18"/>
  <c r="I714" i="18"/>
  <c r="H714" i="18"/>
  <c r="I713" i="18"/>
  <c r="H713" i="18"/>
  <c r="I712" i="18"/>
  <c r="H712" i="18"/>
  <c r="I711" i="18"/>
  <c r="H711" i="18"/>
  <c r="I710" i="18"/>
  <c r="H710" i="18"/>
  <c r="I709" i="18"/>
  <c r="H709" i="18"/>
  <c r="I708" i="18"/>
  <c r="H708" i="18"/>
  <c r="I707" i="18"/>
  <c r="H707" i="18"/>
  <c r="I706" i="18"/>
  <c r="H706" i="18"/>
  <c r="I705" i="18"/>
  <c r="H705" i="18"/>
  <c r="I704" i="18"/>
  <c r="H704" i="18"/>
  <c r="I703" i="18"/>
  <c r="H703" i="18"/>
  <c r="I702" i="18"/>
  <c r="H702" i="18"/>
  <c r="I701" i="18"/>
  <c r="H701" i="18"/>
  <c r="I700" i="18"/>
  <c r="H700" i="18"/>
  <c r="I699" i="18"/>
  <c r="H699" i="18"/>
  <c r="I698" i="18"/>
  <c r="H698" i="18"/>
  <c r="I697" i="18"/>
  <c r="H697" i="18"/>
  <c r="I696" i="18"/>
  <c r="H696" i="18"/>
  <c r="I695" i="18"/>
  <c r="H695" i="18"/>
  <c r="I694" i="18"/>
  <c r="H694" i="18"/>
  <c r="I693" i="18"/>
  <c r="H693" i="18"/>
  <c r="I692" i="18"/>
  <c r="H692" i="18"/>
  <c r="I691" i="18"/>
  <c r="H691" i="18"/>
  <c r="I690" i="18"/>
  <c r="H690" i="18"/>
  <c r="I689" i="18"/>
  <c r="H689" i="18"/>
  <c r="I688" i="18"/>
  <c r="H688" i="18"/>
  <c r="I687" i="18"/>
  <c r="H687" i="18"/>
  <c r="I686" i="18"/>
  <c r="H686" i="18"/>
  <c r="I685" i="18"/>
  <c r="H685" i="18"/>
  <c r="I684" i="18"/>
  <c r="H684" i="18"/>
  <c r="I683" i="18"/>
  <c r="H683" i="18"/>
  <c r="I682" i="18"/>
  <c r="H682" i="18"/>
  <c r="I681" i="18"/>
  <c r="H681" i="18"/>
  <c r="I680" i="18"/>
  <c r="H680" i="18"/>
  <c r="I679" i="18"/>
  <c r="H679" i="18"/>
  <c r="I678" i="18"/>
  <c r="H678" i="18"/>
  <c r="I677" i="18"/>
  <c r="H677" i="18"/>
  <c r="I676" i="18"/>
  <c r="H676" i="18"/>
  <c r="I675" i="18"/>
  <c r="H675" i="18"/>
  <c r="I674" i="18"/>
  <c r="H674" i="18"/>
  <c r="I673" i="18"/>
  <c r="H673" i="18"/>
  <c r="I672" i="18"/>
  <c r="H672" i="18"/>
  <c r="I671" i="18"/>
  <c r="H671" i="18"/>
  <c r="I670" i="18"/>
  <c r="H670" i="18"/>
  <c r="I669" i="18"/>
  <c r="H669" i="18"/>
  <c r="I668" i="18"/>
  <c r="H668" i="18"/>
  <c r="I667" i="18"/>
  <c r="H667" i="18"/>
  <c r="I666" i="18"/>
  <c r="H666" i="18"/>
  <c r="I665" i="18"/>
  <c r="H665" i="18"/>
  <c r="I664" i="18"/>
  <c r="H664" i="18"/>
  <c r="I663" i="18"/>
  <c r="H663" i="18"/>
  <c r="I662" i="18"/>
  <c r="H662" i="18"/>
  <c r="I661" i="18"/>
  <c r="H661" i="18"/>
  <c r="I660" i="18"/>
  <c r="H660" i="18"/>
  <c r="I659" i="18"/>
  <c r="H659" i="18"/>
  <c r="I658" i="18"/>
  <c r="H658" i="18"/>
  <c r="I657" i="18"/>
  <c r="H657" i="18"/>
  <c r="I656" i="18"/>
  <c r="H656" i="18"/>
  <c r="I655" i="18"/>
  <c r="H655" i="18"/>
  <c r="I654" i="18"/>
  <c r="H654" i="18"/>
  <c r="I653" i="18"/>
  <c r="H653" i="18"/>
  <c r="I652" i="18"/>
  <c r="H652" i="18"/>
  <c r="I651" i="18"/>
  <c r="H651" i="18"/>
  <c r="I650" i="18"/>
  <c r="H650" i="18"/>
  <c r="I649" i="18"/>
  <c r="H649" i="18"/>
  <c r="I648" i="18"/>
  <c r="H648" i="18"/>
  <c r="I647" i="18"/>
  <c r="H647" i="18"/>
  <c r="I646" i="18"/>
  <c r="H646" i="18"/>
  <c r="I645" i="18"/>
  <c r="H645" i="18"/>
  <c r="I644" i="18"/>
  <c r="H644" i="18"/>
  <c r="I643" i="18"/>
  <c r="H643" i="18"/>
  <c r="I642" i="18"/>
  <c r="H642" i="18"/>
  <c r="I641" i="18"/>
  <c r="H641" i="18"/>
  <c r="I640" i="18"/>
  <c r="H640" i="18"/>
  <c r="I639" i="18"/>
  <c r="H639" i="18"/>
  <c r="I638" i="18"/>
  <c r="H638" i="18"/>
  <c r="I637" i="18"/>
  <c r="H637" i="18"/>
  <c r="I636" i="18"/>
  <c r="H636" i="18"/>
  <c r="I635" i="18"/>
  <c r="H635" i="18"/>
  <c r="I634" i="18"/>
  <c r="H634" i="18"/>
  <c r="I633" i="18"/>
  <c r="H633" i="18"/>
  <c r="I632" i="18"/>
  <c r="H632" i="18"/>
  <c r="I631" i="18"/>
  <c r="H631" i="18"/>
  <c r="I630" i="18"/>
  <c r="H630" i="18"/>
  <c r="I629" i="18"/>
  <c r="H629" i="18"/>
  <c r="I628" i="18"/>
  <c r="H628" i="18"/>
  <c r="I627" i="18"/>
  <c r="H627" i="18"/>
  <c r="I626" i="18"/>
  <c r="H626" i="18"/>
  <c r="I625" i="18"/>
  <c r="H625" i="18"/>
  <c r="I624" i="18"/>
  <c r="H624" i="18"/>
  <c r="I623" i="18"/>
  <c r="H623" i="18"/>
  <c r="I622" i="18"/>
  <c r="H622" i="18"/>
  <c r="I621" i="18"/>
  <c r="H621" i="18"/>
  <c r="I620" i="18"/>
  <c r="H620" i="18"/>
  <c r="I619" i="18"/>
  <c r="H619" i="18"/>
  <c r="I618" i="18"/>
  <c r="H618" i="18"/>
  <c r="I617" i="18"/>
  <c r="H617" i="18"/>
  <c r="I616" i="18"/>
  <c r="H616" i="18"/>
  <c r="I615" i="18"/>
  <c r="H615" i="18"/>
  <c r="I614" i="18"/>
  <c r="H614" i="18"/>
  <c r="I613" i="18"/>
  <c r="H613" i="18"/>
  <c r="I612" i="18"/>
  <c r="H612" i="18"/>
  <c r="I611" i="18"/>
  <c r="H611" i="18"/>
  <c r="I610" i="18"/>
  <c r="H610" i="18"/>
  <c r="I609" i="18"/>
  <c r="H609" i="18"/>
  <c r="I608" i="18"/>
  <c r="H608" i="18"/>
  <c r="I607" i="18"/>
  <c r="H607" i="18"/>
  <c r="I606" i="18"/>
  <c r="H606" i="18"/>
  <c r="I605" i="18"/>
  <c r="H605" i="18"/>
  <c r="I604" i="18"/>
  <c r="H604" i="18"/>
  <c r="I603" i="18"/>
  <c r="H603" i="18"/>
  <c r="I602" i="18"/>
  <c r="H602" i="18"/>
  <c r="I601" i="18"/>
  <c r="H601" i="18"/>
  <c r="I600" i="18"/>
  <c r="H600" i="18"/>
  <c r="I599" i="18"/>
  <c r="H599" i="18"/>
  <c r="I598" i="18"/>
  <c r="H598" i="18"/>
  <c r="I597" i="18"/>
  <c r="H597" i="18"/>
  <c r="I596" i="18"/>
  <c r="H596" i="18"/>
  <c r="I595" i="18"/>
  <c r="H595" i="18"/>
  <c r="I594" i="18"/>
  <c r="H594" i="18"/>
  <c r="I593" i="18"/>
  <c r="H593" i="18"/>
  <c r="I592" i="18"/>
  <c r="H592" i="18"/>
  <c r="I591" i="18"/>
  <c r="H591" i="18"/>
  <c r="I590" i="18"/>
  <c r="H590" i="18"/>
  <c r="I589" i="18"/>
  <c r="H589" i="18"/>
  <c r="I588" i="18"/>
  <c r="H588" i="18"/>
  <c r="I587" i="18"/>
  <c r="H587" i="18"/>
  <c r="I586" i="18"/>
  <c r="H586" i="18"/>
  <c r="I585" i="18"/>
  <c r="H585" i="18"/>
  <c r="I584" i="18"/>
  <c r="H584" i="18"/>
  <c r="I583" i="18"/>
  <c r="H583" i="18"/>
  <c r="I582" i="18"/>
  <c r="H582" i="18"/>
  <c r="I581" i="18"/>
  <c r="H581" i="18"/>
  <c r="I580" i="18"/>
  <c r="H580" i="18"/>
  <c r="I579" i="18"/>
  <c r="H579" i="18"/>
  <c r="I578" i="18"/>
  <c r="H578" i="18"/>
  <c r="I577" i="18"/>
  <c r="H577" i="18"/>
  <c r="I576" i="18"/>
  <c r="H576" i="18"/>
  <c r="I575" i="18"/>
  <c r="H575" i="18"/>
  <c r="I574" i="18"/>
  <c r="H574" i="18"/>
  <c r="I573" i="18"/>
  <c r="H573" i="18"/>
  <c r="I572" i="18"/>
  <c r="H572" i="18"/>
  <c r="I571" i="18"/>
  <c r="H571" i="18"/>
  <c r="I570" i="18"/>
  <c r="H570" i="18"/>
  <c r="I569" i="18"/>
  <c r="H569" i="18"/>
  <c r="I568" i="18"/>
  <c r="H568" i="18"/>
  <c r="I567" i="18"/>
  <c r="H567" i="18"/>
  <c r="I566" i="18"/>
  <c r="H566" i="18"/>
  <c r="I565" i="18"/>
  <c r="H565" i="18"/>
  <c r="I564" i="18"/>
  <c r="H564" i="18"/>
  <c r="I563" i="18"/>
  <c r="H563" i="18"/>
  <c r="I562" i="18"/>
  <c r="H562" i="18"/>
  <c r="I561" i="18"/>
  <c r="H561" i="18"/>
  <c r="I560" i="18"/>
  <c r="H560" i="18"/>
  <c r="I559" i="18"/>
  <c r="H559" i="18"/>
  <c r="I558" i="18"/>
  <c r="H558" i="18"/>
  <c r="I557" i="18"/>
  <c r="H557" i="18"/>
  <c r="I556" i="18"/>
  <c r="H556" i="18"/>
  <c r="I555" i="18"/>
  <c r="H555" i="18"/>
  <c r="I554" i="18"/>
  <c r="H554" i="18"/>
  <c r="I553" i="18"/>
  <c r="H553" i="18"/>
  <c r="I552" i="18"/>
  <c r="H552" i="18"/>
  <c r="I551" i="18"/>
  <c r="H551" i="18"/>
  <c r="I550" i="18"/>
  <c r="H550" i="18"/>
  <c r="I549" i="18"/>
  <c r="H549" i="18"/>
  <c r="I548" i="18"/>
  <c r="H548" i="18"/>
  <c r="I547" i="18"/>
  <c r="H547" i="18"/>
  <c r="I546" i="18"/>
  <c r="H546" i="18"/>
  <c r="I545" i="18"/>
  <c r="H545" i="18"/>
  <c r="I544" i="18"/>
  <c r="H544" i="18"/>
  <c r="I543" i="18"/>
  <c r="H543" i="18"/>
  <c r="I542" i="18"/>
  <c r="H542" i="18"/>
  <c r="I541" i="18"/>
  <c r="H541" i="18"/>
  <c r="I540" i="18"/>
  <c r="H540" i="18"/>
  <c r="I539" i="18"/>
  <c r="H539" i="18"/>
  <c r="I538" i="18"/>
  <c r="H538" i="18"/>
  <c r="I537" i="18"/>
  <c r="H537" i="18"/>
  <c r="I536" i="18"/>
  <c r="H536" i="18"/>
  <c r="I535" i="18"/>
  <c r="H535" i="18"/>
  <c r="I534" i="18"/>
  <c r="H534" i="18"/>
  <c r="I533" i="18"/>
  <c r="H533" i="18"/>
  <c r="I532" i="18"/>
  <c r="H532" i="18"/>
  <c r="I531" i="18"/>
  <c r="H531" i="18"/>
  <c r="I530" i="18"/>
  <c r="H530" i="18"/>
  <c r="I529" i="18"/>
  <c r="H529" i="18"/>
  <c r="I528" i="18"/>
  <c r="H528" i="18"/>
  <c r="I527" i="18"/>
  <c r="H527" i="18"/>
  <c r="I526" i="18"/>
  <c r="H526" i="18"/>
  <c r="I525" i="18"/>
  <c r="H525" i="18"/>
  <c r="I524" i="18"/>
  <c r="H524" i="18"/>
  <c r="I523" i="18"/>
  <c r="H523" i="18"/>
  <c r="I522" i="18"/>
  <c r="H522" i="18"/>
  <c r="I521" i="18"/>
  <c r="H521" i="18"/>
  <c r="I520" i="18"/>
  <c r="H520" i="18"/>
  <c r="I519" i="18"/>
  <c r="H519" i="18"/>
  <c r="I518" i="18"/>
  <c r="H518" i="18"/>
  <c r="I517" i="18"/>
  <c r="H517" i="18"/>
  <c r="I516" i="18"/>
  <c r="H516" i="18"/>
  <c r="I515" i="18"/>
  <c r="H515" i="18"/>
  <c r="I514" i="18"/>
  <c r="H514" i="18"/>
  <c r="I513" i="18"/>
  <c r="H513" i="18"/>
  <c r="I512" i="18"/>
  <c r="H512" i="18"/>
  <c r="I511" i="18"/>
  <c r="H511" i="18"/>
  <c r="I510" i="18"/>
  <c r="H510" i="18"/>
  <c r="I509" i="18"/>
  <c r="H509" i="18"/>
  <c r="I508" i="18"/>
  <c r="H508" i="18"/>
  <c r="I507" i="18"/>
  <c r="H507" i="18"/>
  <c r="I506" i="18"/>
  <c r="H506" i="18"/>
  <c r="I505" i="18"/>
  <c r="H505" i="18"/>
  <c r="I504" i="18"/>
  <c r="H504" i="18"/>
  <c r="I503" i="18"/>
  <c r="H503" i="18"/>
  <c r="I502" i="18"/>
  <c r="H502" i="18"/>
  <c r="I501" i="18"/>
  <c r="H501" i="18"/>
  <c r="I500" i="18"/>
  <c r="H500" i="18"/>
  <c r="I499" i="18"/>
  <c r="H499" i="18"/>
  <c r="I498" i="18"/>
  <c r="H498" i="18"/>
  <c r="I497" i="18"/>
  <c r="H497" i="18"/>
  <c r="I496" i="18"/>
  <c r="H496" i="18"/>
  <c r="I495" i="18"/>
  <c r="H495" i="18"/>
  <c r="I494" i="18"/>
  <c r="H494" i="18"/>
  <c r="I493" i="18"/>
  <c r="H493" i="18"/>
  <c r="I492" i="18"/>
  <c r="H492" i="18"/>
  <c r="I491" i="18"/>
  <c r="H491" i="18"/>
  <c r="I490" i="18"/>
  <c r="H490" i="18"/>
  <c r="I489" i="18"/>
  <c r="H489" i="18"/>
  <c r="I488" i="18"/>
  <c r="H488" i="18"/>
  <c r="I487" i="18"/>
  <c r="H487" i="18"/>
  <c r="I486" i="18"/>
  <c r="H486" i="18"/>
  <c r="I485" i="18"/>
  <c r="H485" i="18"/>
  <c r="I484" i="18"/>
  <c r="H484" i="18"/>
  <c r="I483" i="18"/>
  <c r="H483" i="18"/>
  <c r="I482" i="18"/>
  <c r="H482" i="18"/>
  <c r="I481" i="18"/>
  <c r="H481" i="18"/>
  <c r="I480" i="18"/>
  <c r="H480" i="18"/>
  <c r="I479" i="18"/>
  <c r="H479" i="18"/>
  <c r="I478" i="18"/>
  <c r="H478" i="18"/>
  <c r="I477" i="18"/>
  <c r="H477" i="18"/>
  <c r="I476" i="18"/>
  <c r="H476" i="18"/>
  <c r="I475" i="18"/>
  <c r="H475" i="18"/>
  <c r="I474" i="18"/>
  <c r="H474" i="18"/>
  <c r="I473" i="18"/>
  <c r="H473" i="18"/>
  <c r="I472" i="18"/>
  <c r="H472" i="18"/>
  <c r="I471" i="18"/>
  <c r="H471" i="18"/>
  <c r="I470" i="18"/>
  <c r="H470" i="18"/>
  <c r="I469" i="18"/>
  <c r="H469" i="18"/>
  <c r="I468" i="18"/>
  <c r="H468" i="18"/>
  <c r="I467" i="18"/>
  <c r="H467" i="18"/>
  <c r="I466" i="18"/>
  <c r="H466" i="18"/>
  <c r="I465" i="18"/>
  <c r="H465" i="18"/>
  <c r="I464" i="18"/>
  <c r="H464" i="18"/>
  <c r="I463" i="18"/>
  <c r="H463" i="18"/>
  <c r="I462" i="18"/>
  <c r="H462" i="18"/>
  <c r="I461" i="18"/>
  <c r="H461" i="18"/>
  <c r="I460" i="18"/>
  <c r="H460" i="18"/>
  <c r="I459" i="18"/>
  <c r="H459" i="18"/>
  <c r="I458" i="18"/>
  <c r="H458" i="18"/>
  <c r="I457" i="18"/>
  <c r="H457" i="18"/>
  <c r="I456" i="18"/>
  <c r="H456" i="18"/>
  <c r="I455" i="18"/>
  <c r="H455" i="18"/>
  <c r="I454" i="18"/>
  <c r="H454" i="18"/>
  <c r="I453" i="18"/>
  <c r="H453" i="18"/>
  <c r="I452" i="18"/>
  <c r="H452" i="18"/>
  <c r="I451" i="18"/>
  <c r="H451" i="18"/>
  <c r="I450" i="18"/>
  <c r="H450" i="18"/>
  <c r="I449" i="18"/>
  <c r="H449" i="18"/>
  <c r="I448" i="18"/>
  <c r="H448" i="18"/>
  <c r="I447" i="18"/>
  <c r="H447" i="18"/>
  <c r="I446" i="18"/>
  <c r="H446" i="18"/>
  <c r="I445" i="18"/>
  <c r="H445" i="18"/>
  <c r="I444" i="18"/>
  <c r="H444" i="18"/>
  <c r="I443" i="18"/>
  <c r="H443" i="18"/>
  <c r="I442" i="18"/>
  <c r="H442" i="18"/>
  <c r="I441" i="18"/>
  <c r="H441" i="18"/>
  <c r="I440" i="18"/>
  <c r="H440" i="18"/>
  <c r="I439" i="18"/>
  <c r="H439" i="18"/>
  <c r="I438" i="18"/>
  <c r="H438" i="18"/>
  <c r="I437" i="18"/>
  <c r="H437" i="18"/>
  <c r="I436" i="18"/>
  <c r="H436" i="18"/>
  <c r="I435" i="18"/>
  <c r="H435" i="18"/>
  <c r="I434" i="18"/>
  <c r="H434" i="18"/>
  <c r="I433" i="18"/>
  <c r="H433" i="18"/>
  <c r="I432" i="18"/>
  <c r="H432" i="18"/>
  <c r="I431" i="18"/>
  <c r="H431" i="18"/>
  <c r="I430" i="18"/>
  <c r="H430" i="18"/>
  <c r="I429" i="18"/>
  <c r="H429" i="18"/>
  <c r="I428" i="18"/>
  <c r="H428" i="18"/>
  <c r="I427" i="18"/>
  <c r="H427" i="18"/>
  <c r="I426" i="18"/>
  <c r="H426" i="18"/>
  <c r="I425" i="18"/>
  <c r="H425" i="18"/>
  <c r="I424" i="18"/>
  <c r="H424" i="18"/>
  <c r="I423" i="18"/>
  <c r="H423" i="18"/>
  <c r="I422" i="18"/>
  <c r="H422" i="18"/>
  <c r="I421" i="18"/>
  <c r="H421" i="18"/>
  <c r="I420" i="18"/>
  <c r="H420" i="18"/>
  <c r="I419" i="18"/>
  <c r="H419" i="18"/>
  <c r="I418" i="18"/>
  <c r="H418" i="18"/>
  <c r="I417" i="18"/>
  <c r="H417" i="18"/>
  <c r="I416" i="18"/>
  <c r="H416" i="18"/>
  <c r="I415" i="18"/>
  <c r="H415" i="18"/>
  <c r="I414" i="18"/>
  <c r="H414" i="18"/>
  <c r="I413" i="18"/>
  <c r="H413" i="18"/>
  <c r="I412" i="18"/>
  <c r="H412" i="18"/>
  <c r="I411" i="18"/>
  <c r="H411" i="18"/>
  <c r="I410" i="18"/>
  <c r="H410" i="18"/>
  <c r="I409" i="18"/>
  <c r="H409" i="18"/>
  <c r="I408" i="18"/>
  <c r="H408" i="18"/>
  <c r="I407" i="18"/>
  <c r="H407" i="18"/>
  <c r="I406" i="18"/>
  <c r="H406" i="18"/>
  <c r="I405" i="18"/>
  <c r="H405" i="18"/>
  <c r="I404" i="18"/>
  <c r="H404" i="18"/>
  <c r="I403" i="18"/>
  <c r="H403" i="18"/>
  <c r="I402" i="18"/>
  <c r="H402" i="18"/>
  <c r="I401" i="18"/>
  <c r="H401" i="18"/>
  <c r="I400" i="18"/>
  <c r="H400" i="18"/>
  <c r="I399" i="18"/>
  <c r="H399" i="18"/>
  <c r="I398" i="18"/>
  <c r="H398" i="18"/>
  <c r="I397" i="18"/>
  <c r="H397" i="18"/>
  <c r="I396" i="18"/>
  <c r="H396" i="18"/>
  <c r="I395" i="18"/>
  <c r="H395" i="18"/>
  <c r="I394" i="18"/>
  <c r="H394" i="18"/>
  <c r="I393" i="18"/>
  <c r="H393" i="18"/>
  <c r="I392" i="18"/>
  <c r="H392" i="18"/>
  <c r="I391" i="18"/>
  <c r="H391" i="18"/>
  <c r="I390" i="18"/>
  <c r="H390" i="18"/>
  <c r="I389" i="18"/>
  <c r="H389" i="18"/>
  <c r="I388" i="18"/>
  <c r="H388" i="18"/>
  <c r="I387" i="18"/>
  <c r="H387" i="18"/>
  <c r="I386" i="18"/>
  <c r="H386" i="18"/>
  <c r="I385" i="18"/>
  <c r="H385" i="18"/>
  <c r="I384" i="18"/>
  <c r="H384" i="18"/>
  <c r="I383" i="18"/>
  <c r="H383" i="18"/>
  <c r="I382" i="18"/>
  <c r="H382" i="18"/>
  <c r="I381" i="18"/>
  <c r="H381" i="18"/>
  <c r="I380" i="18"/>
  <c r="H380" i="18"/>
  <c r="I379" i="18"/>
  <c r="H379" i="18"/>
  <c r="I378" i="18"/>
  <c r="H378" i="18"/>
  <c r="I377" i="18"/>
  <c r="H377" i="18"/>
  <c r="I376" i="18"/>
  <c r="H376" i="18"/>
  <c r="I375" i="18"/>
  <c r="H375" i="18"/>
  <c r="I374" i="18"/>
  <c r="H374" i="18"/>
  <c r="I373" i="18"/>
  <c r="H373" i="18"/>
  <c r="I372" i="18"/>
  <c r="H372" i="18"/>
  <c r="I371" i="18"/>
  <c r="H371" i="18"/>
  <c r="I370" i="18"/>
  <c r="H370" i="18"/>
  <c r="I369" i="18"/>
  <c r="H369" i="18"/>
  <c r="I368" i="18"/>
  <c r="H368" i="18"/>
  <c r="I367" i="18"/>
  <c r="H367" i="18"/>
  <c r="I366" i="18"/>
  <c r="H366" i="18"/>
  <c r="I365" i="18"/>
  <c r="H365" i="18"/>
  <c r="I364" i="18"/>
  <c r="H364" i="18"/>
  <c r="I363" i="18"/>
  <c r="H363" i="18"/>
  <c r="I362" i="18"/>
  <c r="H362" i="18"/>
  <c r="I361" i="18"/>
  <c r="H361" i="18"/>
  <c r="I360" i="18"/>
  <c r="H360" i="18"/>
  <c r="I359" i="18"/>
  <c r="H359" i="18"/>
  <c r="I358" i="18"/>
  <c r="H358" i="18"/>
  <c r="I357" i="18"/>
  <c r="H357" i="18"/>
  <c r="I356" i="18"/>
  <c r="H356" i="18"/>
  <c r="I355" i="18"/>
  <c r="H355" i="18"/>
  <c r="I354" i="18"/>
  <c r="H354" i="18"/>
  <c r="I353" i="18"/>
  <c r="H353" i="18"/>
  <c r="I352" i="18"/>
  <c r="H352" i="18"/>
  <c r="I351" i="18"/>
  <c r="H351" i="18"/>
  <c r="I350" i="18"/>
  <c r="H350" i="18"/>
  <c r="I349" i="18"/>
  <c r="H349" i="18"/>
  <c r="I348" i="18"/>
  <c r="H348" i="18"/>
  <c r="I347" i="18"/>
  <c r="H347" i="18"/>
  <c r="I346" i="18"/>
  <c r="H346" i="18"/>
  <c r="I345" i="18"/>
  <c r="H345" i="18"/>
  <c r="I344" i="18"/>
  <c r="H344" i="18"/>
  <c r="I343" i="18"/>
  <c r="H343" i="18"/>
  <c r="I342" i="18"/>
  <c r="H342" i="18"/>
  <c r="I341" i="18"/>
  <c r="H341" i="18"/>
  <c r="I340" i="18"/>
  <c r="H340" i="18"/>
  <c r="I339" i="18"/>
  <c r="H339" i="18"/>
  <c r="I338" i="18"/>
  <c r="H338" i="18"/>
  <c r="I337" i="18"/>
  <c r="H337" i="18"/>
  <c r="I336" i="18"/>
  <c r="H336" i="18"/>
  <c r="I335" i="18"/>
  <c r="H335" i="18"/>
  <c r="I334" i="18"/>
  <c r="H334" i="18"/>
  <c r="I333" i="18"/>
  <c r="H333" i="18"/>
  <c r="I332" i="18"/>
  <c r="H332" i="18"/>
  <c r="I331" i="18"/>
  <c r="H331" i="18"/>
  <c r="I330" i="18"/>
  <c r="H330" i="18"/>
  <c r="I329" i="18"/>
  <c r="H329" i="18"/>
  <c r="I328" i="18"/>
  <c r="H328" i="18"/>
  <c r="I327" i="18"/>
  <c r="H327" i="18"/>
  <c r="I326" i="18"/>
  <c r="H326" i="18"/>
  <c r="I325" i="18"/>
  <c r="H325" i="18"/>
  <c r="I324" i="18"/>
  <c r="H324" i="18"/>
  <c r="I323" i="18"/>
  <c r="H323" i="18"/>
  <c r="I322" i="18"/>
  <c r="H322" i="18"/>
  <c r="I321" i="18"/>
  <c r="H321" i="18"/>
  <c r="I320" i="18"/>
  <c r="H320" i="18"/>
  <c r="I319" i="18"/>
  <c r="H319" i="18"/>
  <c r="I318" i="18"/>
  <c r="H318" i="18"/>
  <c r="I317" i="18"/>
  <c r="H317" i="18"/>
  <c r="I316" i="18"/>
  <c r="H316" i="18"/>
  <c r="I315" i="18"/>
  <c r="H315" i="18"/>
  <c r="I314" i="18"/>
  <c r="H314" i="18"/>
  <c r="I313" i="18"/>
  <c r="H313" i="18"/>
  <c r="I312" i="18"/>
  <c r="H312" i="18"/>
  <c r="I311" i="18"/>
  <c r="H311" i="18"/>
  <c r="I310" i="18"/>
  <c r="H310" i="18"/>
  <c r="I309" i="18"/>
  <c r="H309" i="18"/>
  <c r="I308" i="18"/>
  <c r="H308" i="18"/>
  <c r="I307" i="18"/>
  <c r="H307" i="18"/>
  <c r="I306" i="18"/>
  <c r="H306" i="18"/>
  <c r="I305" i="18"/>
  <c r="H305" i="18"/>
  <c r="I304" i="18"/>
  <c r="H304" i="18"/>
  <c r="I303" i="18"/>
  <c r="H303" i="18"/>
  <c r="I302" i="18"/>
  <c r="H302" i="18"/>
  <c r="I301" i="18"/>
  <c r="H301" i="18"/>
  <c r="I300" i="18"/>
  <c r="H300" i="18"/>
  <c r="I299" i="18"/>
  <c r="H299" i="18"/>
  <c r="I298" i="18"/>
  <c r="H298" i="18"/>
  <c r="I297" i="18"/>
  <c r="H297" i="18"/>
  <c r="I296" i="18"/>
  <c r="H296" i="18"/>
  <c r="I295" i="18"/>
  <c r="H295" i="18"/>
  <c r="I294" i="18"/>
  <c r="H294" i="18"/>
  <c r="I293" i="18"/>
  <c r="H293" i="18"/>
  <c r="I292" i="18"/>
  <c r="H292" i="18"/>
  <c r="I291" i="18"/>
  <c r="H291" i="18"/>
  <c r="I290" i="18"/>
  <c r="H290" i="18"/>
  <c r="I289" i="18"/>
  <c r="H289" i="18"/>
  <c r="I288" i="18"/>
  <c r="H288" i="18"/>
  <c r="I287" i="18"/>
  <c r="H287" i="18"/>
  <c r="I286" i="18"/>
  <c r="H286" i="18"/>
  <c r="I285" i="18"/>
  <c r="H285" i="18"/>
  <c r="I284" i="18"/>
  <c r="H284" i="18"/>
  <c r="I283" i="18"/>
  <c r="H283" i="18"/>
  <c r="I282" i="18"/>
  <c r="H282" i="18"/>
  <c r="I281" i="18"/>
  <c r="H281" i="18"/>
  <c r="I280" i="18"/>
  <c r="H280" i="18"/>
  <c r="I279" i="18"/>
  <c r="H279" i="18"/>
  <c r="I278" i="18"/>
  <c r="H278" i="18"/>
  <c r="I277" i="18"/>
  <c r="H277" i="18"/>
  <c r="I276" i="18"/>
  <c r="H276" i="18"/>
  <c r="I275" i="18"/>
  <c r="H275" i="18"/>
  <c r="I274" i="18"/>
  <c r="H274" i="18"/>
  <c r="I273" i="18"/>
  <c r="H273" i="18"/>
  <c r="I272" i="18"/>
  <c r="H272" i="18"/>
  <c r="I271" i="18"/>
  <c r="H271" i="18"/>
  <c r="I270" i="18"/>
  <c r="H270" i="18"/>
  <c r="I269" i="18"/>
  <c r="H269" i="18"/>
  <c r="I268" i="18"/>
  <c r="H268" i="18"/>
  <c r="I267" i="18"/>
  <c r="H267" i="18"/>
  <c r="I266" i="18"/>
  <c r="H266" i="18"/>
  <c r="I265" i="18"/>
  <c r="H265" i="18"/>
  <c r="I264" i="18"/>
  <c r="H264" i="18"/>
  <c r="I263" i="18"/>
  <c r="H263" i="18"/>
  <c r="I262" i="18"/>
  <c r="H262" i="18"/>
  <c r="I261" i="18"/>
  <c r="H261" i="18"/>
  <c r="I260" i="18"/>
  <c r="H260" i="18"/>
  <c r="I259" i="18"/>
  <c r="H259" i="18"/>
  <c r="I258" i="18"/>
  <c r="H258" i="18"/>
  <c r="I257" i="18"/>
  <c r="H257" i="18"/>
  <c r="I256" i="18"/>
  <c r="H256" i="18"/>
  <c r="I255" i="18"/>
  <c r="H255" i="18"/>
  <c r="I254" i="18"/>
  <c r="H254" i="18"/>
  <c r="I253" i="18"/>
  <c r="H253" i="18"/>
  <c r="I252" i="18"/>
  <c r="H252" i="18"/>
  <c r="I251" i="18"/>
  <c r="H251" i="18"/>
  <c r="I250" i="18"/>
  <c r="H250" i="18"/>
  <c r="I249" i="18"/>
  <c r="H249" i="18"/>
  <c r="I248" i="18"/>
  <c r="H248" i="18"/>
  <c r="I247" i="18"/>
  <c r="H247" i="18"/>
  <c r="I246" i="18"/>
  <c r="H246" i="18"/>
  <c r="I245" i="18"/>
  <c r="H245" i="18"/>
  <c r="I244" i="18"/>
  <c r="H244" i="18"/>
  <c r="I243" i="18"/>
  <c r="H243" i="18"/>
  <c r="I242" i="18"/>
  <c r="H242" i="18"/>
  <c r="I241" i="18"/>
  <c r="H241" i="18"/>
  <c r="I240" i="18"/>
  <c r="H240" i="18"/>
  <c r="I239" i="18"/>
  <c r="H239" i="18"/>
  <c r="I238" i="18"/>
  <c r="H238" i="18"/>
  <c r="I237" i="18"/>
  <c r="H237" i="18"/>
  <c r="I236" i="18"/>
  <c r="H236" i="18"/>
  <c r="I235" i="18"/>
  <c r="H235" i="18"/>
  <c r="I234" i="18"/>
  <c r="H234" i="18"/>
  <c r="I233" i="18"/>
  <c r="H233" i="18"/>
  <c r="I232" i="18"/>
  <c r="H232" i="18"/>
  <c r="I231" i="18"/>
  <c r="H231" i="18"/>
  <c r="I230" i="18"/>
  <c r="H230" i="18"/>
  <c r="I229" i="18"/>
  <c r="H229" i="18"/>
  <c r="I228" i="18"/>
  <c r="H228" i="18"/>
  <c r="I227" i="18"/>
  <c r="H227" i="18"/>
  <c r="I226" i="18"/>
  <c r="H226" i="18"/>
  <c r="I225" i="18"/>
  <c r="H225" i="18"/>
  <c r="I224" i="18"/>
  <c r="H224" i="18"/>
  <c r="I223" i="18"/>
  <c r="H223" i="18"/>
  <c r="I222" i="18"/>
  <c r="H222" i="18"/>
  <c r="I221" i="18"/>
  <c r="H221" i="18"/>
  <c r="I220" i="18"/>
  <c r="H220" i="18"/>
  <c r="I219" i="18"/>
  <c r="H219" i="18"/>
  <c r="I218" i="18"/>
  <c r="H218" i="18"/>
  <c r="I217" i="18"/>
  <c r="H217" i="18"/>
  <c r="I216" i="18"/>
  <c r="H216" i="18"/>
  <c r="I215" i="18"/>
  <c r="H215" i="18"/>
  <c r="I214" i="18"/>
  <c r="H214" i="18"/>
  <c r="I213" i="18"/>
  <c r="H213" i="18"/>
  <c r="I212" i="18"/>
  <c r="H212" i="18"/>
  <c r="I211" i="18"/>
  <c r="H211" i="18"/>
  <c r="I210" i="18"/>
  <c r="H210" i="18"/>
  <c r="I209" i="18"/>
  <c r="H209" i="18"/>
  <c r="I208" i="18"/>
  <c r="H208" i="18"/>
  <c r="I207" i="18"/>
  <c r="H207" i="18"/>
  <c r="I206" i="18"/>
  <c r="H206" i="18"/>
  <c r="I205" i="18"/>
  <c r="H205" i="18"/>
  <c r="I204" i="18"/>
  <c r="H204" i="18"/>
  <c r="I203" i="18"/>
  <c r="H203" i="18"/>
  <c r="I202" i="18"/>
  <c r="H202" i="18"/>
  <c r="I201" i="18"/>
  <c r="H201" i="18"/>
  <c r="I200" i="18"/>
  <c r="H200" i="18"/>
  <c r="I199" i="18"/>
  <c r="H199" i="18"/>
  <c r="I198" i="18"/>
  <c r="H198" i="18"/>
  <c r="I197" i="18"/>
  <c r="H197" i="18"/>
  <c r="I196" i="18"/>
  <c r="H196" i="18"/>
  <c r="I195" i="18"/>
  <c r="H195" i="18"/>
  <c r="I194" i="18"/>
  <c r="H194" i="18"/>
  <c r="I193" i="18"/>
  <c r="H193" i="18"/>
  <c r="I192" i="18"/>
  <c r="H192" i="18"/>
  <c r="I191" i="18"/>
  <c r="H191" i="18"/>
  <c r="I190" i="18"/>
  <c r="H190" i="18"/>
  <c r="I189" i="18"/>
  <c r="H189" i="18"/>
  <c r="I188" i="18"/>
  <c r="H188" i="18"/>
  <c r="I187" i="18"/>
  <c r="H187" i="18"/>
  <c r="I186" i="18"/>
  <c r="H186" i="18"/>
  <c r="I185" i="18"/>
  <c r="H185" i="18"/>
  <c r="I184" i="18"/>
  <c r="H184" i="18"/>
  <c r="I183" i="18"/>
  <c r="H183" i="18"/>
  <c r="I182" i="18"/>
  <c r="H182" i="18"/>
  <c r="I181" i="18"/>
  <c r="H181" i="18"/>
  <c r="I180" i="18"/>
  <c r="H180" i="18"/>
  <c r="I179" i="18"/>
  <c r="H179" i="18"/>
  <c r="I178" i="18"/>
  <c r="H178" i="18"/>
  <c r="I177" i="18"/>
  <c r="H177" i="18"/>
  <c r="I176" i="18"/>
  <c r="H176" i="18"/>
  <c r="I175" i="18"/>
  <c r="H175" i="18"/>
  <c r="I174" i="18"/>
  <c r="H174" i="18"/>
  <c r="I173" i="18"/>
  <c r="H173" i="18"/>
  <c r="I172" i="18"/>
  <c r="H172" i="18"/>
  <c r="I171" i="18"/>
  <c r="H171" i="18"/>
  <c r="I170" i="18"/>
  <c r="H170" i="18"/>
  <c r="J169" i="18"/>
  <c r="I169" i="18"/>
  <c r="H169" i="18"/>
  <c r="I168" i="18"/>
  <c r="H168" i="18"/>
  <c r="I167" i="18"/>
  <c r="H167" i="18"/>
  <c r="I166" i="18"/>
  <c r="H166" i="18"/>
  <c r="I165" i="18"/>
  <c r="H165" i="18"/>
  <c r="I164" i="18"/>
  <c r="H164" i="18"/>
  <c r="I163" i="18"/>
  <c r="H163" i="18"/>
  <c r="J162" i="18"/>
  <c r="I162" i="18"/>
  <c r="H162" i="18"/>
  <c r="I161" i="18"/>
  <c r="H161" i="18"/>
  <c r="I160" i="18"/>
  <c r="H160" i="18"/>
  <c r="J159" i="18"/>
  <c r="I159" i="18"/>
  <c r="H159" i="18"/>
  <c r="I158" i="18"/>
  <c r="H158" i="18"/>
  <c r="I157" i="18"/>
  <c r="H157" i="18"/>
  <c r="I156" i="18"/>
  <c r="H156" i="18"/>
  <c r="I155" i="18"/>
  <c r="H155" i="18"/>
  <c r="I154" i="18"/>
  <c r="H154" i="18"/>
  <c r="I153" i="18"/>
  <c r="H153" i="18"/>
  <c r="I152" i="18"/>
  <c r="H152" i="18"/>
  <c r="I151" i="18"/>
  <c r="H151" i="18"/>
  <c r="I150" i="18"/>
  <c r="H150" i="18"/>
  <c r="I149" i="18"/>
  <c r="H149" i="18"/>
  <c r="J148" i="18"/>
  <c r="I148" i="18"/>
  <c r="H148" i="18"/>
  <c r="I147" i="18"/>
  <c r="H147" i="18"/>
  <c r="I146" i="18"/>
  <c r="H146" i="18"/>
  <c r="I145" i="18"/>
  <c r="H145" i="18"/>
  <c r="I144" i="18"/>
  <c r="H144" i="18"/>
  <c r="I143" i="18"/>
  <c r="H143" i="18"/>
  <c r="I142" i="18"/>
  <c r="H142" i="18"/>
  <c r="I141" i="18"/>
  <c r="H141" i="18"/>
  <c r="J140" i="18"/>
  <c r="I140" i="18"/>
  <c r="H140" i="18"/>
  <c r="I139" i="18"/>
  <c r="H139" i="18"/>
  <c r="I138" i="18"/>
  <c r="H138" i="18"/>
  <c r="I137" i="18"/>
  <c r="H137" i="18"/>
  <c r="I136" i="18"/>
  <c r="H136" i="18"/>
  <c r="I135" i="18"/>
  <c r="H135" i="18"/>
  <c r="I134" i="18"/>
  <c r="H134" i="18"/>
  <c r="I133" i="18"/>
  <c r="H133" i="18"/>
  <c r="J132" i="18"/>
  <c r="I132" i="18"/>
  <c r="H132" i="18"/>
  <c r="I131" i="18"/>
  <c r="H131" i="18"/>
  <c r="I130" i="18"/>
  <c r="H130" i="18"/>
  <c r="I129" i="18"/>
  <c r="H129" i="18"/>
  <c r="I128" i="18"/>
  <c r="H128" i="18"/>
  <c r="I127" i="18"/>
  <c r="H127" i="18"/>
  <c r="I126" i="18"/>
  <c r="H126" i="18"/>
  <c r="I125" i="18"/>
  <c r="H125" i="18"/>
  <c r="J124" i="18"/>
  <c r="I124" i="18"/>
  <c r="H124" i="18"/>
  <c r="I123" i="18"/>
  <c r="H123" i="18"/>
  <c r="I122" i="18"/>
  <c r="H122" i="18"/>
  <c r="I121" i="18"/>
  <c r="H121" i="18"/>
  <c r="I120" i="18"/>
  <c r="H120" i="18"/>
  <c r="I119" i="18"/>
  <c r="H119" i="18"/>
  <c r="I118" i="18"/>
  <c r="H118" i="18"/>
  <c r="I117" i="18"/>
  <c r="H117" i="18"/>
  <c r="J116" i="18"/>
  <c r="I116" i="18"/>
  <c r="H116" i="18"/>
  <c r="I115" i="18"/>
  <c r="H115" i="18"/>
  <c r="I114" i="18"/>
  <c r="H114" i="18"/>
  <c r="I113" i="18"/>
  <c r="H113" i="18"/>
  <c r="I112" i="18"/>
  <c r="H112" i="18"/>
  <c r="I111" i="18"/>
  <c r="H111" i="18"/>
  <c r="I110" i="18"/>
  <c r="H110" i="18"/>
  <c r="I109" i="18"/>
  <c r="H109" i="18"/>
  <c r="J108" i="18"/>
  <c r="I108" i="18"/>
  <c r="H108" i="18"/>
  <c r="I107" i="18"/>
  <c r="H107" i="18"/>
  <c r="I106" i="18"/>
  <c r="H106" i="18"/>
  <c r="I105" i="18"/>
  <c r="H105" i="18"/>
  <c r="I104" i="18"/>
  <c r="H104" i="18"/>
  <c r="I103" i="18"/>
  <c r="H103" i="18"/>
  <c r="I102" i="18"/>
  <c r="H102" i="18"/>
  <c r="I101" i="18"/>
  <c r="H101" i="18"/>
  <c r="J100" i="18"/>
  <c r="I100" i="18"/>
  <c r="H100" i="18"/>
  <c r="I99" i="18"/>
  <c r="H99" i="18"/>
  <c r="I98" i="18"/>
  <c r="H98" i="18"/>
  <c r="I97" i="18"/>
  <c r="H97" i="18"/>
  <c r="I96" i="18"/>
  <c r="H96" i="18"/>
  <c r="I95" i="18"/>
  <c r="H95" i="18"/>
  <c r="I94" i="18"/>
  <c r="H94" i="18"/>
  <c r="I93" i="18"/>
  <c r="H93" i="18"/>
  <c r="J92" i="18"/>
  <c r="I92" i="18"/>
  <c r="H92" i="18"/>
  <c r="I91" i="18"/>
  <c r="H91" i="18"/>
  <c r="I90" i="18"/>
  <c r="H90" i="18"/>
  <c r="I89" i="18"/>
  <c r="H89" i="18"/>
  <c r="I88" i="18"/>
  <c r="H88" i="18"/>
  <c r="I87" i="18"/>
  <c r="H87" i="18"/>
  <c r="I86" i="18"/>
  <c r="H86" i="18"/>
  <c r="I85" i="18"/>
  <c r="H85" i="18"/>
  <c r="J84" i="18"/>
  <c r="I84" i="18"/>
  <c r="H84" i="18"/>
  <c r="I83" i="18"/>
  <c r="H83" i="18"/>
  <c r="I82" i="18"/>
  <c r="H82" i="18"/>
  <c r="I81" i="18"/>
  <c r="H81" i="18"/>
  <c r="I80" i="18"/>
  <c r="H80" i="18"/>
  <c r="I79" i="18"/>
  <c r="H79" i="18"/>
  <c r="I78" i="18"/>
  <c r="H78" i="18"/>
  <c r="I77" i="18"/>
  <c r="H77" i="18"/>
  <c r="J76" i="18"/>
  <c r="I76" i="18"/>
  <c r="H76" i="18"/>
  <c r="I75" i="18"/>
  <c r="H75" i="18"/>
  <c r="I74" i="18"/>
  <c r="H74" i="18"/>
  <c r="I73" i="18"/>
  <c r="H73" i="18"/>
  <c r="I72" i="18"/>
  <c r="H72" i="18"/>
  <c r="I71" i="18"/>
  <c r="H71" i="18"/>
  <c r="I70" i="18"/>
  <c r="H70" i="18"/>
  <c r="I69" i="18"/>
  <c r="H69" i="18"/>
  <c r="J68" i="18"/>
  <c r="I68" i="18"/>
  <c r="H68" i="18"/>
  <c r="I67" i="18"/>
  <c r="H67" i="18"/>
  <c r="I66" i="18"/>
  <c r="H66" i="18"/>
  <c r="I65" i="18"/>
  <c r="H65" i="18"/>
  <c r="I64" i="18"/>
  <c r="H64" i="18"/>
  <c r="I63" i="18"/>
  <c r="H63" i="18"/>
  <c r="I62" i="18"/>
  <c r="H62" i="18"/>
  <c r="I61" i="18"/>
  <c r="H61" i="18"/>
  <c r="J60" i="18"/>
  <c r="I60" i="18"/>
  <c r="H60" i="18"/>
  <c r="I59" i="18"/>
  <c r="H59" i="18"/>
  <c r="I58" i="18"/>
  <c r="H58" i="18"/>
  <c r="I57" i="18"/>
  <c r="H57" i="18"/>
  <c r="I56" i="18"/>
  <c r="H56" i="18"/>
  <c r="I55" i="18"/>
  <c r="H55" i="18"/>
  <c r="I54" i="18"/>
  <c r="H54" i="18"/>
  <c r="I53" i="18"/>
  <c r="H53" i="18"/>
  <c r="J52" i="18"/>
  <c r="I52" i="18"/>
  <c r="H52" i="18"/>
  <c r="I51" i="18"/>
  <c r="H51" i="18"/>
  <c r="I50" i="18"/>
  <c r="H50" i="18"/>
  <c r="I49" i="18"/>
  <c r="H49" i="18"/>
  <c r="I48" i="18"/>
  <c r="H48" i="18"/>
  <c r="I47" i="18"/>
  <c r="H47" i="18"/>
  <c r="I46" i="18"/>
  <c r="H46" i="18"/>
  <c r="I45" i="18"/>
  <c r="H45" i="18"/>
  <c r="J44" i="18"/>
  <c r="I44" i="18"/>
  <c r="H44" i="18"/>
  <c r="I43" i="18"/>
  <c r="H43" i="18"/>
  <c r="I42" i="18"/>
  <c r="H42" i="18"/>
  <c r="I41" i="18"/>
  <c r="H41" i="18"/>
  <c r="I40" i="18"/>
  <c r="H40" i="18"/>
  <c r="I39" i="18"/>
  <c r="H39" i="18"/>
  <c r="I38" i="18"/>
  <c r="H38" i="18"/>
  <c r="I37" i="18"/>
  <c r="H37" i="18"/>
  <c r="J36" i="18"/>
  <c r="I36" i="18"/>
  <c r="H36" i="18"/>
  <c r="I35" i="18"/>
  <c r="H35" i="18"/>
  <c r="I34" i="18"/>
  <c r="H34" i="18"/>
  <c r="I33" i="18"/>
  <c r="H33" i="18"/>
  <c r="I32" i="18"/>
  <c r="H32" i="18"/>
  <c r="I31" i="18"/>
  <c r="H31" i="18"/>
  <c r="I30" i="18"/>
  <c r="H30" i="18"/>
  <c r="I29" i="18"/>
  <c r="H29" i="18"/>
  <c r="J28" i="18"/>
  <c r="I28" i="18"/>
  <c r="H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J20" i="18"/>
  <c r="I20" i="18"/>
  <c r="H20" i="18"/>
  <c r="I19" i="18"/>
  <c r="H19" i="18"/>
  <c r="I18" i="18"/>
  <c r="H18" i="18"/>
  <c r="I17" i="18"/>
  <c r="H17" i="18"/>
  <c r="I16" i="18"/>
  <c r="H16" i="18"/>
  <c r="I15" i="18"/>
  <c r="H15" i="18"/>
  <c r="I14" i="18"/>
  <c r="H14" i="18"/>
  <c r="I13" i="18"/>
  <c r="H13" i="18"/>
  <c r="G11" i="18"/>
  <c r="G10" i="18"/>
  <c r="J163" i="18" s="1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E9" i="10"/>
  <c r="C9" i="10"/>
  <c r="J35" i="8"/>
  <c r="F35" i="8"/>
  <c r="K34" i="8"/>
  <c r="L34" i="8" s="1"/>
  <c r="E34" i="10" s="1"/>
  <c r="G34" i="8"/>
  <c r="H34" i="8" s="1"/>
  <c r="D34" i="10" s="1"/>
  <c r="L33" i="8"/>
  <c r="E33" i="10" s="1"/>
  <c r="K33" i="8"/>
  <c r="G33" i="8"/>
  <c r="H33" i="8" s="1"/>
  <c r="D33" i="10" s="1"/>
  <c r="K32" i="8"/>
  <c r="L32" i="8" s="1"/>
  <c r="E32" i="10" s="1"/>
  <c r="G32" i="8"/>
  <c r="H32" i="8" s="1"/>
  <c r="D32" i="10" s="1"/>
  <c r="K31" i="8"/>
  <c r="L31" i="8" s="1"/>
  <c r="E31" i="10" s="1"/>
  <c r="H31" i="8"/>
  <c r="D31" i="10" s="1"/>
  <c r="G31" i="8"/>
  <c r="K30" i="8"/>
  <c r="L30" i="8" s="1"/>
  <c r="E30" i="10" s="1"/>
  <c r="H30" i="8"/>
  <c r="D30" i="10" s="1"/>
  <c r="G30" i="8"/>
  <c r="L29" i="8"/>
  <c r="E29" i="10" s="1"/>
  <c r="K29" i="8"/>
  <c r="H29" i="8"/>
  <c r="D29" i="10" s="1"/>
  <c r="G29" i="8"/>
  <c r="L28" i="8"/>
  <c r="E28" i="10" s="1"/>
  <c r="K28" i="8"/>
  <c r="G28" i="8"/>
  <c r="H28" i="8" s="1"/>
  <c r="D28" i="10" s="1"/>
  <c r="L27" i="8"/>
  <c r="E27" i="10" s="1"/>
  <c r="K27" i="8"/>
  <c r="H27" i="8"/>
  <c r="D27" i="10" s="1"/>
  <c r="G27" i="8"/>
  <c r="K26" i="8"/>
  <c r="L26" i="8" s="1"/>
  <c r="E26" i="10" s="1"/>
  <c r="G26" i="8"/>
  <c r="H26" i="8" s="1"/>
  <c r="D26" i="10" s="1"/>
  <c r="L25" i="8"/>
  <c r="E25" i="10" s="1"/>
  <c r="K25" i="8"/>
  <c r="G25" i="8"/>
  <c r="H25" i="8" s="1"/>
  <c r="D25" i="10" s="1"/>
  <c r="K24" i="8"/>
  <c r="L24" i="8" s="1"/>
  <c r="E24" i="10" s="1"/>
  <c r="G24" i="8"/>
  <c r="H24" i="8" s="1"/>
  <c r="D24" i="10" s="1"/>
  <c r="K23" i="8"/>
  <c r="L23" i="8" s="1"/>
  <c r="E23" i="10" s="1"/>
  <c r="H23" i="8"/>
  <c r="D23" i="10" s="1"/>
  <c r="G23" i="8"/>
  <c r="K22" i="8"/>
  <c r="L22" i="8" s="1"/>
  <c r="E22" i="10" s="1"/>
  <c r="H22" i="8"/>
  <c r="D22" i="10" s="1"/>
  <c r="G22" i="8"/>
  <c r="L21" i="8"/>
  <c r="E21" i="10" s="1"/>
  <c r="K21" i="8"/>
  <c r="H21" i="8"/>
  <c r="D21" i="10" s="1"/>
  <c r="G21" i="8"/>
  <c r="L20" i="8"/>
  <c r="E20" i="10" s="1"/>
  <c r="K20" i="8"/>
  <c r="G20" i="8"/>
  <c r="H20" i="8" s="1"/>
  <c r="D20" i="10" s="1"/>
  <c r="L19" i="8"/>
  <c r="E19" i="10" s="1"/>
  <c r="K19" i="8"/>
  <c r="H19" i="8"/>
  <c r="D19" i="10" s="1"/>
  <c r="G19" i="8"/>
  <c r="K18" i="8"/>
  <c r="L18" i="8" s="1"/>
  <c r="E18" i="10" s="1"/>
  <c r="G18" i="8"/>
  <c r="H18" i="8" s="1"/>
  <c r="D18" i="10" s="1"/>
  <c r="L17" i="8"/>
  <c r="E17" i="10" s="1"/>
  <c r="K17" i="8"/>
  <c r="G17" i="8"/>
  <c r="H17" i="8" s="1"/>
  <c r="D17" i="10" s="1"/>
  <c r="K16" i="8"/>
  <c r="L16" i="8" s="1"/>
  <c r="E16" i="10" s="1"/>
  <c r="G16" i="8"/>
  <c r="H16" i="8" s="1"/>
  <c r="D16" i="10" s="1"/>
  <c r="K15" i="8"/>
  <c r="L15" i="8" s="1"/>
  <c r="E15" i="10" s="1"/>
  <c r="H15" i="8"/>
  <c r="D15" i="10" s="1"/>
  <c r="G15" i="8"/>
  <c r="K14" i="8"/>
  <c r="L14" i="8" s="1"/>
  <c r="E14" i="10" s="1"/>
  <c r="H14" i="8"/>
  <c r="D14" i="10" s="1"/>
  <c r="G14" i="8"/>
  <c r="L13" i="8"/>
  <c r="E13" i="10" s="1"/>
  <c r="K13" i="8"/>
  <c r="H13" i="8"/>
  <c r="D13" i="10" s="1"/>
  <c r="G13" i="8"/>
  <c r="L12" i="8"/>
  <c r="E12" i="10" s="1"/>
  <c r="K12" i="8"/>
  <c r="G12" i="8"/>
  <c r="H12" i="8" s="1"/>
  <c r="D12" i="10" s="1"/>
  <c r="L11" i="8"/>
  <c r="E11" i="10" s="1"/>
  <c r="K11" i="8"/>
  <c r="H11" i="8"/>
  <c r="D11" i="10" s="1"/>
  <c r="G11" i="8"/>
  <c r="K10" i="8"/>
  <c r="L10" i="8" s="1"/>
  <c r="E10" i="10" s="1"/>
  <c r="G10" i="8"/>
  <c r="H10" i="8" s="1"/>
  <c r="D10" i="10" s="1"/>
  <c r="L9" i="8"/>
  <c r="K9" i="8"/>
  <c r="K35" i="8" s="1"/>
  <c r="L35" i="8" s="1"/>
  <c r="G9" i="8"/>
  <c r="G35" i="8" s="1"/>
  <c r="H35" i="8" s="1"/>
  <c r="K7" i="8"/>
  <c r="G7" i="8"/>
  <c r="K70" i="2"/>
  <c r="C70" i="2"/>
  <c r="E70" i="2" s="1"/>
  <c r="F70" i="2" s="1"/>
  <c r="M69" i="2"/>
  <c r="L69" i="2"/>
  <c r="E69" i="2"/>
  <c r="D69" i="2"/>
  <c r="M68" i="2"/>
  <c r="L68" i="2"/>
  <c r="E68" i="2"/>
  <c r="D68" i="2"/>
  <c r="M67" i="2"/>
  <c r="L67" i="2"/>
  <c r="E67" i="2"/>
  <c r="D67" i="2"/>
  <c r="M66" i="2"/>
  <c r="L66" i="2"/>
  <c r="E66" i="2"/>
  <c r="D66" i="2"/>
  <c r="M65" i="2"/>
  <c r="L65" i="2"/>
  <c r="E65" i="2"/>
  <c r="D65" i="2"/>
  <c r="M64" i="2"/>
  <c r="L64" i="2"/>
  <c r="E64" i="2"/>
  <c r="D64" i="2"/>
  <c r="M63" i="2"/>
  <c r="L63" i="2"/>
  <c r="E63" i="2"/>
  <c r="D63" i="2"/>
  <c r="M62" i="2"/>
  <c r="L62" i="2"/>
  <c r="E62" i="2"/>
  <c r="D62" i="2"/>
  <c r="M61" i="2"/>
  <c r="L61" i="2"/>
  <c r="E61" i="2"/>
  <c r="D61" i="2"/>
  <c r="M60" i="2"/>
  <c r="L60" i="2"/>
  <c r="E60" i="2"/>
  <c r="D60" i="2"/>
  <c r="M59" i="2"/>
  <c r="L59" i="2"/>
  <c r="E59" i="2"/>
  <c r="D59" i="2"/>
  <c r="M58" i="2"/>
  <c r="L58" i="2"/>
  <c r="E58" i="2"/>
  <c r="D58" i="2"/>
  <c r="M57" i="2"/>
  <c r="L57" i="2"/>
  <c r="E57" i="2"/>
  <c r="F57" i="2" s="1"/>
  <c r="G57" i="2" s="1"/>
  <c r="D57" i="2"/>
  <c r="M56" i="2"/>
  <c r="L56" i="2"/>
  <c r="E56" i="2"/>
  <c r="F56" i="2" s="1"/>
  <c r="G56" i="2" s="1"/>
  <c r="D56" i="2"/>
  <c r="M55" i="2"/>
  <c r="L55" i="2"/>
  <c r="E55" i="2"/>
  <c r="F55" i="2" s="1"/>
  <c r="G55" i="2" s="1"/>
  <c r="D55" i="2"/>
  <c r="L54" i="2"/>
  <c r="M54" i="2" s="1"/>
  <c r="E54" i="2"/>
  <c r="D54" i="2"/>
  <c r="M53" i="2"/>
  <c r="L53" i="2"/>
  <c r="E53" i="2"/>
  <c r="D53" i="2"/>
  <c r="L52" i="2"/>
  <c r="M52" i="2" s="1"/>
  <c r="E52" i="2"/>
  <c r="F52" i="2" s="1"/>
  <c r="G52" i="2" s="1"/>
  <c r="D52" i="2"/>
  <c r="M51" i="2"/>
  <c r="L51" i="2"/>
  <c r="E51" i="2"/>
  <c r="F51" i="2" s="1"/>
  <c r="G51" i="2" s="1"/>
  <c r="D51" i="2"/>
  <c r="L50" i="2"/>
  <c r="M50" i="2" s="1"/>
  <c r="E50" i="2"/>
  <c r="F50" i="2" s="1"/>
  <c r="G50" i="2" s="1"/>
  <c r="D50" i="2"/>
  <c r="M49" i="2"/>
  <c r="L49" i="2"/>
  <c r="E49" i="2"/>
  <c r="F49" i="2" s="1"/>
  <c r="G49" i="2" s="1"/>
  <c r="D49" i="2"/>
  <c r="L48" i="2"/>
  <c r="M48" i="2" s="1"/>
  <c r="E48" i="2"/>
  <c r="F48" i="2" s="1"/>
  <c r="G48" i="2" s="1"/>
  <c r="D48" i="2"/>
  <c r="M47" i="2"/>
  <c r="L47" i="2"/>
  <c r="E47" i="2"/>
  <c r="F47" i="2" s="1"/>
  <c r="G47" i="2" s="1"/>
  <c r="D47" i="2"/>
  <c r="L46" i="2"/>
  <c r="M46" i="2" s="1"/>
  <c r="E46" i="2"/>
  <c r="D46" i="2"/>
  <c r="M45" i="2"/>
  <c r="L45" i="2"/>
  <c r="E45" i="2"/>
  <c r="D45" i="2"/>
  <c r="L44" i="2"/>
  <c r="L70" i="2" s="1"/>
  <c r="M70" i="2" s="1"/>
  <c r="E44" i="2"/>
  <c r="F44" i="2" s="1"/>
  <c r="G44" i="2" s="1"/>
  <c r="D44" i="2"/>
  <c r="D70" i="2" s="1"/>
  <c r="L42" i="2"/>
  <c r="D42" i="2"/>
  <c r="N35" i="2"/>
  <c r="M35" i="2"/>
  <c r="K35" i="2"/>
  <c r="D35" i="2"/>
  <c r="C35" i="2"/>
  <c r="E35" i="2" s="1"/>
  <c r="N34" i="2"/>
  <c r="O34" i="2" s="1"/>
  <c r="M34" i="2"/>
  <c r="E34" i="2"/>
  <c r="N33" i="2"/>
  <c r="O33" i="2" s="1"/>
  <c r="M33" i="2"/>
  <c r="E33" i="2"/>
  <c r="O32" i="2"/>
  <c r="N32" i="2"/>
  <c r="M32" i="2"/>
  <c r="E32" i="2"/>
  <c r="O31" i="2"/>
  <c r="N31" i="2"/>
  <c r="M31" i="2"/>
  <c r="E31" i="2"/>
  <c r="N30" i="2"/>
  <c r="O30" i="2" s="1"/>
  <c r="M30" i="2"/>
  <c r="E30" i="2"/>
  <c r="N29" i="2"/>
  <c r="O29" i="2" s="1"/>
  <c r="M29" i="2"/>
  <c r="E29" i="2"/>
  <c r="O28" i="2"/>
  <c r="N28" i="2"/>
  <c r="M28" i="2"/>
  <c r="E28" i="2"/>
  <c r="F28" i="2" s="1"/>
  <c r="G28" i="2" s="1"/>
  <c r="O27" i="2"/>
  <c r="N27" i="2"/>
  <c r="M27" i="2"/>
  <c r="E27" i="2"/>
  <c r="N26" i="2"/>
  <c r="O26" i="2" s="1"/>
  <c r="M26" i="2"/>
  <c r="E26" i="2"/>
  <c r="N25" i="2"/>
  <c r="O25" i="2" s="1"/>
  <c r="M25" i="2"/>
  <c r="E25" i="2"/>
  <c r="O24" i="2"/>
  <c r="N24" i="2"/>
  <c r="M24" i="2"/>
  <c r="E24" i="2"/>
  <c r="O23" i="2"/>
  <c r="N23" i="2"/>
  <c r="M23" i="2"/>
  <c r="E23" i="2"/>
  <c r="N22" i="2"/>
  <c r="O22" i="2" s="1"/>
  <c r="M22" i="2"/>
  <c r="E22" i="2"/>
  <c r="N21" i="2"/>
  <c r="O21" i="2" s="1"/>
  <c r="M21" i="2"/>
  <c r="E21" i="2"/>
  <c r="F21" i="2" s="1"/>
  <c r="G21" i="2" s="1"/>
  <c r="O20" i="2"/>
  <c r="N20" i="2"/>
  <c r="M20" i="2"/>
  <c r="E20" i="2"/>
  <c r="O19" i="2"/>
  <c r="N19" i="2"/>
  <c r="M19" i="2"/>
  <c r="E19" i="2"/>
  <c r="N18" i="2"/>
  <c r="O18" i="2" s="1"/>
  <c r="M18" i="2"/>
  <c r="E18" i="2"/>
  <c r="N17" i="2"/>
  <c r="O17" i="2" s="1"/>
  <c r="M17" i="2"/>
  <c r="E17" i="2"/>
  <c r="O16" i="2"/>
  <c r="N16" i="2"/>
  <c r="M16" i="2"/>
  <c r="E16" i="2"/>
  <c r="O15" i="2"/>
  <c r="N15" i="2"/>
  <c r="M15" i="2"/>
  <c r="E15" i="2"/>
  <c r="N14" i="2"/>
  <c r="O14" i="2" s="1"/>
  <c r="M14" i="2"/>
  <c r="E14" i="2"/>
  <c r="N13" i="2"/>
  <c r="O13" i="2" s="1"/>
  <c r="M13" i="2"/>
  <c r="E13" i="2"/>
  <c r="F13" i="2" s="1"/>
  <c r="G13" i="2" s="1"/>
  <c r="O12" i="2"/>
  <c r="N12" i="2"/>
  <c r="M12" i="2"/>
  <c r="E12" i="2"/>
  <c r="F12" i="2" s="1"/>
  <c r="G12" i="2" s="1"/>
  <c r="O11" i="2"/>
  <c r="N11" i="2"/>
  <c r="M11" i="2"/>
  <c r="E11" i="2"/>
  <c r="N10" i="2"/>
  <c r="O10" i="2" s="1"/>
  <c r="M10" i="2"/>
  <c r="E10" i="2"/>
  <c r="N9" i="2"/>
  <c r="O9" i="2" s="1"/>
  <c r="M9" i="2"/>
  <c r="E9" i="2"/>
  <c r="J13" i="7"/>
  <c r="G12" i="7"/>
  <c r="G14" i="7" s="1"/>
  <c r="J11" i="7"/>
  <c r="I10" i="7"/>
  <c r="I12" i="7" s="1"/>
  <c r="I14" i="7" s="1"/>
  <c r="G10" i="7"/>
  <c r="J10" i="7" s="1"/>
  <c r="J9" i="7"/>
  <c r="J12" i="7" s="1"/>
  <c r="J14" i="7" s="1"/>
  <c r="B33" i="15"/>
  <c r="B54" i="15"/>
  <c r="B71" i="15"/>
  <c r="B144" i="15"/>
  <c r="B161" i="15"/>
  <c r="B166" i="15"/>
  <c r="B53" i="15"/>
  <c r="B175" i="15"/>
  <c r="B29" i="15"/>
  <c r="B26" i="15"/>
  <c r="B171" i="15"/>
  <c r="B21" i="15"/>
  <c r="B18" i="15"/>
  <c r="B39" i="15"/>
  <c r="B72" i="15"/>
  <c r="B57" i="15"/>
  <c r="B78" i="15"/>
  <c r="B99" i="15"/>
  <c r="B49" i="15"/>
  <c r="B74" i="15"/>
  <c r="B91" i="15"/>
  <c r="B181" i="15"/>
  <c r="B10" i="15"/>
  <c r="B19" i="15"/>
  <c r="B109" i="15"/>
  <c r="B183" i="15"/>
  <c r="B34" i="15"/>
  <c r="B55" i="15"/>
  <c r="B114" i="15"/>
  <c r="B76" i="15"/>
  <c r="B86" i="15"/>
  <c r="B104" i="15"/>
  <c r="B134" i="15"/>
  <c r="B96" i="15"/>
  <c r="B147" i="15"/>
  <c r="B46" i="15"/>
  <c r="B152" i="15"/>
  <c r="B169" i="15"/>
  <c r="B174" i="15"/>
  <c r="B64" i="15"/>
  <c r="B101" i="15"/>
  <c r="B98" i="15"/>
  <c r="B44" i="15"/>
  <c r="B111" i="15"/>
  <c r="B140" i="15"/>
  <c r="B117" i="15"/>
  <c r="B103" i="15"/>
  <c r="B136" i="15"/>
  <c r="B133" i="15"/>
  <c r="B150" i="15"/>
  <c r="B167" i="15"/>
  <c r="B176" i="15"/>
  <c r="B14" i="15"/>
  <c r="B27" i="15"/>
  <c r="B172" i="15"/>
  <c r="B160" i="15"/>
  <c r="B68" i="15"/>
  <c r="B106" i="15"/>
  <c r="B37" i="15"/>
  <c r="B75" i="15"/>
  <c r="B47" i="15"/>
  <c r="B65" i="15"/>
  <c r="B107" i="15"/>
  <c r="B129" i="15"/>
  <c r="B121" i="15"/>
  <c r="B25" i="15"/>
  <c r="B48" i="15"/>
  <c r="B125" i="15"/>
  <c r="B138" i="15"/>
  <c r="B80" i="15"/>
  <c r="B126" i="15"/>
  <c r="B59" i="15"/>
  <c r="B12" i="15"/>
  <c r="B45" i="15"/>
  <c r="B42" i="15"/>
  <c r="B123" i="15"/>
  <c r="B148" i="15"/>
  <c r="B177" i="15"/>
  <c r="B153" i="15"/>
  <c r="B170" i="15"/>
  <c r="B20" i="15"/>
  <c r="B145" i="15"/>
  <c r="B162" i="15"/>
  <c r="B179" i="15"/>
  <c r="B184" i="15"/>
  <c r="B22" i="15"/>
  <c r="B35" i="15"/>
  <c r="B32" i="15"/>
  <c r="B73" i="15"/>
  <c r="B66" i="15"/>
  <c r="B24" i="15"/>
  <c r="B61" i="15"/>
  <c r="B58" i="15"/>
  <c r="B178" i="15"/>
  <c r="B82" i="15"/>
  <c r="B131" i="15"/>
  <c r="B156" i="15"/>
  <c r="B139" i="15"/>
  <c r="B63" i="15"/>
  <c r="B92" i="15"/>
  <c r="B41" i="15"/>
  <c r="B81" i="15"/>
  <c r="B102" i="15"/>
  <c r="B119" i="15"/>
  <c r="B69" i="15"/>
  <c r="B94" i="15"/>
  <c r="B115" i="15"/>
  <c r="B112" i="15"/>
  <c r="B137" i="15"/>
  <c r="B146" i="15"/>
  <c r="B151" i="15"/>
  <c r="B180" i="15"/>
  <c r="B108" i="15"/>
  <c r="B143" i="15"/>
  <c r="B168" i="15"/>
  <c r="B105" i="15"/>
  <c r="B97" i="15"/>
  <c r="B56" i="15"/>
  <c r="B85" i="15"/>
  <c r="B128" i="15"/>
  <c r="B113" i="15"/>
  <c r="B67" i="15"/>
  <c r="B100" i="15"/>
  <c r="B165" i="15"/>
  <c r="B182" i="15"/>
  <c r="B28" i="15"/>
  <c r="B88" i="15"/>
  <c r="B17" i="15"/>
  <c r="B38" i="15"/>
  <c r="B51" i="15"/>
  <c r="B13" i="15"/>
  <c r="B30" i="15"/>
  <c r="B43" i="15"/>
  <c r="B40" i="15"/>
  <c r="B77" i="15"/>
  <c r="B70" i="15"/>
  <c r="B87" i="15"/>
  <c r="B120" i="15"/>
  <c r="B50" i="15"/>
  <c r="B83" i="15"/>
  <c r="B116" i="15"/>
  <c r="B164" i="15"/>
  <c r="B122" i="15"/>
  <c r="B62" i="15"/>
  <c r="B93" i="15"/>
  <c r="B95" i="15"/>
  <c r="B159" i="15"/>
  <c r="B130" i="15"/>
  <c r="B173" i="15"/>
  <c r="B11" i="15"/>
  <c r="B36" i="15"/>
  <c r="B89" i="15"/>
  <c r="B110" i="15"/>
  <c r="B127" i="15"/>
  <c r="B15" i="15"/>
  <c r="B132" i="15"/>
  <c r="B149" i="15"/>
  <c r="B158" i="15"/>
  <c r="B124" i="15"/>
  <c r="B141" i="15"/>
  <c r="B154" i="15"/>
  <c r="B163" i="15"/>
  <c r="B9" i="15"/>
  <c r="B79" i="15"/>
  <c r="B31" i="15"/>
  <c r="B60" i="15"/>
  <c r="B185" i="15"/>
  <c r="B23" i="15"/>
  <c r="B52" i="15"/>
  <c r="B16" i="15"/>
  <c r="B135" i="15"/>
  <c r="B90" i="15"/>
  <c r="B142" i="15"/>
  <c r="B155" i="15"/>
  <c r="C22" i="14" l="1"/>
  <c r="B13" i="12"/>
  <c r="B13" i="10"/>
  <c r="J13" i="2"/>
  <c r="J48" i="2"/>
  <c r="B13" i="8"/>
  <c r="B13" i="6"/>
  <c r="B48" i="2"/>
  <c r="B13" i="2"/>
  <c r="B13" i="1"/>
  <c r="B21" i="12"/>
  <c r="B21" i="10"/>
  <c r="J21" i="2"/>
  <c r="B21" i="8"/>
  <c r="B21" i="6"/>
  <c r="B56" i="2"/>
  <c r="B21" i="2"/>
  <c r="J56" i="2"/>
  <c r="B21" i="1"/>
  <c r="B29" i="12"/>
  <c r="B29" i="10"/>
  <c r="J29" i="2"/>
  <c r="B29" i="8"/>
  <c r="J64" i="2"/>
  <c r="B29" i="6"/>
  <c r="B64" i="2"/>
  <c r="B29" i="2"/>
  <c r="B29" i="1"/>
  <c r="B6" i="12"/>
  <c r="B5" i="18"/>
  <c r="B5" i="8"/>
  <c r="J5" i="2"/>
  <c r="J40" i="2"/>
  <c r="B4" i="10"/>
  <c r="B5" i="2"/>
  <c r="B40" i="2"/>
  <c r="H12" i="18"/>
  <c r="L8" i="8"/>
  <c r="H8" i="8"/>
  <c r="E8" i="10"/>
  <c r="D8" i="10"/>
  <c r="E43" i="2"/>
  <c r="C8" i="10"/>
  <c r="D8" i="8"/>
  <c r="E8" i="2"/>
  <c r="B3" i="1"/>
  <c r="D7" i="1"/>
  <c r="B12" i="7"/>
  <c r="I16" i="7"/>
  <c r="H38" i="2"/>
  <c r="H6" i="2"/>
  <c r="F5" i="2"/>
  <c r="F40" i="2"/>
  <c r="E8" i="6"/>
  <c r="J3" i="8"/>
  <c r="E7" i="10"/>
  <c r="K7" i="10"/>
  <c r="H7" i="10"/>
  <c r="B37" i="10"/>
  <c r="B6" i="18"/>
  <c r="E8" i="18"/>
  <c r="B1" i="12"/>
  <c r="F7" i="12"/>
  <c r="C23" i="14"/>
  <c r="B14" i="12"/>
  <c r="B49" i="2"/>
  <c r="B14" i="1"/>
  <c r="B14" i="10"/>
  <c r="J49" i="2"/>
  <c r="B14" i="2"/>
  <c r="B14" i="8"/>
  <c r="B14" i="6"/>
  <c r="J14" i="2"/>
  <c r="B22" i="12"/>
  <c r="B57" i="2"/>
  <c r="B22" i="1"/>
  <c r="J57" i="2"/>
  <c r="B22" i="2"/>
  <c r="B22" i="10"/>
  <c r="B22" i="8"/>
  <c r="B22" i="6"/>
  <c r="J22" i="2"/>
  <c r="B30" i="12"/>
  <c r="B65" i="2"/>
  <c r="B30" i="1"/>
  <c r="J65" i="2"/>
  <c r="B30" i="2"/>
  <c r="B30" i="10"/>
  <c r="B30" i="8"/>
  <c r="B30" i="6"/>
  <c r="J30" i="2"/>
  <c r="B9" i="18"/>
  <c r="B7" i="8"/>
  <c r="J42" i="2"/>
  <c r="J7" i="2"/>
  <c r="B7" i="2"/>
  <c r="B42" i="2"/>
  <c r="F12" i="18"/>
  <c r="K43" i="2"/>
  <c r="K8" i="2"/>
  <c r="D8" i="1"/>
  <c r="E7" i="1"/>
  <c r="B7" i="7"/>
  <c r="B16" i="7"/>
  <c r="J37" i="2"/>
  <c r="K6" i="2"/>
  <c r="H5" i="2"/>
  <c r="H40" i="2"/>
  <c r="B6" i="6"/>
  <c r="F8" i="6"/>
  <c r="D6" i="8"/>
  <c r="L6" i="8"/>
  <c r="H6" i="8"/>
  <c r="L7" i="10"/>
  <c r="B11" i="18"/>
  <c r="B38" i="10"/>
  <c r="B10" i="18"/>
  <c r="F8" i="18"/>
  <c r="G7" i="12"/>
  <c r="C24" i="14"/>
  <c r="B15" i="12"/>
  <c r="B15" i="10"/>
  <c r="B15" i="6"/>
  <c r="B15" i="8"/>
  <c r="B15" i="2"/>
  <c r="B15" i="1"/>
  <c r="J15" i="2"/>
  <c r="B50" i="2"/>
  <c r="J50" i="2"/>
  <c r="B23" i="12"/>
  <c r="B23" i="10"/>
  <c r="B23" i="6"/>
  <c r="J58" i="2"/>
  <c r="B23" i="8"/>
  <c r="B23" i="2"/>
  <c r="J23" i="2"/>
  <c r="B23" i="1"/>
  <c r="B58" i="2"/>
  <c r="B31" i="12"/>
  <c r="B31" i="10"/>
  <c r="B31" i="6"/>
  <c r="J66" i="2"/>
  <c r="B31" i="8"/>
  <c r="B31" i="2"/>
  <c r="B31" i="1"/>
  <c r="J31" i="2"/>
  <c r="B66" i="2"/>
  <c r="B8" i="12"/>
  <c r="B43" i="2"/>
  <c r="B8" i="2"/>
  <c r="B8" i="8"/>
  <c r="B12" i="18"/>
  <c r="J43" i="2"/>
  <c r="B8" i="10"/>
  <c r="J8" i="2"/>
  <c r="M8" i="2"/>
  <c r="L8" i="2"/>
  <c r="E8" i="1"/>
  <c r="D8" i="7"/>
  <c r="B10" i="7"/>
  <c r="B17" i="7"/>
  <c r="P38" i="2"/>
  <c r="L6" i="2"/>
  <c r="N5" i="2"/>
  <c r="N40" i="2"/>
  <c r="C7" i="6"/>
  <c r="G7" i="6"/>
  <c r="G6" i="8"/>
  <c r="K6" i="8"/>
  <c r="B5" i="10"/>
  <c r="M7" i="10"/>
  <c r="B39" i="10"/>
  <c r="H8" i="18"/>
  <c r="K8" i="18"/>
  <c r="H7" i="12"/>
  <c r="C25" i="14"/>
  <c r="B16" i="12"/>
  <c r="B16" i="2"/>
  <c r="B51" i="2"/>
  <c r="B16" i="10"/>
  <c r="B16" i="6"/>
  <c r="J16" i="2"/>
  <c r="J51" i="2"/>
  <c r="B16" i="1"/>
  <c r="B16" i="8"/>
  <c r="B24" i="12"/>
  <c r="B59" i="2"/>
  <c r="B24" i="10"/>
  <c r="B24" i="6"/>
  <c r="J24" i="2"/>
  <c r="B24" i="2"/>
  <c r="B24" i="1"/>
  <c r="J59" i="2"/>
  <c r="B24" i="8"/>
  <c r="B32" i="12"/>
  <c r="B67" i="2"/>
  <c r="B32" i="10"/>
  <c r="B32" i="6"/>
  <c r="J32" i="2"/>
  <c r="B32" i="1"/>
  <c r="J67" i="2"/>
  <c r="B32" i="8"/>
  <c r="B32" i="2"/>
  <c r="B3" i="8"/>
  <c r="F7" i="1"/>
  <c r="B36" i="1"/>
  <c r="H8" i="7"/>
  <c r="D16" i="7"/>
  <c r="B1" i="2"/>
  <c r="C6" i="2"/>
  <c r="P6" i="2"/>
  <c r="P5" i="2"/>
  <c r="P40" i="2"/>
  <c r="D7" i="6"/>
  <c r="D1" i="8"/>
  <c r="F6" i="8"/>
  <c r="C6" i="10"/>
  <c r="N7" i="10"/>
  <c r="B2" i="18"/>
  <c r="I8" i="18"/>
  <c r="L8" i="18"/>
  <c r="F6" i="12"/>
  <c r="E1" i="14"/>
  <c r="C17" i="14"/>
  <c r="B9" i="12"/>
  <c r="J9" i="2"/>
  <c r="B9" i="8"/>
  <c r="B9" i="10"/>
  <c r="B9" i="1"/>
  <c r="B9" i="6"/>
  <c r="B44" i="2"/>
  <c r="B9" i="2"/>
  <c r="J44" i="2"/>
  <c r="B17" i="12"/>
  <c r="B17" i="10"/>
  <c r="J17" i="2"/>
  <c r="B17" i="8"/>
  <c r="B17" i="1"/>
  <c r="J52" i="2"/>
  <c r="B17" i="6"/>
  <c r="B52" i="2"/>
  <c r="B17" i="2"/>
  <c r="B25" i="12"/>
  <c r="B25" i="10"/>
  <c r="J25" i="2"/>
  <c r="J60" i="2"/>
  <c r="B25" i="1"/>
  <c r="B25" i="8"/>
  <c r="B25" i="6"/>
  <c r="B60" i="2"/>
  <c r="B25" i="2"/>
  <c r="B33" i="12"/>
  <c r="B33" i="10"/>
  <c r="J33" i="2"/>
  <c r="J68" i="2"/>
  <c r="B33" i="1"/>
  <c r="B33" i="8"/>
  <c r="B33" i="6"/>
  <c r="B68" i="2"/>
  <c r="B33" i="2"/>
  <c r="H8" i="12"/>
  <c r="O8" i="10"/>
  <c r="H43" i="2"/>
  <c r="H8" i="2"/>
  <c r="P43" i="2"/>
  <c r="P8" i="2"/>
  <c r="C41" i="14"/>
  <c r="B1" i="7"/>
  <c r="J8" i="7"/>
  <c r="E16" i="7"/>
  <c r="H3" i="2"/>
  <c r="L41" i="2"/>
  <c r="D41" i="2"/>
  <c r="D6" i="2"/>
  <c r="C41" i="2"/>
  <c r="E7" i="6"/>
  <c r="D3" i="8"/>
  <c r="J6" i="8"/>
  <c r="F6" i="10"/>
  <c r="O7" i="10"/>
  <c r="B8" i="18"/>
  <c r="G7" i="18"/>
  <c r="G6" i="12"/>
  <c r="E2" i="14"/>
  <c r="C19" i="14"/>
  <c r="B10" i="12"/>
  <c r="B10" i="10"/>
  <c r="B45" i="2"/>
  <c r="B10" i="8"/>
  <c r="J45" i="2"/>
  <c r="B10" i="2"/>
  <c r="B10" i="1"/>
  <c r="B10" i="6"/>
  <c r="J10" i="2"/>
  <c r="B18" i="12"/>
  <c r="B53" i="2"/>
  <c r="B18" i="8"/>
  <c r="J53" i="2"/>
  <c r="B18" i="2"/>
  <c r="B18" i="1"/>
  <c r="B18" i="6"/>
  <c r="J18" i="2"/>
  <c r="B18" i="10"/>
  <c r="B26" i="12"/>
  <c r="B61" i="2"/>
  <c r="B26" i="8"/>
  <c r="J61" i="2"/>
  <c r="B26" i="2"/>
  <c r="B26" i="10"/>
  <c r="B26" i="1"/>
  <c r="B26" i="6"/>
  <c r="J26" i="2"/>
  <c r="B34" i="12"/>
  <c r="B69" i="2"/>
  <c r="B34" i="8"/>
  <c r="J69" i="2"/>
  <c r="B34" i="2"/>
  <c r="B34" i="10"/>
  <c r="B34" i="1"/>
  <c r="B34" i="6"/>
  <c r="J34" i="2"/>
  <c r="C42" i="14"/>
  <c r="B6" i="1"/>
  <c r="B9" i="7"/>
  <c r="B13" i="7"/>
  <c r="F16" i="7"/>
  <c r="J1" i="2"/>
  <c r="M41" i="2"/>
  <c r="E6" i="2"/>
  <c r="M6" i="2"/>
  <c r="E41" i="2"/>
  <c r="H41" i="2"/>
  <c r="F7" i="6"/>
  <c r="F1" i="8"/>
  <c r="B1" i="10"/>
  <c r="I6" i="10"/>
  <c r="M4" i="10"/>
  <c r="C8" i="18"/>
  <c r="J7" i="18"/>
  <c r="D7" i="12"/>
  <c r="H6" i="12"/>
  <c r="B13" i="14"/>
  <c r="C20" i="14"/>
  <c r="B11" i="12"/>
  <c r="B11" i="10"/>
  <c r="B11" i="6"/>
  <c r="B11" i="1"/>
  <c r="B11" i="2"/>
  <c r="J46" i="2"/>
  <c r="J11" i="2"/>
  <c r="B11" i="8"/>
  <c r="B46" i="2"/>
  <c r="B19" i="12"/>
  <c r="B19" i="10"/>
  <c r="B19" i="6"/>
  <c r="B19" i="1"/>
  <c r="J54" i="2"/>
  <c r="B19" i="2"/>
  <c r="J19" i="2"/>
  <c r="B19" i="8"/>
  <c r="B54" i="2"/>
  <c r="B27" i="12"/>
  <c r="B27" i="10"/>
  <c r="B27" i="6"/>
  <c r="B27" i="1"/>
  <c r="B27" i="2"/>
  <c r="J62" i="2"/>
  <c r="J27" i="2"/>
  <c r="B27" i="8"/>
  <c r="B62" i="2"/>
  <c r="B35" i="12"/>
  <c r="B35" i="10"/>
  <c r="B35" i="6"/>
  <c r="B35" i="1"/>
  <c r="B35" i="2"/>
  <c r="J35" i="2"/>
  <c r="B35" i="8"/>
  <c r="B70" i="2"/>
  <c r="J70" i="2"/>
  <c r="D8" i="12"/>
  <c r="C8" i="12"/>
  <c r="G12" i="18"/>
  <c r="E12" i="18"/>
  <c r="L43" i="2"/>
  <c r="C8" i="2"/>
  <c r="C43" i="2"/>
  <c r="K8" i="8"/>
  <c r="J8" i="8"/>
  <c r="G8" i="8"/>
  <c r="D8" i="2"/>
  <c r="F8" i="8"/>
  <c r="D43" i="2"/>
  <c r="C43" i="14"/>
  <c r="C7" i="1"/>
  <c r="G16" i="7"/>
  <c r="P3" i="2"/>
  <c r="N41" i="2"/>
  <c r="F6" i="2"/>
  <c r="F41" i="2"/>
  <c r="N6" i="2"/>
  <c r="K41" i="2"/>
  <c r="C8" i="6"/>
  <c r="F3" i="8"/>
  <c r="F7" i="10"/>
  <c r="C7" i="10"/>
  <c r="I7" i="10"/>
  <c r="N4" i="10"/>
  <c r="D8" i="18"/>
  <c r="M7" i="18"/>
  <c r="C7" i="12"/>
  <c r="B37" i="12"/>
  <c r="B14" i="14"/>
  <c r="C21" i="14"/>
  <c r="B12" i="12"/>
  <c r="B12" i="8"/>
  <c r="B47" i="2"/>
  <c r="B12" i="6"/>
  <c r="J12" i="2"/>
  <c r="J47" i="2"/>
  <c r="B12" i="1"/>
  <c r="B12" i="2"/>
  <c r="B12" i="10"/>
  <c r="B20" i="12"/>
  <c r="B20" i="8"/>
  <c r="B55" i="2"/>
  <c r="B20" i="6"/>
  <c r="J20" i="2"/>
  <c r="B20" i="2"/>
  <c r="J55" i="2"/>
  <c r="B20" i="1"/>
  <c r="B20" i="10"/>
  <c r="B28" i="12"/>
  <c r="B28" i="8"/>
  <c r="B63" i="2"/>
  <c r="B28" i="10"/>
  <c r="B28" i="6"/>
  <c r="J28" i="2"/>
  <c r="J63" i="2"/>
  <c r="B28" i="1"/>
  <c r="B28" i="2"/>
  <c r="B5" i="12"/>
  <c r="B39" i="2"/>
  <c r="J39" i="2"/>
  <c r="B4" i="8"/>
  <c r="B4" i="18"/>
  <c r="B3" i="10"/>
  <c r="J4" i="2"/>
  <c r="B4" i="2"/>
  <c r="N8" i="2"/>
  <c r="N43" i="2"/>
  <c r="F43" i="2"/>
  <c r="F8" i="2"/>
  <c r="B2" i="1"/>
  <c r="C8" i="1"/>
  <c r="B11" i="7"/>
  <c r="H16" i="7"/>
  <c r="B37" i="2"/>
  <c r="G6" i="2"/>
  <c r="G41" i="2"/>
  <c r="O6" i="2"/>
  <c r="O41" i="2"/>
  <c r="P41" i="2"/>
  <c r="D8" i="6"/>
  <c r="J1" i="8"/>
  <c r="G7" i="10"/>
  <c r="D7" i="10"/>
  <c r="J7" i="10"/>
  <c r="O4" i="10"/>
  <c r="J8" i="18"/>
  <c r="G8" i="18"/>
  <c r="N7" i="18"/>
  <c r="E7" i="12"/>
  <c r="B38" i="12"/>
  <c r="F18" i="7"/>
  <c r="E18" i="7"/>
  <c r="D18" i="7"/>
  <c r="G18" i="7"/>
  <c r="F25" i="2"/>
  <c r="G25" i="2" s="1"/>
  <c r="F32" i="2"/>
  <c r="G32" i="2" s="1"/>
  <c r="N50" i="2"/>
  <c r="O50" i="2" s="1"/>
  <c r="F59" i="2"/>
  <c r="G59" i="2" s="1"/>
  <c r="F61" i="2"/>
  <c r="G61" i="2" s="1"/>
  <c r="F63" i="2"/>
  <c r="G63" i="2" s="1"/>
  <c r="F65" i="2"/>
  <c r="G65" i="2" s="1"/>
  <c r="F67" i="2"/>
  <c r="G67" i="2" s="1"/>
  <c r="F69" i="2"/>
  <c r="G69" i="2" s="1"/>
  <c r="P15" i="2"/>
  <c r="D15" i="6" s="1"/>
  <c r="F9" i="2"/>
  <c r="G9" i="2" s="1"/>
  <c r="F16" i="2"/>
  <c r="G16" i="2" s="1"/>
  <c r="P18" i="2"/>
  <c r="D18" i="6" s="1"/>
  <c r="P27" i="2"/>
  <c r="D27" i="6" s="1"/>
  <c r="F46" i="2"/>
  <c r="G46" i="2" s="1"/>
  <c r="N48" i="2"/>
  <c r="O48" i="2" s="1"/>
  <c r="F53" i="2"/>
  <c r="G53" i="2" s="1"/>
  <c r="H25" i="10"/>
  <c r="K25" i="10" s="1"/>
  <c r="F27" i="2"/>
  <c r="G27" i="2" s="1"/>
  <c r="F34" i="2"/>
  <c r="G34" i="2" s="1"/>
  <c r="F30" i="2"/>
  <c r="G30" i="2" s="1"/>
  <c r="F26" i="2"/>
  <c r="G26" i="2" s="1"/>
  <c r="F22" i="2"/>
  <c r="G22" i="2" s="1"/>
  <c r="F18" i="2"/>
  <c r="G18" i="2" s="1"/>
  <c r="F14" i="2"/>
  <c r="G14" i="2" s="1"/>
  <c r="F10" i="2"/>
  <c r="G10" i="2" s="1"/>
  <c r="F15" i="2"/>
  <c r="G15" i="2" s="1"/>
  <c r="F35" i="2"/>
  <c r="F31" i="2"/>
  <c r="G31" i="2" s="1"/>
  <c r="F11" i="2"/>
  <c r="G11" i="2" s="1"/>
  <c r="F23" i="2"/>
  <c r="G23" i="2" s="1"/>
  <c r="F19" i="2"/>
  <c r="G19" i="2" s="1"/>
  <c r="N46" i="2"/>
  <c r="O46" i="2" s="1"/>
  <c r="N55" i="2"/>
  <c r="O55" i="2" s="1"/>
  <c r="N57" i="2"/>
  <c r="O57" i="2" s="1"/>
  <c r="N59" i="2"/>
  <c r="O59" i="2" s="1"/>
  <c r="N61" i="2"/>
  <c r="O61" i="2" s="1"/>
  <c r="N63" i="2"/>
  <c r="O63" i="2" s="1"/>
  <c r="N65" i="2"/>
  <c r="O65" i="2" s="1"/>
  <c r="N67" i="2"/>
  <c r="O67" i="2" s="1"/>
  <c r="N69" i="2"/>
  <c r="O69" i="2" s="1"/>
  <c r="P14" i="2"/>
  <c r="D14" i="6" s="1"/>
  <c r="P30" i="2"/>
  <c r="D30" i="6" s="1"/>
  <c r="N70" i="2"/>
  <c r="N68" i="2"/>
  <c r="O68" i="2" s="1"/>
  <c r="N53" i="2"/>
  <c r="O53" i="2" s="1"/>
  <c r="H26" i="10"/>
  <c r="K26" i="10" s="1"/>
  <c r="P9" i="2"/>
  <c r="O35" i="2"/>
  <c r="P29" i="2" s="1"/>
  <c r="D29" i="6" s="1"/>
  <c r="P23" i="2"/>
  <c r="D23" i="6" s="1"/>
  <c r="F17" i="2"/>
  <c r="G17" i="2" s="1"/>
  <c r="F58" i="2"/>
  <c r="G58" i="2" s="1"/>
  <c r="F60" i="2"/>
  <c r="G60" i="2" s="1"/>
  <c r="F62" i="2"/>
  <c r="G62" i="2" s="1"/>
  <c r="F64" i="2"/>
  <c r="G64" i="2" s="1"/>
  <c r="F66" i="2"/>
  <c r="G66" i="2" s="1"/>
  <c r="F68" i="2"/>
  <c r="G68" i="2" s="1"/>
  <c r="P25" i="2"/>
  <c r="D25" i="6" s="1"/>
  <c r="P16" i="2"/>
  <c r="D16" i="6" s="1"/>
  <c r="I18" i="7"/>
  <c r="H18" i="7"/>
  <c r="P21" i="2"/>
  <c r="D21" i="6" s="1"/>
  <c r="F24" i="2"/>
  <c r="G24" i="2" s="1"/>
  <c r="F33" i="2"/>
  <c r="G33" i="2" s="1"/>
  <c r="N51" i="2"/>
  <c r="O51" i="2" s="1"/>
  <c r="P10" i="2"/>
  <c r="D10" i="6" s="1"/>
  <c r="P12" i="2"/>
  <c r="D12" i="6" s="1"/>
  <c r="P19" i="2"/>
  <c r="D19" i="6" s="1"/>
  <c r="P26" i="2"/>
  <c r="D26" i="6" s="1"/>
  <c r="F45" i="2"/>
  <c r="G45" i="2" s="1"/>
  <c r="N49" i="2"/>
  <c r="O49" i="2" s="1"/>
  <c r="F54" i="2"/>
  <c r="G54" i="2" s="1"/>
  <c r="P17" i="2"/>
  <c r="D17" i="6" s="1"/>
  <c r="F20" i="2"/>
  <c r="G20" i="2" s="1"/>
  <c r="F29" i="2"/>
  <c r="G29" i="2" s="1"/>
  <c r="P33" i="2"/>
  <c r="D33" i="6" s="1"/>
  <c r="N47" i="2"/>
  <c r="O47" i="2" s="1"/>
  <c r="N54" i="2"/>
  <c r="O54" i="2" s="1"/>
  <c r="N56" i="2"/>
  <c r="O56" i="2" s="1"/>
  <c r="N58" i="2"/>
  <c r="O58" i="2" s="1"/>
  <c r="N60" i="2"/>
  <c r="O60" i="2" s="1"/>
  <c r="N62" i="2"/>
  <c r="O62" i="2" s="1"/>
  <c r="N64" i="2"/>
  <c r="O64" i="2" s="1"/>
  <c r="N66" i="2"/>
  <c r="O66" i="2" s="1"/>
  <c r="H13" i="10"/>
  <c r="K13" i="10" s="1"/>
  <c r="P22" i="2"/>
  <c r="D22" i="6" s="1"/>
  <c r="P24" i="2"/>
  <c r="D24" i="6" s="1"/>
  <c r="P31" i="2"/>
  <c r="D31" i="6" s="1"/>
  <c r="N45" i="2"/>
  <c r="O45" i="2" s="1"/>
  <c r="N52" i="2"/>
  <c r="O52" i="2" s="1"/>
  <c r="H11" i="10"/>
  <c r="K11" i="10" s="1"/>
  <c r="H19" i="10"/>
  <c r="K19" i="10" s="1"/>
  <c r="E38" i="10"/>
  <c r="F19" i="10"/>
  <c r="I19" i="10" s="1"/>
  <c r="L47" i="18"/>
  <c r="L99" i="18"/>
  <c r="L148" i="18"/>
  <c r="K65" i="18"/>
  <c r="M44" i="2"/>
  <c r="N44" i="2" s="1"/>
  <c r="O44" i="2" s="1"/>
  <c r="H9" i="8"/>
  <c r="D9" i="10" s="1"/>
  <c r="E37" i="10"/>
  <c r="H22" i="10" s="1"/>
  <c r="K22" i="10" s="1"/>
  <c r="L26" i="18"/>
  <c r="K81" i="18"/>
  <c r="K118" i="18"/>
  <c r="L151" i="18"/>
  <c r="L45" i="18"/>
  <c r="L81" i="18"/>
  <c r="K84" i="18"/>
  <c r="H10" i="18"/>
  <c r="K41" i="18" s="1"/>
  <c r="H11" i="18"/>
  <c r="K24" i="18"/>
  <c r="K52" i="18"/>
  <c r="K70" i="18"/>
  <c r="K116" i="18"/>
  <c r="K143" i="18"/>
  <c r="K146" i="18"/>
  <c r="K152" i="18"/>
  <c r="K207" i="18"/>
  <c r="K215" i="18"/>
  <c r="K231" i="18"/>
  <c r="K271" i="18"/>
  <c r="K279" i="18"/>
  <c r="K295" i="18"/>
  <c r="K28" i="18"/>
  <c r="K64" i="18"/>
  <c r="K107" i="18"/>
  <c r="K110" i="18"/>
  <c r="K119" i="18"/>
  <c r="K159" i="18"/>
  <c r="M159" i="18" s="1"/>
  <c r="N159" i="18" s="1"/>
  <c r="C37" i="10"/>
  <c r="F10" i="10" s="1"/>
  <c r="I10" i="10" s="1"/>
  <c r="C38" i="10"/>
  <c r="F17" i="10" s="1"/>
  <c r="I17" i="10" s="1"/>
  <c r="K22" i="18"/>
  <c r="L37" i="18"/>
  <c r="L73" i="18"/>
  <c r="K104" i="18"/>
  <c r="K147" i="18"/>
  <c r="K150" i="18"/>
  <c r="K169" i="18"/>
  <c r="I10" i="18"/>
  <c r="L93" i="18" s="1"/>
  <c r="K16" i="18"/>
  <c r="K25" i="18"/>
  <c r="K62" i="18"/>
  <c r="L77" i="18"/>
  <c r="L113" i="18"/>
  <c r="K138" i="18"/>
  <c r="L147" i="18"/>
  <c r="K114" i="18"/>
  <c r="L123" i="18"/>
  <c r="K160" i="18"/>
  <c r="J15" i="18"/>
  <c r="J23" i="18"/>
  <c r="J31" i="18"/>
  <c r="J39" i="18"/>
  <c r="J47" i="18"/>
  <c r="J55" i="18"/>
  <c r="J63" i="18"/>
  <c r="J71" i="18"/>
  <c r="J79" i="18"/>
  <c r="J87" i="18"/>
  <c r="J95" i="18"/>
  <c r="J103" i="18"/>
  <c r="J111" i="18"/>
  <c r="J119" i="18"/>
  <c r="J127" i="18"/>
  <c r="J135" i="18"/>
  <c r="J143" i="18"/>
  <c r="J151" i="18"/>
  <c r="J160" i="18"/>
  <c r="L229" i="18"/>
  <c r="L281" i="18"/>
  <c r="L333" i="18"/>
  <c r="J14" i="18"/>
  <c r="J22" i="18"/>
  <c r="J30" i="18"/>
  <c r="J38" i="18"/>
  <c r="J46" i="18"/>
  <c r="J54" i="18"/>
  <c r="J62" i="18"/>
  <c r="J70" i="18"/>
  <c r="J78" i="18"/>
  <c r="J86" i="18"/>
  <c r="J94" i="18"/>
  <c r="J102" i="18"/>
  <c r="J110" i="18"/>
  <c r="J118" i="18"/>
  <c r="J126" i="18"/>
  <c r="J134" i="18"/>
  <c r="J142" i="18"/>
  <c r="J150" i="18"/>
  <c r="J167" i="18"/>
  <c r="K182" i="18"/>
  <c r="K190" i="18"/>
  <c r="K206" i="18"/>
  <c r="K246" i="18"/>
  <c r="K254" i="18"/>
  <c r="K270" i="18"/>
  <c r="K310" i="18"/>
  <c r="K318" i="18"/>
  <c r="K338" i="18"/>
  <c r="K434" i="18"/>
  <c r="K442" i="18"/>
  <c r="K474" i="18"/>
  <c r="I11" i="18"/>
  <c r="L49" i="18" s="1"/>
  <c r="J13" i="18"/>
  <c r="J21" i="18"/>
  <c r="J29" i="18"/>
  <c r="J37" i="18"/>
  <c r="J45" i="18"/>
  <c r="J53" i="18"/>
  <c r="J61" i="18"/>
  <c r="J69" i="18"/>
  <c r="J77" i="18"/>
  <c r="J85" i="18"/>
  <c r="J93" i="18"/>
  <c r="J101" i="18"/>
  <c r="J109" i="18"/>
  <c r="J117" i="18"/>
  <c r="J125" i="18"/>
  <c r="J133" i="18"/>
  <c r="J141" i="18"/>
  <c r="J149" i="18"/>
  <c r="L159" i="18"/>
  <c r="L198" i="18"/>
  <c r="L222" i="18"/>
  <c r="L262" i="18"/>
  <c r="L286" i="18"/>
  <c r="L326" i="18"/>
  <c r="J2175" i="18"/>
  <c r="J2167" i="18"/>
  <c r="J2159" i="18"/>
  <c r="J2151" i="18"/>
  <c r="J2143" i="18"/>
  <c r="J2135" i="18"/>
  <c r="J2127" i="18"/>
  <c r="J2119" i="18"/>
  <c r="J2169" i="18"/>
  <c r="J2161" i="18"/>
  <c r="J2153" i="18"/>
  <c r="M2153" i="18" s="1"/>
  <c r="N2153" i="18" s="1"/>
  <c r="J2145" i="18"/>
  <c r="J2172" i="18"/>
  <c r="J2164" i="18"/>
  <c r="J2156" i="18"/>
  <c r="J2148" i="18"/>
  <c r="J2140" i="18"/>
  <c r="J2132" i="18"/>
  <c r="J2124" i="18"/>
  <c r="J2116" i="18"/>
  <c r="J2173" i="18"/>
  <c r="J2165" i="18"/>
  <c r="J2157" i="18"/>
  <c r="J2149" i="18"/>
  <c r="J2141" i="18"/>
  <c r="J2133" i="18"/>
  <c r="J2125" i="18"/>
  <c r="J2117" i="18"/>
  <c r="J2174" i="18"/>
  <c r="J2166" i="18"/>
  <c r="J2158" i="18"/>
  <c r="J2155" i="18"/>
  <c r="J2146" i="18"/>
  <c r="J2144" i="18"/>
  <c r="J2139" i="18"/>
  <c r="J2134" i="18"/>
  <c r="J2128" i="18"/>
  <c r="J2122" i="18"/>
  <c r="J2107" i="18"/>
  <c r="J2099" i="18"/>
  <c r="J2091" i="18"/>
  <c r="J2083" i="18"/>
  <c r="J2075" i="18"/>
  <c r="J2067" i="18"/>
  <c r="J2059" i="18"/>
  <c r="J2051" i="18"/>
  <c r="J2043" i="18"/>
  <c r="J2035" i="18"/>
  <c r="J2163" i="18"/>
  <c r="J2142" i="18"/>
  <c r="J2131" i="18"/>
  <c r="J2126" i="18"/>
  <c r="J2120" i="18"/>
  <c r="J2114" i="18"/>
  <c r="J2108" i="18"/>
  <c r="J2100" i="18"/>
  <c r="J2092" i="18"/>
  <c r="J2160" i="18"/>
  <c r="J2147" i="18"/>
  <c r="J2137" i="18"/>
  <c r="J2115" i="18"/>
  <c r="J2110" i="18"/>
  <c r="J2102" i="18"/>
  <c r="J2168" i="18"/>
  <c r="J2154" i="18"/>
  <c r="J2152" i="18"/>
  <c r="J2129" i="18"/>
  <c r="J2111" i="18"/>
  <c r="J2103" i="18"/>
  <c r="J2095" i="18"/>
  <c r="J2087" i="18"/>
  <c r="J2079" i="18"/>
  <c r="J2071" i="18"/>
  <c r="J2063" i="18"/>
  <c r="J2055" i="18"/>
  <c r="J2047" i="18"/>
  <c r="J2039" i="18"/>
  <c r="J2162" i="18"/>
  <c r="J2150" i="18"/>
  <c r="J2121" i="18"/>
  <c r="J2112" i="18"/>
  <c r="J2104" i="18"/>
  <c r="J2096" i="18"/>
  <c r="J2088" i="18"/>
  <c r="J2080" i="18"/>
  <c r="J2072" i="18"/>
  <c r="J2064" i="18"/>
  <c r="J2056" i="18"/>
  <c r="J2048" i="18"/>
  <c r="J2040" i="18"/>
  <c r="J2170" i="18"/>
  <c r="J2138" i="18"/>
  <c r="J2105" i="18"/>
  <c r="J2097" i="18"/>
  <c r="J2089" i="18"/>
  <c r="J2081" i="18"/>
  <c r="J2073" i="18"/>
  <c r="J2065" i="18"/>
  <c r="J2057" i="18"/>
  <c r="J2123" i="18"/>
  <c r="J2086" i="18"/>
  <c r="J2082" i="18"/>
  <c r="J2070" i="18"/>
  <c r="J2066" i="18"/>
  <c r="J2054" i="18"/>
  <c r="J2037" i="18"/>
  <c r="J2023" i="18"/>
  <c r="J2015" i="18"/>
  <c r="J2007" i="18"/>
  <c r="J1999" i="18"/>
  <c r="J2109" i="18"/>
  <c r="J2084" i="18"/>
  <c r="J2077" i="18"/>
  <c r="J2068" i="18"/>
  <c r="J2061" i="18"/>
  <c r="J2049" i="18"/>
  <c r="J2046" i="18"/>
  <c r="J2031" i="18"/>
  <c r="J2024" i="18"/>
  <c r="J2016" i="18"/>
  <c r="J2008" i="18"/>
  <c r="J2000" i="18"/>
  <c r="J1992" i="18"/>
  <c r="J1984" i="18"/>
  <c r="J2106" i="18"/>
  <c r="J2093" i="18"/>
  <c r="J2041" i="18"/>
  <c r="J2038" i="18"/>
  <c r="J2025" i="18"/>
  <c r="J2017" i="18"/>
  <c r="J2009" i="18"/>
  <c r="J2001" i="18"/>
  <c r="J1993" i="18"/>
  <c r="J1985" i="18"/>
  <c r="J2171" i="18"/>
  <c r="J2136" i="18"/>
  <c r="J2113" i="18"/>
  <c r="J2101" i="18"/>
  <c r="J2052" i="18"/>
  <c r="J2032" i="18"/>
  <c r="J2026" i="18"/>
  <c r="J2018" i="18"/>
  <c r="J2010" i="18"/>
  <c r="J2002" i="18"/>
  <c r="J1994" i="18"/>
  <c r="J1986" i="18"/>
  <c r="J1978" i="18"/>
  <c r="J1970" i="18"/>
  <c r="J2130" i="18"/>
  <c r="J2118" i="18"/>
  <c r="J2090" i="18"/>
  <c r="J2078" i="18"/>
  <c r="J2074" i="18"/>
  <c r="J2062" i="18"/>
  <c r="J2058" i="18"/>
  <c r="J2050" i="18"/>
  <c r="J2044" i="18"/>
  <c r="J2027" i="18"/>
  <c r="J2019" i="18"/>
  <c r="J2011" i="18"/>
  <c r="J2003" i="18"/>
  <c r="J1995" i="18"/>
  <c r="J1987" i="18"/>
  <c r="M1987" i="18" s="1"/>
  <c r="N1987" i="18" s="1"/>
  <c r="J2085" i="18"/>
  <c r="J2076" i="18"/>
  <c r="J2029" i="18"/>
  <c r="J2004" i="18"/>
  <c r="J1998" i="18"/>
  <c r="J1975" i="18"/>
  <c r="J1971" i="18"/>
  <c r="J1965" i="18"/>
  <c r="J1957" i="18"/>
  <c r="J1949" i="18"/>
  <c r="J1941" i="18"/>
  <c r="J1933" i="18"/>
  <c r="J1925" i="18"/>
  <c r="J1917" i="18"/>
  <c r="J1909" i="18"/>
  <c r="J1901" i="18"/>
  <c r="J2053" i="18"/>
  <c r="J2033" i="18"/>
  <c r="J2012" i="18"/>
  <c r="J2006" i="18"/>
  <c r="J1976" i="18"/>
  <c r="J1966" i="18"/>
  <c r="J1958" i="18"/>
  <c r="J1950" i="18"/>
  <c r="J1942" i="18"/>
  <c r="J1934" i="18"/>
  <c r="J1926" i="18"/>
  <c r="J1918" i="18"/>
  <c r="J1910" i="18"/>
  <c r="J2020" i="18"/>
  <c r="J2014" i="18"/>
  <c r="J1988" i="18"/>
  <c r="M1988" i="18" s="1"/>
  <c r="N1988" i="18" s="1"/>
  <c r="J1983" i="18"/>
  <c r="J1977" i="18"/>
  <c r="J1972" i="18"/>
  <c r="J1959" i="18"/>
  <c r="J1951" i="18"/>
  <c r="J1943" i="18"/>
  <c r="J1935" i="18"/>
  <c r="J1927" i="18"/>
  <c r="M1927" i="18" s="1"/>
  <c r="N1927" i="18" s="1"/>
  <c r="J1919" i="18"/>
  <c r="J1911" i="18"/>
  <c r="J2045" i="18"/>
  <c r="J2042" i="18"/>
  <c r="J2028" i="18"/>
  <c r="J2022" i="18"/>
  <c r="J1990" i="18"/>
  <c r="J1981" i="18"/>
  <c r="M1981" i="18" s="1"/>
  <c r="N1981" i="18" s="1"/>
  <c r="J1967" i="18"/>
  <c r="J1960" i="18"/>
  <c r="J1952" i="18"/>
  <c r="J1944" i="18"/>
  <c r="J1936" i="18"/>
  <c r="J1928" i="18"/>
  <c r="J1920" i="18"/>
  <c r="J1912" i="18"/>
  <c r="M1912" i="18" s="1"/>
  <c r="N1912" i="18" s="1"/>
  <c r="J1904" i="18"/>
  <c r="J2098" i="18"/>
  <c r="J2069" i="18"/>
  <c r="J2060" i="18"/>
  <c r="J2030" i="18"/>
  <c r="J1997" i="18"/>
  <c r="J1973" i="18"/>
  <c r="J1968" i="18"/>
  <c r="J1961" i="18"/>
  <c r="J1953" i="18"/>
  <c r="J1945" i="18"/>
  <c r="J1937" i="18"/>
  <c r="J1929" i="18"/>
  <c r="J1921" i="18"/>
  <c r="J2005" i="18"/>
  <c r="J1979" i="18"/>
  <c r="M1979" i="18" s="1"/>
  <c r="N1979" i="18" s="1"/>
  <c r="J1969" i="18"/>
  <c r="J1962" i="18"/>
  <c r="J1954" i="18"/>
  <c r="J1946" i="18"/>
  <c r="J1938" i="18"/>
  <c r="J1930" i="18"/>
  <c r="J1922" i="18"/>
  <c r="J2034" i="18"/>
  <c r="J2013" i="18"/>
  <c r="J1991" i="18"/>
  <c r="J1974" i="18"/>
  <c r="J1963" i="18"/>
  <c r="J1955" i="18"/>
  <c r="J1947" i="18"/>
  <c r="J1939" i="18"/>
  <c r="J2094" i="18"/>
  <c r="J2036" i="18"/>
  <c r="J2021" i="18"/>
  <c r="J1996" i="18"/>
  <c r="J1989" i="18"/>
  <c r="J1982" i="18"/>
  <c r="J1980" i="18"/>
  <c r="J1964" i="18"/>
  <c r="J1956" i="18"/>
  <c r="J1948" i="18"/>
  <c r="J1940" i="18"/>
  <c r="J1932" i="18"/>
  <c r="J1924" i="18"/>
  <c r="J1900" i="18"/>
  <c r="J1894" i="18"/>
  <c r="J1886" i="18"/>
  <c r="J1878" i="18"/>
  <c r="J1870" i="18"/>
  <c r="J1862" i="18"/>
  <c r="J1854" i="18"/>
  <c r="J1846" i="18"/>
  <c r="J1838" i="18"/>
  <c r="J1830" i="18"/>
  <c r="J1822" i="18"/>
  <c r="J1814" i="18"/>
  <c r="J1806" i="18"/>
  <c r="J1798" i="18"/>
  <c r="J1790" i="18"/>
  <c r="J1782" i="18"/>
  <c r="J1774" i="18"/>
  <c r="J1766" i="18"/>
  <c r="J1758" i="18"/>
  <c r="J1750" i="18"/>
  <c r="J1923" i="18"/>
  <c r="J1913" i="18"/>
  <c r="J1908" i="18"/>
  <c r="J1895" i="18"/>
  <c r="J1887" i="18"/>
  <c r="J1879" i="18"/>
  <c r="J1871" i="18"/>
  <c r="J1863" i="18"/>
  <c r="J1855" i="18"/>
  <c r="J1847" i="18"/>
  <c r="J1839" i="18"/>
  <c r="J1831" i="18"/>
  <c r="J1823" i="18"/>
  <c r="J1815" i="18"/>
  <c r="J1807" i="18"/>
  <c r="J1799" i="18"/>
  <c r="J1906" i="18"/>
  <c r="J1896" i="18"/>
  <c r="J1888" i="18"/>
  <c r="J1880" i="18"/>
  <c r="J1872" i="18"/>
  <c r="J1864" i="18"/>
  <c r="J1856" i="18"/>
  <c r="J1848" i="18"/>
  <c r="M1848" i="18" s="1"/>
  <c r="N1848" i="18" s="1"/>
  <c r="J1840" i="18"/>
  <c r="J1832" i="18"/>
  <c r="J1824" i="18"/>
  <c r="J1816" i="18"/>
  <c r="J1808" i="18"/>
  <c r="J1800" i="18"/>
  <c r="J1915" i="18"/>
  <c r="J1902" i="18"/>
  <c r="M1902" i="18" s="1"/>
  <c r="N1902" i="18" s="1"/>
  <c r="J1889" i="18"/>
  <c r="J1881" i="18"/>
  <c r="J1873" i="18"/>
  <c r="J1865" i="18"/>
  <c r="J1857" i="18"/>
  <c r="J1849" i="18"/>
  <c r="J1841" i="18"/>
  <c r="J1833" i="18"/>
  <c r="M1833" i="18" s="1"/>
  <c r="N1833" i="18" s="1"/>
  <c r="J1825" i="18"/>
  <c r="J1817" i="18"/>
  <c r="J1809" i="18"/>
  <c r="J1801" i="18"/>
  <c r="J1931" i="18"/>
  <c r="J1897" i="18"/>
  <c r="J1890" i="18"/>
  <c r="J1882" i="18"/>
  <c r="J1874" i="18"/>
  <c r="J1866" i="18"/>
  <c r="J1858" i="18"/>
  <c r="J1850" i="18"/>
  <c r="J1842" i="18"/>
  <c r="J1834" i="18"/>
  <c r="J1826" i="18"/>
  <c r="J1818" i="18"/>
  <c r="J1810" i="18"/>
  <c r="J1802" i="18"/>
  <c r="J1794" i="18"/>
  <c r="J1905" i="18"/>
  <c r="J1903" i="18"/>
  <c r="J1891" i="18"/>
  <c r="J1883" i="18"/>
  <c r="J1875" i="18"/>
  <c r="M1875" i="18" s="1"/>
  <c r="N1875" i="18" s="1"/>
  <c r="J1867" i="18"/>
  <c r="J1859" i="18"/>
  <c r="J1851" i="18"/>
  <c r="J1843" i="18"/>
  <c r="J1835" i="18"/>
  <c r="J1827" i="18"/>
  <c r="J1819" i="18"/>
  <c r="J1811" i="18"/>
  <c r="J1914" i="18"/>
  <c r="J1907" i="18"/>
  <c r="J1898" i="18"/>
  <c r="J1892" i="18"/>
  <c r="J1884" i="18"/>
  <c r="J1876" i="18"/>
  <c r="J1868" i="18"/>
  <c r="J1860" i="18"/>
  <c r="J1852" i="18"/>
  <c r="J1844" i="18"/>
  <c r="J1836" i="18"/>
  <c r="J1828" i="18"/>
  <c r="J1820" i="18"/>
  <c r="J1812" i="18"/>
  <c r="J1804" i="18"/>
  <c r="J1916" i="18"/>
  <c r="J1899" i="18"/>
  <c r="J1893" i="18"/>
  <c r="J1885" i="18"/>
  <c r="J1877" i="18"/>
  <c r="J1869" i="18"/>
  <c r="J1861" i="18"/>
  <c r="J1853" i="18"/>
  <c r="J1845" i="18"/>
  <c r="J1837" i="18"/>
  <c r="J1829" i="18"/>
  <c r="J1821" i="18"/>
  <c r="J1779" i="18"/>
  <c r="J1775" i="18"/>
  <c r="J1765" i="18"/>
  <c r="J1760" i="18"/>
  <c r="J1745" i="18"/>
  <c r="J1737" i="18"/>
  <c r="J1729" i="18"/>
  <c r="J1721" i="18"/>
  <c r="J1713" i="18"/>
  <c r="J1705" i="18"/>
  <c r="J1697" i="18"/>
  <c r="J1689" i="18"/>
  <c r="J1681" i="18"/>
  <c r="J1673" i="18"/>
  <c r="J1665" i="18"/>
  <c r="J1813" i="18"/>
  <c r="J1805" i="18"/>
  <c r="J1785" i="18"/>
  <c r="J1780" i="18"/>
  <c r="J1770" i="18"/>
  <c r="J1755" i="18"/>
  <c r="J1751" i="18"/>
  <c r="J1738" i="18"/>
  <c r="J1730" i="18"/>
  <c r="J1722" i="18"/>
  <c r="J1714" i="18"/>
  <c r="J1706" i="18"/>
  <c r="J1698" i="18"/>
  <c r="J1690" i="18"/>
  <c r="J1682" i="18"/>
  <c r="J1674" i="18"/>
  <c r="J1666" i="18"/>
  <c r="J1791" i="18"/>
  <c r="J1781" i="18"/>
  <c r="J1776" i="18"/>
  <c r="J1761" i="18"/>
  <c r="J1756" i="18"/>
  <c r="J1746" i="18"/>
  <c r="J1739" i="18"/>
  <c r="J1731" i="18"/>
  <c r="J1723" i="18"/>
  <c r="J1715" i="18"/>
  <c r="J1707" i="18"/>
  <c r="J1699" i="18"/>
  <c r="J1691" i="18"/>
  <c r="M1691" i="18" s="1"/>
  <c r="N1691" i="18" s="1"/>
  <c r="J1683" i="18"/>
  <c r="J1675" i="18"/>
  <c r="J1667" i="18"/>
  <c r="J1796" i="18"/>
  <c r="J1786" i="18"/>
  <c r="J1771" i="18"/>
  <c r="J1767" i="18"/>
  <c r="J1757" i="18"/>
  <c r="J1752" i="18"/>
  <c r="J1740" i="18"/>
  <c r="J1732" i="18"/>
  <c r="J1724" i="18"/>
  <c r="J1716" i="18"/>
  <c r="J1708" i="18"/>
  <c r="J1700" i="18"/>
  <c r="J1692" i="18"/>
  <c r="M1692" i="18" s="1"/>
  <c r="N1692" i="18" s="1"/>
  <c r="J1684" i="18"/>
  <c r="J1676" i="18"/>
  <c r="J1668" i="18"/>
  <c r="J1792" i="18"/>
  <c r="J1777" i="18"/>
  <c r="J1772" i="18"/>
  <c r="J1762" i="18"/>
  <c r="J1747" i="18"/>
  <c r="J1741" i="18"/>
  <c r="J1787" i="18"/>
  <c r="J1783" i="18"/>
  <c r="J1773" i="18"/>
  <c r="J1768" i="18"/>
  <c r="J1753" i="18"/>
  <c r="J1748" i="18"/>
  <c r="J1742" i="18"/>
  <c r="M1742" i="18" s="1"/>
  <c r="N1742" i="18" s="1"/>
  <c r="J1734" i="18"/>
  <c r="J1726" i="18"/>
  <c r="J1718" i="18"/>
  <c r="J1710" i="18"/>
  <c r="J1702" i="18"/>
  <c r="J1694" i="18"/>
  <c r="J1795" i="18"/>
  <c r="J1793" i="18"/>
  <c r="J1788" i="18"/>
  <c r="J1778" i="18"/>
  <c r="J1763" i="18"/>
  <c r="J1759" i="18"/>
  <c r="J1749" i="18"/>
  <c r="J1743" i="18"/>
  <c r="J1735" i="18"/>
  <c r="J1727" i="18"/>
  <c r="J1719" i="18"/>
  <c r="J1711" i="18"/>
  <c r="J1703" i="18"/>
  <c r="J1695" i="18"/>
  <c r="J1784" i="18"/>
  <c r="J1717" i="18"/>
  <c r="J1661" i="18"/>
  <c r="J1653" i="18"/>
  <c r="J1645" i="18"/>
  <c r="J1637" i="18"/>
  <c r="J1629" i="18"/>
  <c r="J1621" i="18"/>
  <c r="J1613" i="18"/>
  <c r="J1605" i="18"/>
  <c r="J1797" i="18"/>
  <c r="J1712" i="18"/>
  <c r="J1709" i="18"/>
  <c r="J1685" i="18"/>
  <c r="J1680" i="18"/>
  <c r="J1669" i="18"/>
  <c r="J1663" i="18"/>
  <c r="J1655" i="18"/>
  <c r="J1647" i="18"/>
  <c r="J1639" i="18"/>
  <c r="J1631" i="18"/>
  <c r="J1623" i="18"/>
  <c r="J1615" i="18"/>
  <c r="J1607" i="18"/>
  <c r="J1599" i="18"/>
  <c r="J1803" i="18"/>
  <c r="J1764" i="18"/>
  <c r="J1736" i="18"/>
  <c r="J1704" i="18"/>
  <c r="J1687" i="18"/>
  <c r="J1678" i="18"/>
  <c r="J1671" i="18"/>
  <c r="J1664" i="18"/>
  <c r="J1656" i="18"/>
  <c r="J1648" i="18"/>
  <c r="J1640" i="18"/>
  <c r="J1632" i="18"/>
  <c r="J1624" i="18"/>
  <c r="J1616" i="18"/>
  <c r="J1608" i="18"/>
  <c r="J1600" i="18"/>
  <c r="J1789" i="18"/>
  <c r="J1733" i="18"/>
  <c r="J1701" i="18"/>
  <c r="M1701" i="18" s="1"/>
  <c r="N1701" i="18" s="1"/>
  <c r="J1657" i="18"/>
  <c r="J1649" i="18"/>
  <c r="J1641" i="18"/>
  <c r="J1633" i="18"/>
  <c r="J1625" i="18"/>
  <c r="J1617" i="18"/>
  <c r="J1609" i="18"/>
  <c r="J1601" i="18"/>
  <c r="M1601" i="18" s="1"/>
  <c r="N1601" i="18" s="1"/>
  <c r="J1754" i="18"/>
  <c r="J1769" i="18"/>
  <c r="J1744" i="18"/>
  <c r="J1725" i="18"/>
  <c r="J1693" i="18"/>
  <c r="J1677" i="18"/>
  <c r="J1672" i="18"/>
  <c r="J1659" i="18"/>
  <c r="J1651" i="18"/>
  <c r="J1643" i="18"/>
  <c r="J1635" i="18"/>
  <c r="J1627" i="18"/>
  <c r="J1619" i="18"/>
  <c r="J1611" i="18"/>
  <c r="J1603" i="18"/>
  <c r="J1720" i="18"/>
  <c r="J1688" i="18"/>
  <c r="J1686" i="18"/>
  <c r="J1679" i="18"/>
  <c r="J1670" i="18"/>
  <c r="J1660" i="18"/>
  <c r="J1652" i="18"/>
  <c r="J1644" i="18"/>
  <c r="J1636" i="18"/>
  <c r="J1628" i="18"/>
  <c r="J1620" i="18"/>
  <c r="J1612" i="18"/>
  <c r="J1634" i="18"/>
  <c r="J1591" i="18"/>
  <c r="J1583" i="18"/>
  <c r="J1575" i="18"/>
  <c r="J1567" i="18"/>
  <c r="J1559" i="18"/>
  <c r="J1551" i="18"/>
  <c r="J1543" i="18"/>
  <c r="J1535" i="18"/>
  <c r="J1527" i="18"/>
  <c r="J1519" i="18"/>
  <c r="J1511" i="18"/>
  <c r="J1503" i="18"/>
  <c r="J1495" i="18"/>
  <c r="J1646" i="18"/>
  <c r="J1614" i="18"/>
  <c r="J1602" i="18"/>
  <c r="J1597" i="18"/>
  <c r="J1592" i="18"/>
  <c r="J1584" i="18"/>
  <c r="J1576" i="18"/>
  <c r="J1568" i="18"/>
  <c r="J1560" i="18"/>
  <c r="J1552" i="18"/>
  <c r="J1544" i="18"/>
  <c r="J1536" i="18"/>
  <c r="J1528" i="18"/>
  <c r="J1520" i="18"/>
  <c r="J1512" i="18"/>
  <c r="J1504" i="18"/>
  <c r="J1496" i="18"/>
  <c r="J1728" i="18"/>
  <c r="J1658" i="18"/>
  <c r="J1626" i="18"/>
  <c r="J1604" i="18"/>
  <c r="J1593" i="18"/>
  <c r="J1585" i="18"/>
  <c r="J1577" i="18"/>
  <c r="J1569" i="18"/>
  <c r="J1561" i="18"/>
  <c r="J1553" i="18"/>
  <c r="J1545" i="18"/>
  <c r="J1537" i="18"/>
  <c r="J1529" i="18"/>
  <c r="J1521" i="18"/>
  <c r="J1513" i="18"/>
  <c r="J1505" i="18"/>
  <c r="J1497" i="18"/>
  <c r="J1638" i="18"/>
  <c r="J1606" i="18"/>
  <c r="J1598" i="18"/>
  <c r="J1594" i="18"/>
  <c r="J1586" i="18"/>
  <c r="J1578" i="18"/>
  <c r="J1570" i="18"/>
  <c r="J1562" i="18"/>
  <c r="J1554" i="18"/>
  <c r="J1546" i="18"/>
  <c r="J1538" i="18"/>
  <c r="J1530" i="18"/>
  <c r="J1522" i="18"/>
  <c r="M1522" i="18" s="1"/>
  <c r="N1522" i="18" s="1"/>
  <c r="J1514" i="18"/>
  <c r="J1506" i="18"/>
  <c r="J1498" i="18"/>
  <c r="J1490" i="18"/>
  <c r="J1650" i="18"/>
  <c r="J1618" i="18"/>
  <c r="J1587" i="18"/>
  <c r="J1579" i="18"/>
  <c r="M1579" i="18" s="1"/>
  <c r="N1579" i="18" s="1"/>
  <c r="J1571" i="18"/>
  <c r="J1563" i="18"/>
  <c r="J1555" i="18"/>
  <c r="J1547" i="18"/>
  <c r="J1539" i="18"/>
  <c r="J1531" i="18"/>
  <c r="J1523" i="18"/>
  <c r="J1515" i="18"/>
  <c r="M1515" i="18" s="1"/>
  <c r="N1515" i="18" s="1"/>
  <c r="J1507" i="18"/>
  <c r="J1499" i="18"/>
  <c r="J1662" i="18"/>
  <c r="J1630" i="18"/>
  <c r="J1595" i="18"/>
  <c r="J1588" i="18"/>
  <c r="J1580" i="18"/>
  <c r="J1572" i="18"/>
  <c r="M1572" i="18" s="1"/>
  <c r="N1572" i="18" s="1"/>
  <c r="J1564" i="18"/>
  <c r="J1556" i="18"/>
  <c r="J1548" i="18"/>
  <c r="J1540" i="18"/>
  <c r="J1532" i="18"/>
  <c r="J1524" i="18"/>
  <c r="J1516" i="18"/>
  <c r="J1508" i="18"/>
  <c r="M1508" i="18" s="1"/>
  <c r="N1508" i="18" s="1"/>
  <c r="J1642" i="18"/>
  <c r="J1610" i="18"/>
  <c r="J1589" i="18"/>
  <c r="J1581" i="18"/>
  <c r="J1573" i="18"/>
  <c r="J1565" i="18"/>
  <c r="J1557" i="18"/>
  <c r="J1549" i="18"/>
  <c r="J1541" i="18"/>
  <c r="J1533" i="18"/>
  <c r="J1525" i="18"/>
  <c r="J1517" i="18"/>
  <c r="J1509" i="18"/>
  <c r="J1501" i="18"/>
  <c r="J1493" i="18"/>
  <c r="J1696" i="18"/>
  <c r="J1654" i="18"/>
  <c r="J1622" i="18"/>
  <c r="J1582" i="18"/>
  <c r="J1518" i="18"/>
  <c r="J1484" i="18"/>
  <c r="J1476" i="18"/>
  <c r="J1468" i="18"/>
  <c r="J1460" i="18"/>
  <c r="J1452" i="18"/>
  <c r="J1444" i="18"/>
  <c r="J1436" i="18"/>
  <c r="J1428" i="18"/>
  <c r="J1420" i="18"/>
  <c r="J1412" i="18"/>
  <c r="J1404" i="18"/>
  <c r="J1396" i="18"/>
  <c r="J1388" i="18"/>
  <c r="J1380" i="18"/>
  <c r="J1372" i="18"/>
  <c r="J1364" i="18"/>
  <c r="J1356" i="18"/>
  <c r="J1348" i="18"/>
  <c r="J1340" i="18"/>
  <c r="J1332" i="18"/>
  <c r="J1324" i="18"/>
  <c r="J1316" i="18"/>
  <c r="J1308" i="18"/>
  <c r="J1300" i="18"/>
  <c r="J1292" i="18"/>
  <c r="J1284" i="18"/>
  <c r="J1276" i="18"/>
  <c r="J1268" i="18"/>
  <c r="J1542" i="18"/>
  <c r="J1491" i="18"/>
  <c r="J1485" i="18"/>
  <c r="J1477" i="18"/>
  <c r="J1469" i="18"/>
  <c r="J1461" i="18"/>
  <c r="J1453" i="18"/>
  <c r="J1445" i="18"/>
  <c r="J1437" i="18"/>
  <c r="J1429" i="18"/>
  <c r="J1421" i="18"/>
  <c r="J1413" i="18"/>
  <c r="J1405" i="18"/>
  <c r="J1397" i="18"/>
  <c r="J1389" i="18"/>
  <c r="J1381" i="18"/>
  <c r="J1373" i="18"/>
  <c r="J1365" i="18"/>
  <c r="J1357" i="18"/>
  <c r="J1349" i="18"/>
  <c r="J1341" i="18"/>
  <c r="J1333" i="18"/>
  <c r="J1325" i="18"/>
  <c r="J1317" i="18"/>
  <c r="J1309" i="18"/>
  <c r="J1301" i="18"/>
  <c r="J1293" i="18"/>
  <c r="J1285" i="18"/>
  <c r="J1277" i="18"/>
  <c r="J1269" i="18"/>
  <c r="J1566" i="18"/>
  <c r="J1486" i="18"/>
  <c r="J1478" i="18"/>
  <c r="J1470" i="18"/>
  <c r="J1462" i="18"/>
  <c r="J1454" i="18"/>
  <c r="J1446" i="18"/>
  <c r="J1438" i="18"/>
  <c r="J1430" i="18"/>
  <c r="J1422" i="18"/>
  <c r="J1414" i="18"/>
  <c r="J1406" i="18"/>
  <c r="J1398" i="18"/>
  <c r="J1390" i="18"/>
  <c r="J1382" i="18"/>
  <c r="J1374" i="18"/>
  <c r="J1366" i="18"/>
  <c r="J1358" i="18"/>
  <c r="J1350" i="18"/>
  <c r="J1342" i="18"/>
  <c r="J1334" i="18"/>
  <c r="J1326" i="18"/>
  <c r="J1318" i="18"/>
  <c r="J1310" i="18"/>
  <c r="J1302" i="18"/>
  <c r="J1294" i="18"/>
  <c r="J1286" i="18"/>
  <c r="J1278" i="18"/>
  <c r="J1270" i="18"/>
  <c r="J1596" i="18"/>
  <c r="J1590" i="18"/>
  <c r="J1526" i="18"/>
  <c r="J1500" i="18"/>
  <c r="J1487" i="18"/>
  <c r="J1479" i="18"/>
  <c r="J1471" i="18"/>
  <c r="J1463" i="18"/>
  <c r="J1455" i="18"/>
  <c r="J1447" i="18"/>
  <c r="J1439" i="18"/>
  <c r="J1431" i="18"/>
  <c r="J1423" i="18"/>
  <c r="J1415" i="18"/>
  <c r="J1407" i="18"/>
  <c r="J1399" i="18"/>
  <c r="J1391" i="18"/>
  <c r="J1383" i="18"/>
  <c r="J1375" i="18"/>
  <c r="J1367" i="18"/>
  <c r="J1359" i="18"/>
  <c r="J1351" i="18"/>
  <c r="J1343" i="18"/>
  <c r="J1335" i="18"/>
  <c r="J1327" i="18"/>
  <c r="J1319" i="18"/>
  <c r="J1311" i="18"/>
  <c r="J1303" i="18"/>
  <c r="J1295" i="18"/>
  <c r="M1295" i="18" s="1"/>
  <c r="N1295" i="18" s="1"/>
  <c r="J1287" i="18"/>
  <c r="J1279" i="18"/>
  <c r="J1271" i="18"/>
  <c r="J1263" i="18"/>
  <c r="J1550" i="18"/>
  <c r="J1488" i="18"/>
  <c r="J1480" i="18"/>
  <c r="J1472" i="18"/>
  <c r="J1464" i="18"/>
  <c r="J1456" i="18"/>
  <c r="J1448" i="18"/>
  <c r="J1440" i="18"/>
  <c r="J1432" i="18"/>
  <c r="J1424" i="18"/>
  <c r="J1416" i="18"/>
  <c r="J1408" i="18"/>
  <c r="M1408" i="18" s="1"/>
  <c r="N1408" i="18" s="1"/>
  <c r="J1400" i="18"/>
  <c r="J1392" i="18"/>
  <c r="J1384" i="18"/>
  <c r="J1376" i="18"/>
  <c r="J1368" i="18"/>
  <c r="J1360" i="18"/>
  <c r="J1352" i="18"/>
  <c r="J1344" i="18"/>
  <c r="M1344" i="18" s="1"/>
  <c r="N1344" i="18" s="1"/>
  <c r="J1336" i="18"/>
  <c r="J1328" i="18"/>
  <c r="J1320" i="18"/>
  <c r="J1312" i="18"/>
  <c r="J1304" i="18"/>
  <c r="J1296" i="18"/>
  <c r="J1288" i="18"/>
  <c r="J1280" i="18"/>
  <c r="M1280" i="18" s="1"/>
  <c r="N1280" i="18" s="1"/>
  <c r="J1534" i="18"/>
  <c r="J1482" i="18"/>
  <c r="J1474" i="18"/>
  <c r="J1466" i="18"/>
  <c r="J1458" i="18"/>
  <c r="J1450" i="18"/>
  <c r="J1442" i="18"/>
  <c r="J1434" i="18"/>
  <c r="J1426" i="18"/>
  <c r="J1418" i="18"/>
  <c r="J1410" i="18"/>
  <c r="J1402" i="18"/>
  <c r="J1394" i="18"/>
  <c r="J1386" i="18"/>
  <c r="J1378" i="18"/>
  <c r="J1370" i="18"/>
  <c r="J1362" i="18"/>
  <c r="J1354" i="18"/>
  <c r="J1346" i="18"/>
  <c r="J1338" i="18"/>
  <c r="J1330" i="18"/>
  <c r="J1322" i="18"/>
  <c r="J1314" i="18"/>
  <c r="J1558" i="18"/>
  <c r="J1494" i="18"/>
  <c r="J1483" i="18"/>
  <c r="J1475" i="18"/>
  <c r="J1467" i="18"/>
  <c r="J1459" i="18"/>
  <c r="J1451" i="18"/>
  <c r="J1443" i="18"/>
  <c r="J1435" i="18"/>
  <c r="J1427" i="18"/>
  <c r="J1419" i="18"/>
  <c r="J1411" i="18"/>
  <c r="J1403" i="18"/>
  <c r="J1395" i="18"/>
  <c r="J1387" i="18"/>
  <c r="J1379" i="18"/>
  <c r="J1371" i="18"/>
  <c r="J1363" i="18"/>
  <c r="J1355" i="18"/>
  <c r="J1347" i="18"/>
  <c r="J1339" i="18"/>
  <c r="J1331" i="18"/>
  <c r="J1323" i="18"/>
  <c r="J1315" i="18"/>
  <c r="J1307" i="18"/>
  <c r="J1299" i="18"/>
  <c r="J1291" i="18"/>
  <c r="J1283" i="18"/>
  <c r="J1275" i="18"/>
  <c r="J1267" i="18"/>
  <c r="J1259" i="18"/>
  <c r="J1481" i="18"/>
  <c r="J1417" i="18"/>
  <c r="M1417" i="18" s="1"/>
  <c r="N1417" i="18" s="1"/>
  <c r="J1353" i="18"/>
  <c r="J1298" i="18"/>
  <c r="J1258" i="18"/>
  <c r="J1250" i="18"/>
  <c r="J1242" i="18"/>
  <c r="J1234" i="18"/>
  <c r="J1226" i="18"/>
  <c r="J1218" i="18"/>
  <c r="J1210" i="18"/>
  <c r="J1202" i="18"/>
  <c r="J1194" i="18"/>
  <c r="J1186" i="18"/>
  <c r="J1178" i="18"/>
  <c r="J1170" i="18"/>
  <c r="J1162" i="18"/>
  <c r="J1154" i="18"/>
  <c r="J1146" i="18"/>
  <c r="J1138" i="18"/>
  <c r="J1130" i="18"/>
  <c r="J1122" i="18"/>
  <c r="J1114" i="18"/>
  <c r="J1106" i="18"/>
  <c r="J1098" i="18"/>
  <c r="J1090" i="18"/>
  <c r="J1441" i="18"/>
  <c r="J1377" i="18"/>
  <c r="J1313" i="18"/>
  <c r="J1305" i="18"/>
  <c r="J1273" i="18"/>
  <c r="J1265" i="18"/>
  <c r="J1262" i="18"/>
  <c r="J1251" i="18"/>
  <c r="J1243" i="18"/>
  <c r="J1235" i="18"/>
  <c r="J1227" i="18"/>
  <c r="J1219" i="18"/>
  <c r="J1211" i="18"/>
  <c r="J1203" i="18"/>
  <c r="J1195" i="18"/>
  <c r="J1187" i="18"/>
  <c r="J1179" i="18"/>
  <c r="J1171" i="18"/>
  <c r="J1163" i="18"/>
  <c r="J1155" i="18"/>
  <c r="J1147" i="18"/>
  <c r="J1139" i="18"/>
  <c r="J1131" i="18"/>
  <c r="J1123" i="18"/>
  <c r="J1115" i="18"/>
  <c r="J1107" i="18"/>
  <c r="J1099" i="18"/>
  <c r="J1091" i="18"/>
  <c r="J1465" i="18"/>
  <c r="J1401" i="18"/>
  <c r="J1337" i="18"/>
  <c r="J1290" i="18"/>
  <c r="J1252" i="18"/>
  <c r="J1244" i="18"/>
  <c r="J1236" i="18"/>
  <c r="J1228" i="18"/>
  <c r="J1220" i="18"/>
  <c r="J1212" i="18"/>
  <c r="J1204" i="18"/>
  <c r="J1196" i="18"/>
  <c r="M1196" i="18" s="1"/>
  <c r="N1196" i="18" s="1"/>
  <c r="J1188" i="18"/>
  <c r="J1180" i="18"/>
  <c r="J1172" i="18"/>
  <c r="J1164" i="18"/>
  <c r="J1156" i="18"/>
  <c r="J1148" i="18"/>
  <c r="J1140" i="18"/>
  <c r="J1132" i="18"/>
  <c r="M1132" i="18" s="1"/>
  <c r="N1132" i="18" s="1"/>
  <c r="J1124" i="18"/>
  <c r="J1116" i="18"/>
  <c r="J1108" i="18"/>
  <c r="J1100" i="18"/>
  <c r="J1092" i="18"/>
  <c r="J1492" i="18"/>
  <c r="J1489" i="18"/>
  <c r="J1425" i="18"/>
  <c r="M1425" i="18" s="1"/>
  <c r="N1425" i="18" s="1"/>
  <c r="J1361" i="18"/>
  <c r="J1297" i="18"/>
  <c r="J1253" i="18"/>
  <c r="J1245" i="18"/>
  <c r="J1237" i="18"/>
  <c r="J1229" i="18"/>
  <c r="J1221" i="18"/>
  <c r="J1213" i="18"/>
  <c r="M1213" i="18" s="1"/>
  <c r="N1213" i="18" s="1"/>
  <c r="J1205" i="18"/>
  <c r="J1197" i="18"/>
  <c r="J1189" i="18"/>
  <c r="J1181" i="18"/>
  <c r="J1173" i="18"/>
  <c r="J1165" i="18"/>
  <c r="J1157" i="18"/>
  <c r="J1149" i="18"/>
  <c r="J1141" i="18"/>
  <c r="J1133" i="18"/>
  <c r="J1125" i="18"/>
  <c r="J1117" i="18"/>
  <c r="J1109" i="18"/>
  <c r="J1101" i="18"/>
  <c r="J1093" i="18"/>
  <c r="J1085" i="18"/>
  <c r="J1510" i="18"/>
  <c r="J1449" i="18"/>
  <c r="J1385" i="18"/>
  <c r="J1321" i="18"/>
  <c r="J1282" i="18"/>
  <c r="J1272" i="18"/>
  <c r="J1266" i="18"/>
  <c r="J1254" i="18"/>
  <c r="M1254" i="18" s="1"/>
  <c r="N1254" i="18" s="1"/>
  <c r="J1246" i="18"/>
  <c r="J1238" i="18"/>
  <c r="J1230" i="18"/>
  <c r="J1222" i="18"/>
  <c r="J1214" i="18"/>
  <c r="J1206" i="18"/>
  <c r="J1198" i="18"/>
  <c r="J1190" i="18"/>
  <c r="M1190" i="18" s="1"/>
  <c r="N1190" i="18" s="1"/>
  <c r="J1182" i="18"/>
  <c r="J1174" i="18"/>
  <c r="J1166" i="18"/>
  <c r="J1158" i="18"/>
  <c r="J1150" i="18"/>
  <c r="J1142" i="18"/>
  <c r="J1134" i="18"/>
  <c r="J1502" i="18"/>
  <c r="J1433" i="18"/>
  <c r="J1369" i="18"/>
  <c r="J1306" i="18"/>
  <c r="J1274" i="18"/>
  <c r="J1264" i="18"/>
  <c r="J1256" i="18"/>
  <c r="J1248" i="18"/>
  <c r="J1240" i="18"/>
  <c r="J1232" i="18"/>
  <c r="J1224" i="18"/>
  <c r="J1216" i="18"/>
  <c r="J1208" i="18"/>
  <c r="J1200" i="18"/>
  <c r="J1192" i="18"/>
  <c r="J1184" i="18"/>
  <c r="J1176" i="18"/>
  <c r="J1168" i="18"/>
  <c r="J1160" i="18"/>
  <c r="J1152" i="18"/>
  <c r="J1144" i="18"/>
  <c r="J1136" i="18"/>
  <c r="J1128" i="18"/>
  <c r="J1120" i="18"/>
  <c r="J1112" i="18"/>
  <c r="J1104" i="18"/>
  <c r="J1096" i="18"/>
  <c r="J1088" i="18"/>
  <c r="J1574" i="18"/>
  <c r="J1457" i="18"/>
  <c r="J1393" i="18"/>
  <c r="J1329" i="18"/>
  <c r="J1281" i="18"/>
  <c r="J1261" i="18"/>
  <c r="J1257" i="18"/>
  <c r="J1249" i="18"/>
  <c r="J1241" i="18"/>
  <c r="J1233" i="18"/>
  <c r="J1225" i="18"/>
  <c r="J1217" i="18"/>
  <c r="J1209" i="18"/>
  <c r="J1201" i="18"/>
  <c r="J1193" i="18"/>
  <c r="J1185" i="18"/>
  <c r="J1177" i="18"/>
  <c r="J1169" i="18"/>
  <c r="J1161" i="18"/>
  <c r="J1153" i="18"/>
  <c r="J1145" i="18"/>
  <c r="J1137" i="18"/>
  <c r="J1129" i="18"/>
  <c r="J1121" i="18"/>
  <c r="J1113" i="18"/>
  <c r="J1105" i="18"/>
  <c r="J1097" i="18"/>
  <c r="J1473" i="18"/>
  <c r="J1289" i="18"/>
  <c r="J1215" i="18"/>
  <c r="J1151" i="18"/>
  <c r="J1102" i="18"/>
  <c r="J1077" i="18"/>
  <c r="J1069" i="18"/>
  <c r="J1061" i="18"/>
  <c r="J1053" i="18"/>
  <c r="J1045" i="18"/>
  <c r="J1037" i="18"/>
  <c r="J1029" i="18"/>
  <c r="J1021" i="18"/>
  <c r="J1013" i="18"/>
  <c r="J1005" i="18"/>
  <c r="J997" i="18"/>
  <c r="J989" i="18"/>
  <c r="J981" i="18"/>
  <c r="J973" i="18"/>
  <c r="J965" i="18"/>
  <c r="J957" i="18"/>
  <c r="J949" i="18"/>
  <c r="J941" i="18"/>
  <c r="J933" i="18"/>
  <c r="J925" i="18"/>
  <c r="J917" i="18"/>
  <c r="J909" i="18"/>
  <c r="J901" i="18"/>
  <c r="J1260" i="18"/>
  <c r="J1239" i="18"/>
  <c r="J1175" i="18"/>
  <c r="J1119" i="18"/>
  <c r="J1084" i="18"/>
  <c r="J1078" i="18"/>
  <c r="M1078" i="18" s="1"/>
  <c r="N1078" i="18" s="1"/>
  <c r="J1070" i="18"/>
  <c r="J1062" i="18"/>
  <c r="J1054" i="18"/>
  <c r="J1046" i="18"/>
  <c r="J1038" i="18"/>
  <c r="J1030" i="18"/>
  <c r="J1022" i="18"/>
  <c r="J1014" i="18"/>
  <c r="M1014" i="18" s="1"/>
  <c r="N1014" i="18" s="1"/>
  <c r="J1006" i="18"/>
  <c r="J998" i="18"/>
  <c r="J990" i="18"/>
  <c r="J982" i="18"/>
  <c r="J974" i="18"/>
  <c r="J966" i="18"/>
  <c r="J958" i="18"/>
  <c r="J950" i="18"/>
  <c r="M950" i="18" s="1"/>
  <c r="N950" i="18" s="1"/>
  <c r="J942" i="18"/>
  <c r="J934" i="18"/>
  <c r="J926" i="18"/>
  <c r="J918" i="18"/>
  <c r="J910" i="18"/>
  <c r="J902" i="18"/>
  <c r="J894" i="18"/>
  <c r="J1345" i="18"/>
  <c r="J1199" i="18"/>
  <c r="J1135" i="18"/>
  <c r="J1126" i="18"/>
  <c r="J1094" i="18"/>
  <c r="J1079" i="18"/>
  <c r="J1071" i="18"/>
  <c r="J1063" i="18"/>
  <c r="J1055" i="18"/>
  <c r="M1055" i="18" s="1"/>
  <c r="N1055" i="18" s="1"/>
  <c r="J1047" i="18"/>
  <c r="J1039" i="18"/>
  <c r="J1031" i="18"/>
  <c r="J1023" i="18"/>
  <c r="J1015" i="18"/>
  <c r="J1007" i="18"/>
  <c r="J999" i="18"/>
  <c r="J991" i="18"/>
  <c r="J983" i="18"/>
  <c r="J975" i="18"/>
  <c r="J967" i="18"/>
  <c r="J959" i="18"/>
  <c r="J951" i="18"/>
  <c r="J943" i="18"/>
  <c r="J935" i="18"/>
  <c r="J927" i="18"/>
  <c r="M927" i="18" s="1"/>
  <c r="N927" i="18" s="1"/>
  <c r="J1223" i="18"/>
  <c r="J1159" i="18"/>
  <c r="J1111" i="18"/>
  <c r="J1080" i="18"/>
  <c r="J1072" i="18"/>
  <c r="J1064" i="18"/>
  <c r="J1056" i="18"/>
  <c r="J1048" i="18"/>
  <c r="J1040" i="18"/>
  <c r="J1032" i="18"/>
  <c r="J1024" i="18"/>
  <c r="J1016" i="18"/>
  <c r="J1008" i="18"/>
  <c r="M1008" i="18" s="1"/>
  <c r="N1008" i="18" s="1"/>
  <c r="J1000" i="18"/>
  <c r="J992" i="18"/>
  <c r="J984" i="18"/>
  <c r="J976" i="18"/>
  <c r="J968" i="18"/>
  <c r="J960" i="18"/>
  <c r="J952" i="18"/>
  <c r="J944" i="18"/>
  <c r="M944" i="18" s="1"/>
  <c r="N944" i="18" s="1"/>
  <c r="J936" i="18"/>
  <c r="J928" i="18"/>
  <c r="J920" i="18"/>
  <c r="J1247" i="18"/>
  <c r="J1183" i="18"/>
  <c r="J1118" i="18"/>
  <c r="J1089" i="18"/>
  <c r="J1081" i="18"/>
  <c r="J1073" i="18"/>
  <c r="J1065" i="18"/>
  <c r="J1057" i="18"/>
  <c r="M1057" i="18" s="1"/>
  <c r="N1057" i="18" s="1"/>
  <c r="J1049" i="18"/>
  <c r="J1041" i="18"/>
  <c r="J1033" i="18"/>
  <c r="J1025" i="18"/>
  <c r="J1017" i="18"/>
  <c r="J1009" i="18"/>
  <c r="J1001" i="18"/>
  <c r="J993" i="18"/>
  <c r="J985" i="18"/>
  <c r="J1231" i="18"/>
  <c r="J1167" i="18"/>
  <c r="J1110" i="18"/>
  <c r="J1075" i="18"/>
  <c r="J1067" i="18"/>
  <c r="J1059" i="18"/>
  <c r="J1051" i="18"/>
  <c r="J1043" i="18"/>
  <c r="J1035" i="18"/>
  <c r="J1027" i="18"/>
  <c r="J1019" i="18"/>
  <c r="J1011" i="18"/>
  <c r="J1003" i="18"/>
  <c r="J995" i="18"/>
  <c r="J987" i="18"/>
  <c r="J979" i="18"/>
  <c r="J971" i="18"/>
  <c r="J963" i="18"/>
  <c r="J955" i="18"/>
  <c r="J947" i="18"/>
  <c r="J939" i="18"/>
  <c r="J931" i="18"/>
  <c r="J923" i="18"/>
  <c r="J1255" i="18"/>
  <c r="J1191" i="18"/>
  <c r="J1127" i="18"/>
  <c r="J1095" i="18"/>
  <c r="J1087" i="18"/>
  <c r="J1083" i="18"/>
  <c r="J1076" i="18"/>
  <c r="J1068" i="18"/>
  <c r="J1060" i="18"/>
  <c r="J1052" i="18"/>
  <c r="J1044" i="18"/>
  <c r="J1036" i="18"/>
  <c r="J1028" i="18"/>
  <c r="J1020" i="18"/>
  <c r="J1012" i="18"/>
  <c r="J1004" i="18"/>
  <c r="J996" i="18"/>
  <c r="J988" i="18"/>
  <c r="J980" i="18"/>
  <c r="J972" i="18"/>
  <c r="J964" i="18"/>
  <c r="J956" i="18"/>
  <c r="J948" i="18"/>
  <c r="J940" i="18"/>
  <c r="J932" i="18"/>
  <c r="J924" i="18"/>
  <c r="J916" i="18"/>
  <c r="J1409" i="18"/>
  <c r="J1086" i="18"/>
  <c r="J1034" i="18"/>
  <c r="J953" i="18"/>
  <c r="J913" i="18"/>
  <c r="J903" i="18"/>
  <c r="J890" i="18"/>
  <c r="J882" i="18"/>
  <c r="J874" i="18"/>
  <c r="J866" i="18"/>
  <c r="J858" i="18"/>
  <c r="J850" i="18"/>
  <c r="J842" i="18"/>
  <c r="J834" i="18"/>
  <c r="J826" i="18"/>
  <c r="J818" i="18"/>
  <c r="J810" i="18"/>
  <c r="J802" i="18"/>
  <c r="J794" i="18"/>
  <c r="J786" i="18"/>
  <c r="J778" i="18"/>
  <c r="J770" i="18"/>
  <c r="J762" i="18"/>
  <c r="J754" i="18"/>
  <c r="J746" i="18"/>
  <c r="J738" i="18"/>
  <c r="J730" i="18"/>
  <c r="J722" i="18"/>
  <c r="J1207" i="18"/>
  <c r="J1058" i="18"/>
  <c r="J994" i="18"/>
  <c r="J970" i="18"/>
  <c r="J938" i="18"/>
  <c r="J906" i="18"/>
  <c r="J899" i="18"/>
  <c r="J896" i="18"/>
  <c r="J891" i="18"/>
  <c r="J883" i="18"/>
  <c r="J875" i="18"/>
  <c r="J867" i="18"/>
  <c r="J859" i="18"/>
  <c r="J851" i="18"/>
  <c r="J843" i="18"/>
  <c r="J835" i="18"/>
  <c r="J827" i="18"/>
  <c r="J819" i="18"/>
  <c r="J811" i="18"/>
  <c r="J803" i="18"/>
  <c r="J795" i="18"/>
  <c r="J787" i="18"/>
  <c r="J779" i="18"/>
  <c r="J771" i="18"/>
  <c r="J763" i="18"/>
  <c r="J755" i="18"/>
  <c r="J747" i="18"/>
  <c r="J739" i="18"/>
  <c r="J731" i="18"/>
  <c r="J1082" i="18"/>
  <c r="J1018" i="18"/>
  <c r="J977" i="18"/>
  <c r="J945" i="18"/>
  <c r="J919" i="18"/>
  <c r="J911" i="18"/>
  <c r="J900" i="18"/>
  <c r="J892" i="18"/>
  <c r="J884" i="18"/>
  <c r="J876" i="18"/>
  <c r="J868" i="18"/>
  <c r="J860" i="18"/>
  <c r="M860" i="18" s="1"/>
  <c r="N860" i="18" s="1"/>
  <c r="J852" i="18"/>
  <c r="J844" i="18"/>
  <c r="J836" i="18"/>
  <c r="J828" i="18"/>
  <c r="J820" i="18"/>
  <c r="J812" i="18"/>
  <c r="J804" i="18"/>
  <c r="J796" i="18"/>
  <c r="M796" i="18" s="1"/>
  <c r="N796" i="18" s="1"/>
  <c r="J788" i="18"/>
  <c r="J780" i="18"/>
  <c r="J772" i="18"/>
  <c r="J764" i="18"/>
  <c r="J756" i="18"/>
  <c r="J748" i="18"/>
  <c r="J740" i="18"/>
  <c r="J732" i="18"/>
  <c r="M732" i="18" s="1"/>
  <c r="N732" i="18" s="1"/>
  <c r="J1103" i="18"/>
  <c r="J1042" i="18"/>
  <c r="J962" i="18"/>
  <c r="J930" i="18"/>
  <c r="J921" i="18"/>
  <c r="J914" i="18"/>
  <c r="J907" i="18"/>
  <c r="J904" i="18"/>
  <c r="M904" i="18" s="1"/>
  <c r="N904" i="18" s="1"/>
  <c r="J893" i="18"/>
  <c r="J885" i="18"/>
  <c r="J877" i="18"/>
  <c r="J869" i="18"/>
  <c r="J861" i="18"/>
  <c r="M861" i="18" s="1"/>
  <c r="N861" i="18" s="1"/>
  <c r="J853" i="18"/>
  <c r="J845" i="18"/>
  <c r="J837" i="18"/>
  <c r="M837" i="18" s="1"/>
  <c r="N837" i="18" s="1"/>
  <c r="J829" i="18"/>
  <c r="J821" i="18"/>
  <c r="J813" i="18"/>
  <c r="J805" i="18"/>
  <c r="J797" i="18"/>
  <c r="J789" i="18"/>
  <c r="J781" i="18"/>
  <c r="J773" i="18"/>
  <c r="M773" i="18" s="1"/>
  <c r="N773" i="18" s="1"/>
  <c r="J765" i="18"/>
  <c r="J757" i="18"/>
  <c r="J749" i="18"/>
  <c r="J741" i="18"/>
  <c r="J733" i="18"/>
  <c r="M733" i="18" s="1"/>
  <c r="N733" i="18" s="1"/>
  <c r="J1066" i="18"/>
  <c r="J1002" i="18"/>
  <c r="J969" i="18"/>
  <c r="M969" i="18" s="1"/>
  <c r="N969" i="18" s="1"/>
  <c r="J937" i="18"/>
  <c r="J908" i="18"/>
  <c r="J897" i="18"/>
  <c r="J886" i="18"/>
  <c r="J878" i="18"/>
  <c r="J870" i="18"/>
  <c r="J862" i="18"/>
  <c r="J854" i="18"/>
  <c r="M854" i="18" s="1"/>
  <c r="N854" i="18" s="1"/>
  <c r="J846" i="18"/>
  <c r="J838" i="18"/>
  <c r="J830" i="18"/>
  <c r="J822" i="18"/>
  <c r="J814" i="18"/>
  <c r="J806" i="18"/>
  <c r="J798" i="18"/>
  <c r="J790" i="18"/>
  <c r="J782" i="18"/>
  <c r="J774" i="18"/>
  <c r="J766" i="18"/>
  <c r="J1143" i="18"/>
  <c r="J1050" i="18"/>
  <c r="J986" i="18"/>
  <c r="J961" i="18"/>
  <c r="J929" i="18"/>
  <c r="M929" i="18" s="1"/>
  <c r="N929" i="18" s="1"/>
  <c r="J915" i="18"/>
  <c r="J905" i="18"/>
  <c r="J895" i="18"/>
  <c r="J888" i="18"/>
  <c r="J880" i="18"/>
  <c r="J872" i="18"/>
  <c r="J864" i="18"/>
  <c r="J856" i="18"/>
  <c r="J848" i="18"/>
  <c r="J840" i="18"/>
  <c r="J832" i="18"/>
  <c r="J824" i="18"/>
  <c r="J816" i="18"/>
  <c r="J808" i="18"/>
  <c r="J800" i="18"/>
  <c r="J792" i="18"/>
  <c r="J784" i="18"/>
  <c r="J776" i="18"/>
  <c r="J768" i="18"/>
  <c r="J760" i="18"/>
  <c r="J752" i="18"/>
  <c r="J744" i="18"/>
  <c r="J736" i="18"/>
  <c r="J728" i="18"/>
  <c r="J1074" i="18"/>
  <c r="J1010" i="18"/>
  <c r="J978" i="18"/>
  <c r="J946" i="18"/>
  <c r="J922" i="18"/>
  <c r="J898" i="18"/>
  <c r="J889" i="18"/>
  <c r="J881" i="18"/>
  <c r="J873" i="18"/>
  <c r="J865" i="18"/>
  <c r="J857" i="18"/>
  <c r="J849" i="18"/>
  <c r="J841" i="18"/>
  <c r="J833" i="18"/>
  <c r="J825" i="18"/>
  <c r="J817" i="18"/>
  <c r="J809" i="18"/>
  <c r="J801" i="18"/>
  <c r="J793" i="18"/>
  <c r="J785" i="18"/>
  <c r="J777" i="18"/>
  <c r="J769" i="18"/>
  <c r="J761" i="18"/>
  <c r="J753" i="18"/>
  <c r="J745" i="18"/>
  <c r="J737" i="18"/>
  <c r="J729" i="18"/>
  <c r="J912" i="18"/>
  <c r="J871" i="18"/>
  <c r="J807" i="18"/>
  <c r="J751" i="18"/>
  <c r="J719" i="18"/>
  <c r="J711" i="18"/>
  <c r="J703" i="18"/>
  <c r="J695" i="18"/>
  <c r="J687" i="18"/>
  <c r="J679" i="18"/>
  <c r="J671" i="18"/>
  <c r="J663" i="18"/>
  <c r="J655" i="18"/>
  <c r="J647" i="18"/>
  <c r="J639" i="18"/>
  <c r="J631" i="18"/>
  <c r="J623" i="18"/>
  <c r="J615" i="18"/>
  <c r="J607" i="18"/>
  <c r="J599" i="18"/>
  <c r="J591" i="18"/>
  <c r="J583" i="18"/>
  <c r="J575" i="18"/>
  <c r="J567" i="18"/>
  <c r="J559" i="18"/>
  <c r="J551" i="18"/>
  <c r="J543" i="18"/>
  <c r="J831" i="18"/>
  <c r="J767" i="18"/>
  <c r="J758" i="18"/>
  <c r="J727" i="18"/>
  <c r="J724" i="18"/>
  <c r="J720" i="18"/>
  <c r="J712" i="18"/>
  <c r="J704" i="18"/>
  <c r="J696" i="18"/>
  <c r="J688" i="18"/>
  <c r="J680" i="18"/>
  <c r="J672" i="18"/>
  <c r="J664" i="18"/>
  <c r="J656" i="18"/>
  <c r="J648" i="18"/>
  <c r="J640" i="18"/>
  <c r="J632" i="18"/>
  <c r="J624" i="18"/>
  <c r="J616" i="18"/>
  <c r="J608" i="18"/>
  <c r="J600" i="18"/>
  <c r="J592" i="18"/>
  <c r="J584" i="18"/>
  <c r="J576" i="18"/>
  <c r="J568" i="18"/>
  <c r="J560" i="18"/>
  <c r="J552" i="18"/>
  <c r="J544" i="18"/>
  <c r="J855" i="18"/>
  <c r="J791" i="18"/>
  <c r="J743" i="18"/>
  <c r="J721" i="18"/>
  <c r="J713" i="18"/>
  <c r="J705" i="18"/>
  <c r="J697" i="18"/>
  <c r="J689" i="18"/>
  <c r="J681" i="18"/>
  <c r="J673" i="18"/>
  <c r="J665" i="18"/>
  <c r="J657" i="18"/>
  <c r="J649" i="18"/>
  <c r="J641" i="18"/>
  <c r="J633" i="18"/>
  <c r="J625" i="18"/>
  <c r="J617" i="18"/>
  <c r="J609" i="18"/>
  <c r="J601" i="18"/>
  <c r="M601" i="18" s="1"/>
  <c r="N601" i="18" s="1"/>
  <c r="J593" i="18"/>
  <c r="J585" i="18"/>
  <c r="J577" i="18"/>
  <c r="J569" i="18"/>
  <c r="J561" i="18"/>
  <c r="J553" i="18"/>
  <c r="J545" i="18"/>
  <c r="J879" i="18"/>
  <c r="J815" i="18"/>
  <c r="J750" i="18"/>
  <c r="J714" i="18"/>
  <c r="J706" i="18"/>
  <c r="J698" i="18"/>
  <c r="J690" i="18"/>
  <c r="J682" i="18"/>
  <c r="J674" i="18"/>
  <c r="J666" i="18"/>
  <c r="J658" i="18"/>
  <c r="J650" i="18"/>
  <c r="J642" i="18"/>
  <c r="J634" i="18"/>
  <c r="J626" i="18"/>
  <c r="J618" i="18"/>
  <c r="J610" i="18"/>
  <c r="M610" i="18" s="1"/>
  <c r="N610" i="18" s="1"/>
  <c r="J602" i="18"/>
  <c r="J594" i="18"/>
  <c r="J586" i="18"/>
  <c r="M586" i="18" s="1"/>
  <c r="N586" i="18" s="1"/>
  <c r="J578" i="18"/>
  <c r="J570" i="18"/>
  <c r="J562" i="18"/>
  <c r="J554" i="18"/>
  <c r="J546" i="18"/>
  <c r="J954" i="18"/>
  <c r="J839" i="18"/>
  <c r="J775" i="18"/>
  <c r="J735" i="18"/>
  <c r="J725" i="18"/>
  <c r="J715" i="18"/>
  <c r="J707" i="18"/>
  <c r="J699" i="18"/>
  <c r="J691" i="18"/>
  <c r="J683" i="18"/>
  <c r="J675" i="18"/>
  <c r="M675" i="18" s="1"/>
  <c r="N675" i="18" s="1"/>
  <c r="J667" i="18"/>
  <c r="J659" i="18"/>
  <c r="J651" i="18"/>
  <c r="J643" i="18"/>
  <c r="J635" i="18"/>
  <c r="J627" i="18"/>
  <c r="J619" i="18"/>
  <c r="J611" i="18"/>
  <c r="J603" i="18"/>
  <c r="J595" i="18"/>
  <c r="J587" i="18"/>
  <c r="J579" i="18"/>
  <c r="J571" i="18"/>
  <c r="M571" i="18" s="1"/>
  <c r="N571" i="18" s="1"/>
  <c r="J563" i="18"/>
  <c r="J555" i="18"/>
  <c r="J547" i="18"/>
  <c r="M547" i="18" s="1"/>
  <c r="N547" i="18" s="1"/>
  <c r="J1026" i="18"/>
  <c r="J863" i="18"/>
  <c r="J799" i="18"/>
  <c r="J742" i="18"/>
  <c r="J716" i="18"/>
  <c r="J708" i="18"/>
  <c r="J700" i="18"/>
  <c r="J692" i="18"/>
  <c r="J684" i="18"/>
  <c r="J676" i="18"/>
  <c r="J668" i="18"/>
  <c r="J660" i="18"/>
  <c r="J652" i="18"/>
  <c r="M652" i="18" s="1"/>
  <c r="N652" i="18" s="1"/>
  <c r="J644" i="18"/>
  <c r="J636" i="18"/>
  <c r="J628" i="18"/>
  <c r="J620" i="18"/>
  <c r="J612" i="18"/>
  <c r="J887" i="18"/>
  <c r="J823" i="18"/>
  <c r="J759" i="18"/>
  <c r="J726" i="18"/>
  <c r="J723" i="18"/>
  <c r="J717" i="18"/>
  <c r="J709" i="18"/>
  <c r="J701" i="18"/>
  <c r="J693" i="18"/>
  <c r="J685" i="18"/>
  <c r="J677" i="18"/>
  <c r="J669" i="18"/>
  <c r="J661" i="18"/>
  <c r="J653" i="18"/>
  <c r="J645" i="18"/>
  <c r="J637" i="18"/>
  <c r="J629" i="18"/>
  <c r="J621" i="18"/>
  <c r="J613" i="18"/>
  <c r="J605" i="18"/>
  <c r="J597" i="18"/>
  <c r="J589" i="18"/>
  <c r="J581" i="18"/>
  <c r="J573" i="18"/>
  <c r="J565" i="18"/>
  <c r="J557" i="18"/>
  <c r="J549" i="18"/>
  <c r="J541" i="18"/>
  <c r="J847" i="18"/>
  <c r="J783" i="18"/>
  <c r="J734" i="18"/>
  <c r="J718" i="18"/>
  <c r="J710" i="18"/>
  <c r="J702" i="18"/>
  <c r="J694" i="18"/>
  <c r="J686" i="18"/>
  <c r="J678" i="18"/>
  <c r="J670" i="18"/>
  <c r="J662" i="18"/>
  <c r="J654" i="18"/>
  <c r="J646" i="18"/>
  <c r="J638" i="18"/>
  <c r="J630" i="18"/>
  <c r="J622" i="18"/>
  <c r="J614" i="18"/>
  <c r="J606" i="18"/>
  <c r="J598" i="18"/>
  <c r="J590" i="18"/>
  <c r="J582" i="18"/>
  <c r="J574" i="18"/>
  <c r="J566" i="18"/>
  <c r="J558" i="18"/>
  <c r="J550" i="18"/>
  <c r="J542" i="18"/>
  <c r="J572" i="18"/>
  <c r="J533" i="18"/>
  <c r="J525" i="18"/>
  <c r="J517" i="18"/>
  <c r="J509" i="18"/>
  <c r="J501" i="18"/>
  <c r="J493" i="18"/>
  <c r="J485" i="18"/>
  <c r="J477" i="18"/>
  <c r="J469" i="18"/>
  <c r="J461" i="18"/>
  <c r="J453" i="18"/>
  <c r="J445" i="18"/>
  <c r="J437" i="18"/>
  <c r="J429" i="18"/>
  <c r="J421" i="18"/>
  <c r="J413" i="18"/>
  <c r="J405" i="18"/>
  <c r="J397" i="18"/>
  <c r="J389" i="18"/>
  <c r="J381" i="18"/>
  <c r="J373" i="18"/>
  <c r="J365" i="18"/>
  <c r="J357" i="18"/>
  <c r="J349" i="18"/>
  <c r="J341" i="18"/>
  <c r="J596" i="18"/>
  <c r="J534" i="18"/>
  <c r="J526" i="18"/>
  <c r="J518" i="18"/>
  <c r="J510" i="18"/>
  <c r="J502" i="18"/>
  <c r="J494" i="18"/>
  <c r="J486" i="18"/>
  <c r="J478" i="18"/>
  <c r="J470" i="18"/>
  <c r="J462" i="18"/>
  <c r="J454" i="18"/>
  <c r="J446" i="18"/>
  <c r="J438" i="18"/>
  <c r="J430" i="18"/>
  <c r="J422" i="18"/>
  <c r="J414" i="18"/>
  <c r="J406" i="18"/>
  <c r="J398" i="18"/>
  <c r="J390" i="18"/>
  <c r="J382" i="18"/>
  <c r="J374" i="18"/>
  <c r="J366" i="18"/>
  <c r="J358" i="18"/>
  <c r="J350" i="18"/>
  <c r="J342" i="18"/>
  <c r="J556" i="18"/>
  <c r="J535" i="18"/>
  <c r="M535" i="18" s="1"/>
  <c r="N535" i="18" s="1"/>
  <c r="J527" i="18"/>
  <c r="J519" i="18"/>
  <c r="M519" i="18" s="1"/>
  <c r="N519" i="18" s="1"/>
  <c r="J511" i="18"/>
  <c r="J503" i="18"/>
  <c r="J495" i="18"/>
  <c r="J487" i="18"/>
  <c r="J479" i="18"/>
  <c r="J471" i="18"/>
  <c r="M471" i="18" s="1"/>
  <c r="N471" i="18" s="1"/>
  <c r="J463" i="18"/>
  <c r="J455" i="18"/>
  <c r="M455" i="18" s="1"/>
  <c r="N455" i="18" s="1"/>
  <c r="J447" i="18"/>
  <c r="J439" i="18"/>
  <c r="J431" i="18"/>
  <c r="J423" i="18"/>
  <c r="J415" i="18"/>
  <c r="M415" i="18" s="1"/>
  <c r="N415" i="18" s="1"/>
  <c r="J407" i="18"/>
  <c r="M407" i="18" s="1"/>
  <c r="N407" i="18" s="1"/>
  <c r="J399" i="18"/>
  <c r="J391" i="18"/>
  <c r="M391" i="18" s="1"/>
  <c r="N391" i="18" s="1"/>
  <c r="J383" i="18"/>
  <c r="J375" i="18"/>
  <c r="J367" i="18"/>
  <c r="J359" i="18"/>
  <c r="J351" i="18"/>
  <c r="M351" i="18" s="1"/>
  <c r="N351" i="18" s="1"/>
  <c r="J343" i="18"/>
  <c r="M343" i="18" s="1"/>
  <c r="N343" i="18" s="1"/>
  <c r="J335" i="18"/>
  <c r="J580" i="18"/>
  <c r="M580" i="18" s="1"/>
  <c r="N580" i="18" s="1"/>
  <c r="J536" i="18"/>
  <c r="J528" i="18"/>
  <c r="J520" i="18"/>
  <c r="J512" i="18"/>
  <c r="J504" i="18"/>
  <c r="J496" i="18"/>
  <c r="J488" i="18"/>
  <c r="J480" i="18"/>
  <c r="J472" i="18"/>
  <c r="J464" i="18"/>
  <c r="J456" i="18"/>
  <c r="J448" i="18"/>
  <c r="J440" i="18"/>
  <c r="J432" i="18"/>
  <c r="J424" i="18"/>
  <c r="J416" i="18"/>
  <c r="J408" i="18"/>
  <c r="J400" i="18"/>
  <c r="J392" i="18"/>
  <c r="J384" i="18"/>
  <c r="J376" i="18"/>
  <c r="M376" i="18" s="1"/>
  <c r="N376" i="18" s="1"/>
  <c r="J368" i="18"/>
  <c r="J564" i="18"/>
  <c r="J538" i="18"/>
  <c r="J530" i="18"/>
  <c r="J522" i="18"/>
  <c r="J514" i="18"/>
  <c r="J506" i="18"/>
  <c r="J498" i="18"/>
  <c r="J490" i="18"/>
  <c r="J482" i="18"/>
  <c r="J474" i="18"/>
  <c r="J466" i="18"/>
  <c r="J458" i="18"/>
  <c r="J450" i="18"/>
  <c r="J442" i="18"/>
  <c r="J434" i="18"/>
  <c r="J426" i="18"/>
  <c r="J418" i="18"/>
  <c r="J410" i="18"/>
  <c r="J402" i="18"/>
  <c r="J394" i="18"/>
  <c r="J386" i="18"/>
  <c r="J378" i="18"/>
  <c r="J370" i="18"/>
  <c r="J362" i="18"/>
  <c r="J354" i="18"/>
  <c r="J346" i="18"/>
  <c r="J338" i="18"/>
  <c r="J588" i="18"/>
  <c r="J539" i="18"/>
  <c r="J531" i="18"/>
  <c r="J523" i="18"/>
  <c r="J515" i="18"/>
  <c r="J507" i="18"/>
  <c r="J499" i="18"/>
  <c r="J491" i="18"/>
  <c r="J483" i="18"/>
  <c r="J475" i="18"/>
  <c r="J467" i="18"/>
  <c r="J459" i="18"/>
  <c r="J451" i="18"/>
  <c r="J443" i="18"/>
  <c r="J435" i="18"/>
  <c r="J427" i="18"/>
  <c r="J419" i="18"/>
  <c r="J411" i="18"/>
  <c r="J403" i="18"/>
  <c r="J395" i="18"/>
  <c r="J387" i="18"/>
  <c r="J379" i="18"/>
  <c r="J371" i="18"/>
  <c r="J363" i="18"/>
  <c r="J355" i="18"/>
  <c r="J347" i="18"/>
  <c r="J339" i="18"/>
  <c r="J521" i="18"/>
  <c r="J489" i="18"/>
  <c r="J457" i="18"/>
  <c r="J425" i="18"/>
  <c r="J393" i="18"/>
  <c r="J345" i="18"/>
  <c r="J332" i="18"/>
  <c r="J324" i="18"/>
  <c r="J316" i="18"/>
  <c r="J308" i="18"/>
  <c r="J300" i="18"/>
  <c r="J292" i="18"/>
  <c r="J284" i="18"/>
  <c r="J276" i="18"/>
  <c r="J268" i="18"/>
  <c r="J260" i="18"/>
  <c r="J252" i="18"/>
  <c r="J244" i="18"/>
  <c r="J236" i="18"/>
  <c r="J228" i="18"/>
  <c r="J220" i="18"/>
  <c r="J212" i="18"/>
  <c r="J204" i="18"/>
  <c r="J196" i="18"/>
  <c r="J188" i="18"/>
  <c r="J180" i="18"/>
  <c r="J172" i="18"/>
  <c r="J164" i="18"/>
  <c r="J156" i="18"/>
  <c r="J604" i="18"/>
  <c r="J516" i="18"/>
  <c r="J484" i="18"/>
  <c r="J452" i="18"/>
  <c r="J420" i="18"/>
  <c r="J388" i="18"/>
  <c r="J353" i="18"/>
  <c r="J333" i="18"/>
  <c r="J325" i="18"/>
  <c r="J317" i="18"/>
  <c r="J309" i="18"/>
  <c r="J301" i="18"/>
  <c r="J293" i="18"/>
  <c r="J285" i="18"/>
  <c r="J277" i="18"/>
  <c r="J269" i="18"/>
  <c r="J261" i="18"/>
  <c r="J253" i="18"/>
  <c r="J245" i="18"/>
  <c r="J237" i="18"/>
  <c r="J229" i="18"/>
  <c r="J221" i="18"/>
  <c r="J213" i="18"/>
  <c r="J205" i="18"/>
  <c r="J197" i="18"/>
  <c r="J189" i="18"/>
  <c r="J181" i="18"/>
  <c r="J173" i="18"/>
  <c r="J165" i="18"/>
  <c r="J157" i="18"/>
  <c r="J548" i="18"/>
  <c r="M548" i="18" s="1"/>
  <c r="N548" i="18" s="1"/>
  <c r="J513" i="18"/>
  <c r="J481" i="18"/>
  <c r="J449" i="18"/>
  <c r="J417" i="18"/>
  <c r="J385" i="18"/>
  <c r="J361" i="18"/>
  <c r="J334" i="18"/>
  <c r="J326" i="18"/>
  <c r="J318" i="18"/>
  <c r="J310" i="18"/>
  <c r="J302" i="18"/>
  <c r="J294" i="18"/>
  <c r="J286" i="18"/>
  <c r="J278" i="18"/>
  <c r="J270" i="18"/>
  <c r="J262" i="18"/>
  <c r="J254" i="18"/>
  <c r="J246" i="18"/>
  <c r="J238" i="18"/>
  <c r="J230" i="18"/>
  <c r="J222" i="18"/>
  <c r="J214" i="18"/>
  <c r="J206" i="18"/>
  <c r="J198" i="18"/>
  <c r="J190" i="18"/>
  <c r="J182" i="18"/>
  <c r="J174" i="18"/>
  <c r="J540" i="18"/>
  <c r="J508" i="18"/>
  <c r="J476" i="18"/>
  <c r="J444" i="18"/>
  <c r="J412" i="18"/>
  <c r="J380" i="18"/>
  <c r="J340" i="18"/>
  <c r="J336" i="18"/>
  <c r="J327" i="18"/>
  <c r="J319" i="18"/>
  <c r="J311" i="18"/>
  <c r="J303" i="18"/>
  <c r="J295" i="18"/>
  <c r="M295" i="18" s="1"/>
  <c r="N295" i="18" s="1"/>
  <c r="J287" i="18"/>
  <c r="J279" i="18"/>
  <c r="J271" i="18"/>
  <c r="J263" i="18"/>
  <c r="J255" i="18"/>
  <c r="J247" i="18"/>
  <c r="J239" i="18"/>
  <c r="J231" i="18"/>
  <c r="M231" i="18" s="1"/>
  <c r="N231" i="18" s="1"/>
  <c r="J223" i="18"/>
  <c r="J215" i="18"/>
  <c r="J207" i="18"/>
  <c r="J199" i="18"/>
  <c r="J191" i="18"/>
  <c r="J183" i="18"/>
  <c r="J175" i="18"/>
  <c r="J537" i="18"/>
  <c r="J505" i="18"/>
  <c r="J473" i="18"/>
  <c r="J441" i="18"/>
  <c r="J409" i="18"/>
  <c r="J377" i="18"/>
  <c r="J348" i="18"/>
  <c r="J344" i="18"/>
  <c r="J328" i="18"/>
  <c r="M328" i="18" s="1"/>
  <c r="N328" i="18" s="1"/>
  <c r="J320" i="18"/>
  <c r="J312" i="18"/>
  <c r="J304" i="18"/>
  <c r="J296" i="18"/>
  <c r="J288" i="18"/>
  <c r="J280" i="18"/>
  <c r="J272" i="18"/>
  <c r="J264" i="18"/>
  <c r="J256" i="18"/>
  <c r="J248" i="18"/>
  <c r="J240" i="18"/>
  <c r="J232" i="18"/>
  <c r="J224" i="18"/>
  <c r="J216" i="18"/>
  <c r="J208" i="18"/>
  <c r="J200" i="18"/>
  <c r="J192" i="18"/>
  <c r="J184" i="18"/>
  <c r="J532" i="18"/>
  <c r="J500" i="18"/>
  <c r="J468" i="18"/>
  <c r="J436" i="18"/>
  <c r="J404" i="18"/>
  <c r="J372" i="18"/>
  <c r="J356" i="18"/>
  <c r="J352" i="18"/>
  <c r="J329" i="18"/>
  <c r="J321" i="18"/>
  <c r="J313" i="18"/>
  <c r="J305" i="18"/>
  <c r="J297" i="18"/>
  <c r="J289" i="18"/>
  <c r="J281" i="18"/>
  <c r="J273" i="18"/>
  <c r="J265" i="18"/>
  <c r="J257" i="18"/>
  <c r="J249" i="18"/>
  <c r="J241" i="18"/>
  <c r="J233" i="18"/>
  <c r="J225" i="18"/>
  <c r="J217" i="18"/>
  <c r="J209" i="18"/>
  <c r="J201" i="18"/>
  <c r="J193" i="18"/>
  <c r="J185" i="18"/>
  <c r="J177" i="18"/>
  <c r="J529" i="18"/>
  <c r="J497" i="18"/>
  <c r="J465" i="18"/>
  <c r="J433" i="18"/>
  <c r="J401" i="18"/>
  <c r="J369" i="18"/>
  <c r="J360" i="18"/>
  <c r="M360" i="18" s="1"/>
  <c r="N360" i="18" s="1"/>
  <c r="J330" i="18"/>
  <c r="J322" i="18"/>
  <c r="J314" i="18"/>
  <c r="J306" i="18"/>
  <c r="J298" i="18"/>
  <c r="J290" i="18"/>
  <c r="J282" i="18"/>
  <c r="J274" i="18"/>
  <c r="J266" i="18"/>
  <c r="J258" i="18"/>
  <c r="J250" i="18"/>
  <c r="J242" i="18"/>
  <c r="J234" i="18"/>
  <c r="J226" i="18"/>
  <c r="J218" i="18"/>
  <c r="J210" i="18"/>
  <c r="J202" i="18"/>
  <c r="J194" i="18"/>
  <c r="J186" i="18"/>
  <c r="J178" i="18"/>
  <c r="J170" i="18"/>
  <c r="J524" i="18"/>
  <c r="J492" i="18"/>
  <c r="J460" i="18"/>
  <c r="J428" i="18"/>
  <c r="J396" i="18"/>
  <c r="J364" i="18"/>
  <c r="J337" i="18"/>
  <c r="J331" i="18"/>
  <c r="J323" i="18"/>
  <c r="J315" i="18"/>
  <c r="J307" i="18"/>
  <c r="J299" i="18"/>
  <c r="J291" i="18"/>
  <c r="J283" i="18"/>
  <c r="J275" i="18"/>
  <c r="J267" i="18"/>
  <c r="J259" i="18"/>
  <c r="J251" i="18"/>
  <c r="J243" i="18"/>
  <c r="J235" i="18"/>
  <c r="J227" i="18"/>
  <c r="J219" i="18"/>
  <c r="J211" i="18"/>
  <c r="J203" i="18"/>
  <c r="J195" i="18"/>
  <c r="J187" i="18"/>
  <c r="J179" i="18"/>
  <c r="L13" i="18"/>
  <c r="J19" i="18"/>
  <c r="J27" i="18"/>
  <c r="J35" i="18"/>
  <c r="J43" i="18"/>
  <c r="J51" i="18"/>
  <c r="J59" i="18"/>
  <c r="J67" i="18"/>
  <c r="J75" i="18"/>
  <c r="J83" i="18"/>
  <c r="J91" i="18"/>
  <c r="J99" i="18"/>
  <c r="J107" i="18"/>
  <c r="J115" i="18"/>
  <c r="J123" i="18"/>
  <c r="J131" i="18"/>
  <c r="J139" i="18"/>
  <c r="J147" i="18"/>
  <c r="J155" i="18"/>
  <c r="K158" i="18"/>
  <c r="J166" i="18"/>
  <c r="J171" i="18"/>
  <c r="K173" i="18"/>
  <c r="L176" i="18"/>
  <c r="L183" i="18"/>
  <c r="L191" i="18"/>
  <c r="L199" i="18"/>
  <c r="L207" i="18"/>
  <c r="L215" i="18"/>
  <c r="L223" i="18"/>
  <c r="L231" i="18"/>
  <c r="L239" i="18"/>
  <c r="L247" i="18"/>
  <c r="L255" i="18"/>
  <c r="L263" i="18"/>
  <c r="L271" i="18"/>
  <c r="L279" i="18"/>
  <c r="L287" i="18"/>
  <c r="L295" i="18"/>
  <c r="L303" i="18"/>
  <c r="L311" i="18"/>
  <c r="L319" i="18"/>
  <c r="L327" i="18"/>
  <c r="L347" i="18"/>
  <c r="L355" i="18"/>
  <c r="L379" i="18"/>
  <c r="L403" i="18"/>
  <c r="L411" i="18"/>
  <c r="L443" i="18"/>
  <c r="L467" i="18"/>
  <c r="L475" i="18"/>
  <c r="L507" i="18"/>
  <c r="L531" i="18"/>
  <c r="L539" i="18"/>
  <c r="J18" i="18"/>
  <c r="J26" i="18"/>
  <c r="J34" i="18"/>
  <c r="J42" i="18"/>
  <c r="J50" i="18"/>
  <c r="J58" i="18"/>
  <c r="J66" i="18"/>
  <c r="J74" i="18"/>
  <c r="J82" i="18"/>
  <c r="J90" i="18"/>
  <c r="J98" i="18"/>
  <c r="J106" i="18"/>
  <c r="J114" i="18"/>
  <c r="J122" i="18"/>
  <c r="J130" i="18"/>
  <c r="J138" i="18"/>
  <c r="J146" i="18"/>
  <c r="J154" i="18"/>
  <c r="L158" i="18"/>
  <c r="J161" i="18"/>
  <c r="K165" i="18"/>
  <c r="J176" i="18"/>
  <c r="K220" i="18"/>
  <c r="K228" i="18"/>
  <c r="K236" i="18"/>
  <c r="K244" i="18"/>
  <c r="K252" i="18"/>
  <c r="K260" i="18"/>
  <c r="K264" i="18"/>
  <c r="K272" i="18"/>
  <c r="K276" i="18"/>
  <c r="K280" i="18"/>
  <c r="K284" i="18"/>
  <c r="K288" i="18"/>
  <c r="K300" i="18"/>
  <c r="K304" i="18"/>
  <c r="K308" i="18"/>
  <c r="K316" i="18"/>
  <c r="K320" i="18"/>
  <c r="K324" i="18"/>
  <c r="K328" i="18"/>
  <c r="K332" i="18"/>
  <c r="J17" i="18"/>
  <c r="J25" i="18"/>
  <c r="J33" i="18"/>
  <c r="J41" i="18"/>
  <c r="J49" i="18"/>
  <c r="J57" i="18"/>
  <c r="J65" i="18"/>
  <c r="J73" i="18"/>
  <c r="J81" i="18"/>
  <c r="J89" i="18"/>
  <c r="J97" i="18"/>
  <c r="J105" i="18"/>
  <c r="J113" i="18"/>
  <c r="J121" i="18"/>
  <c r="J129" i="18"/>
  <c r="J137" i="18"/>
  <c r="J145" i="18"/>
  <c r="J153" i="18"/>
  <c r="J158" i="18"/>
  <c r="M158" i="18" s="1"/>
  <c r="N158" i="18" s="1"/>
  <c r="J168" i="18"/>
  <c r="L184" i="18"/>
  <c r="L192" i="18"/>
  <c r="L200" i="18"/>
  <c r="L208" i="18"/>
  <c r="L216" i="18"/>
  <c r="L224" i="18"/>
  <c r="L232" i="18"/>
  <c r="L240" i="18"/>
  <c r="L248" i="18"/>
  <c r="L256" i="18"/>
  <c r="L264" i="18"/>
  <c r="L272" i="18"/>
  <c r="L280" i="18"/>
  <c r="L288" i="18"/>
  <c r="L296" i="18"/>
  <c r="L304" i="18"/>
  <c r="L312" i="18"/>
  <c r="L320" i="18"/>
  <c r="L328" i="18"/>
  <c r="J16" i="18"/>
  <c r="J24" i="18"/>
  <c r="J32" i="18"/>
  <c r="J40" i="18"/>
  <c r="J48" i="18"/>
  <c r="J56" i="18"/>
  <c r="J64" i="18"/>
  <c r="J72" i="18"/>
  <c r="J80" i="18"/>
  <c r="J88" i="18"/>
  <c r="J96" i="18"/>
  <c r="J104" i="18"/>
  <c r="J112" i="18"/>
  <c r="J120" i="18"/>
  <c r="J128" i="18"/>
  <c r="J136" i="18"/>
  <c r="J144" i="18"/>
  <c r="J152" i="18"/>
  <c r="K157" i="18"/>
  <c r="K174" i="18"/>
  <c r="K181" i="18"/>
  <c r="K189" i="18"/>
  <c r="K197" i="18"/>
  <c r="K205" i="18"/>
  <c r="K213" i="18"/>
  <c r="K221" i="18"/>
  <c r="K229" i="18"/>
  <c r="K237" i="18"/>
  <c r="K245" i="18"/>
  <c r="K253" i="18"/>
  <c r="K261" i="18"/>
  <c r="K269" i="18"/>
  <c r="K277" i="18"/>
  <c r="K285" i="18"/>
  <c r="K293" i="18"/>
  <c r="K301" i="18"/>
  <c r="K309" i="18"/>
  <c r="K317" i="18"/>
  <c r="K325" i="18"/>
  <c r="K333" i="18"/>
  <c r="L335" i="18"/>
  <c r="L341" i="18"/>
  <c r="K352" i="18"/>
  <c r="K356" i="18"/>
  <c r="L360" i="18"/>
  <c r="L369" i="18"/>
  <c r="K374" i="18"/>
  <c r="K384" i="18"/>
  <c r="L391" i="18"/>
  <c r="L401" i="18"/>
  <c r="K406" i="18"/>
  <c r="K416" i="18"/>
  <c r="L423" i="18"/>
  <c r="L433" i="18"/>
  <c r="K438" i="18"/>
  <c r="K448" i="18"/>
  <c r="L455" i="18"/>
  <c r="L465" i="18"/>
  <c r="K470" i="18"/>
  <c r="K480" i="18"/>
  <c r="L487" i="18"/>
  <c r="L497" i="18"/>
  <c r="K502" i="18"/>
  <c r="K512" i="18"/>
  <c r="L519" i="18"/>
  <c r="L529" i="18"/>
  <c r="K532" i="18"/>
  <c r="K534" i="18"/>
  <c r="L546" i="18"/>
  <c r="K586" i="18"/>
  <c r="K594" i="18"/>
  <c r="K344" i="18"/>
  <c r="K348" i="18"/>
  <c r="L352" i="18"/>
  <c r="K358" i="18"/>
  <c r="K367" i="18"/>
  <c r="L384" i="18"/>
  <c r="K399" i="18"/>
  <c r="L416" i="18"/>
  <c r="K431" i="18"/>
  <c r="L448" i="18"/>
  <c r="K451" i="18"/>
  <c r="K463" i="18"/>
  <c r="L468" i="18"/>
  <c r="L480" i="18"/>
  <c r="K483" i="18"/>
  <c r="K495" i="18"/>
  <c r="L500" i="18"/>
  <c r="L512" i="18"/>
  <c r="K515" i="18"/>
  <c r="K527" i="18"/>
  <c r="L532" i="18"/>
  <c r="K579" i="18"/>
  <c r="K583" i="18"/>
  <c r="K336" i="18"/>
  <c r="K340" i="18"/>
  <c r="L344" i="18"/>
  <c r="L348" i="18"/>
  <c r="K350" i="18"/>
  <c r="L367" i="18"/>
  <c r="L377" i="18"/>
  <c r="K382" i="18"/>
  <c r="K392" i="18"/>
  <c r="L399" i="18"/>
  <c r="L409" i="18"/>
  <c r="K414" i="18"/>
  <c r="K424" i="18"/>
  <c r="L431" i="18"/>
  <c r="L441" i="18"/>
  <c r="K446" i="18"/>
  <c r="K456" i="18"/>
  <c r="L463" i="18"/>
  <c r="L473" i="18"/>
  <c r="K478" i="18"/>
  <c r="K488" i="18"/>
  <c r="L495" i="18"/>
  <c r="K510" i="18"/>
  <c r="K520" i="18"/>
  <c r="L527" i="18"/>
  <c r="L537" i="18"/>
  <c r="K540" i="18"/>
  <c r="L543" i="18"/>
  <c r="L554" i="18"/>
  <c r="L561" i="18"/>
  <c r="L610" i="18"/>
  <c r="L726" i="18"/>
  <c r="K334" i="18"/>
  <c r="L336" i="18"/>
  <c r="L340" i="18"/>
  <c r="K342" i="18"/>
  <c r="K375" i="18"/>
  <c r="L392" i="18"/>
  <c r="K407" i="18"/>
  <c r="L424" i="18"/>
  <c r="K439" i="18"/>
  <c r="L444" i="18"/>
  <c r="L456" i="18"/>
  <c r="K459" i="18"/>
  <c r="K471" i="18"/>
  <c r="L476" i="18"/>
  <c r="L488" i="18"/>
  <c r="K491" i="18"/>
  <c r="K503" i="18"/>
  <c r="L508" i="18"/>
  <c r="L520" i="18"/>
  <c r="K523" i="18"/>
  <c r="K535" i="18"/>
  <c r="L595" i="18"/>
  <c r="L603" i="18"/>
  <c r="K355" i="18"/>
  <c r="K359" i="18"/>
  <c r="L361" i="18"/>
  <c r="K368" i="18"/>
  <c r="L375" i="18"/>
  <c r="L385" i="18"/>
  <c r="K390" i="18"/>
  <c r="K400" i="18"/>
  <c r="L407" i="18"/>
  <c r="L417" i="18"/>
  <c r="K422" i="18"/>
  <c r="K432" i="18"/>
  <c r="L439" i="18"/>
  <c r="L449" i="18"/>
  <c r="K454" i="18"/>
  <c r="K464" i="18"/>
  <c r="L471" i="18"/>
  <c r="L481" i="18"/>
  <c r="K486" i="18"/>
  <c r="K496" i="18"/>
  <c r="L503" i="18"/>
  <c r="L513" i="18"/>
  <c r="K518" i="18"/>
  <c r="K528" i="18"/>
  <c r="L535" i="18"/>
  <c r="L551" i="18"/>
  <c r="L569" i="18"/>
  <c r="L580" i="18"/>
  <c r="K592" i="18"/>
  <c r="K600" i="18"/>
  <c r="K347" i="18"/>
  <c r="K351" i="18"/>
  <c r="L353" i="18"/>
  <c r="L359" i="18"/>
  <c r="L368" i="18"/>
  <c r="K383" i="18"/>
  <c r="L400" i="18"/>
  <c r="K415" i="18"/>
  <c r="L432" i="18"/>
  <c r="K447" i="18"/>
  <c r="L452" i="18"/>
  <c r="L464" i="18"/>
  <c r="K467" i="18"/>
  <c r="K479" i="18"/>
  <c r="L484" i="18"/>
  <c r="L496" i="18"/>
  <c r="K499" i="18"/>
  <c r="K511" i="18"/>
  <c r="L516" i="18"/>
  <c r="L528" i="18"/>
  <c r="K531" i="18"/>
  <c r="L533" i="18"/>
  <c r="K541" i="18"/>
  <c r="K545" i="18"/>
  <c r="K556" i="18"/>
  <c r="K574" i="18"/>
  <c r="L588" i="18"/>
  <c r="K339" i="18"/>
  <c r="K343" i="18"/>
  <c r="L345" i="18"/>
  <c r="L351" i="18"/>
  <c r="L357" i="18"/>
  <c r="K366" i="18"/>
  <c r="K376" i="18"/>
  <c r="L383" i="18"/>
  <c r="L393" i="18"/>
  <c r="K398" i="18"/>
  <c r="K408" i="18"/>
  <c r="L415" i="18"/>
  <c r="L425" i="18"/>
  <c r="K430" i="18"/>
  <c r="K440" i="18"/>
  <c r="L447" i="18"/>
  <c r="L457" i="18"/>
  <c r="K462" i="18"/>
  <c r="K472" i="18"/>
  <c r="L479" i="18"/>
  <c r="L489" i="18"/>
  <c r="K494" i="18"/>
  <c r="K504" i="18"/>
  <c r="L511" i="18"/>
  <c r="L521" i="18"/>
  <c r="K526" i="18"/>
  <c r="K536" i="18"/>
  <c r="L541" i="18"/>
  <c r="K601" i="18"/>
  <c r="K335" i="18"/>
  <c r="L343" i="18"/>
  <c r="L349" i="18"/>
  <c r="K360" i="18"/>
  <c r="L376" i="18"/>
  <c r="K391" i="18"/>
  <c r="L408" i="18"/>
  <c r="K423" i="18"/>
  <c r="L440" i="18"/>
  <c r="K443" i="18"/>
  <c r="K455" i="18"/>
  <c r="L460" i="18"/>
  <c r="L472" i="18"/>
  <c r="K475" i="18"/>
  <c r="K487" i="18"/>
  <c r="L492" i="18"/>
  <c r="L504" i="18"/>
  <c r="K507" i="18"/>
  <c r="K519" i="18"/>
  <c r="L524" i="18"/>
  <c r="L536" i="18"/>
  <c r="K539" i="18"/>
  <c r="K564" i="18"/>
  <c r="K571" i="18"/>
  <c r="K582" i="18"/>
  <c r="L589" i="18"/>
  <c r="L597" i="18"/>
  <c r="K609" i="18"/>
  <c r="K725" i="18"/>
  <c r="L545" i="18"/>
  <c r="K558" i="18"/>
  <c r="L564" i="18"/>
  <c r="K570" i="18"/>
  <c r="L573" i="18"/>
  <c r="K576" i="18"/>
  <c r="L579" i="18"/>
  <c r="K585" i="18"/>
  <c r="L591" i="18"/>
  <c r="L594" i="18"/>
  <c r="K604" i="18"/>
  <c r="L609" i="18"/>
  <c r="L613" i="18"/>
  <c r="L617" i="18"/>
  <c r="L621" i="18"/>
  <c r="L625" i="18"/>
  <c r="L629" i="18"/>
  <c r="L633" i="18"/>
  <c r="L637" i="18"/>
  <c r="L641" i="18"/>
  <c r="L645" i="18"/>
  <c r="L649" i="18"/>
  <c r="L653" i="18"/>
  <c r="L657" i="18"/>
  <c r="L661" i="18"/>
  <c r="L665" i="18"/>
  <c r="L669" i="18"/>
  <c r="L673" i="18"/>
  <c r="L677" i="18"/>
  <c r="L685" i="18"/>
  <c r="L693" i="18"/>
  <c r="L701" i="18"/>
  <c r="L709" i="18"/>
  <c r="L717" i="18"/>
  <c r="L725" i="18"/>
  <c r="K546" i="18"/>
  <c r="L549" i="18"/>
  <c r="K552" i="18"/>
  <c r="L555" i="18"/>
  <c r="K561" i="18"/>
  <c r="L567" i="18"/>
  <c r="L570" i="18"/>
  <c r="K580" i="18"/>
  <c r="L585" i="18"/>
  <c r="K595" i="18"/>
  <c r="K598" i="18"/>
  <c r="L604" i="18"/>
  <c r="K610" i="18"/>
  <c r="K618" i="18"/>
  <c r="K626" i="18"/>
  <c r="K634" i="18"/>
  <c r="K642" i="18"/>
  <c r="K650" i="18"/>
  <c r="K658" i="18"/>
  <c r="K666" i="18"/>
  <c r="K670" i="18"/>
  <c r="K674" i="18"/>
  <c r="K678" i="18"/>
  <c r="K682" i="18"/>
  <c r="K686" i="18"/>
  <c r="K690" i="18"/>
  <c r="K694" i="18"/>
  <c r="K698" i="18"/>
  <c r="K702" i="18"/>
  <c r="K706" i="18"/>
  <c r="K710" i="18"/>
  <c r="K714" i="18"/>
  <c r="K718" i="18"/>
  <c r="K722" i="18"/>
  <c r="K547" i="18"/>
  <c r="K550" i="18"/>
  <c r="K562" i="18"/>
  <c r="L565" i="18"/>
  <c r="K568" i="18"/>
  <c r="L571" i="18"/>
  <c r="K577" i="18"/>
  <c r="L583" i="18"/>
  <c r="L586" i="18"/>
  <c r="K596" i="18"/>
  <c r="L601" i="18"/>
  <c r="K611" i="18"/>
  <c r="K619" i="18"/>
  <c r="K627" i="18"/>
  <c r="K635" i="18"/>
  <c r="K643" i="18"/>
  <c r="K651" i="18"/>
  <c r="K659" i="18"/>
  <c r="K667" i="18"/>
  <c r="K675" i="18"/>
  <c r="K683" i="18"/>
  <c r="K691" i="18"/>
  <c r="K699" i="18"/>
  <c r="K707" i="18"/>
  <c r="K715" i="18"/>
  <c r="K727" i="18"/>
  <c r="L547" i="18"/>
  <c r="K553" i="18"/>
  <c r="L559" i="18"/>
  <c r="L562" i="18"/>
  <c r="K572" i="18"/>
  <c r="L577" i="18"/>
  <c r="K587" i="18"/>
  <c r="K590" i="18"/>
  <c r="L596" i="18"/>
  <c r="K602" i="18"/>
  <c r="L605" i="18"/>
  <c r="K608" i="18"/>
  <c r="L611" i="18"/>
  <c r="L619" i="18"/>
  <c r="L627" i="18"/>
  <c r="L635" i="18"/>
  <c r="L643" i="18"/>
  <c r="L651" i="18"/>
  <c r="L659" i="18"/>
  <c r="L667" i="18"/>
  <c r="L671" i="18"/>
  <c r="L675" i="18"/>
  <c r="L679" i="18"/>
  <c r="L683" i="18"/>
  <c r="L687" i="18"/>
  <c r="L691" i="18"/>
  <c r="L695" i="18"/>
  <c r="L699" i="18"/>
  <c r="L703" i="18"/>
  <c r="L707" i="18"/>
  <c r="L711" i="18"/>
  <c r="L715" i="18"/>
  <c r="L719" i="18"/>
  <c r="L544" i="18"/>
  <c r="K548" i="18"/>
  <c r="L553" i="18"/>
  <c r="K563" i="18"/>
  <c r="K566" i="18"/>
  <c r="L572" i="18"/>
  <c r="K578" i="18"/>
  <c r="L581" i="18"/>
  <c r="K584" i="18"/>
  <c r="L587" i="18"/>
  <c r="K593" i="18"/>
  <c r="L602" i="18"/>
  <c r="K612" i="18"/>
  <c r="K616" i="18"/>
  <c r="K620" i="18"/>
  <c r="K624" i="18"/>
  <c r="K628" i="18"/>
  <c r="K632" i="18"/>
  <c r="K636" i="18"/>
  <c r="K640" i="18"/>
  <c r="K644" i="18"/>
  <c r="K648" i="18"/>
  <c r="K652" i="18"/>
  <c r="K656" i="18"/>
  <c r="K660" i="18"/>
  <c r="K664" i="18"/>
  <c r="K668" i="18"/>
  <c r="K672" i="18"/>
  <c r="K676" i="18"/>
  <c r="K684" i="18"/>
  <c r="K692" i="18"/>
  <c r="K700" i="18"/>
  <c r="K708" i="18"/>
  <c r="K716" i="18"/>
  <c r="K724" i="18"/>
  <c r="L540" i="18"/>
  <c r="K542" i="18"/>
  <c r="L548" i="18"/>
  <c r="K554" i="18"/>
  <c r="L557" i="18"/>
  <c r="K560" i="18"/>
  <c r="L563" i="18"/>
  <c r="K569" i="18"/>
  <c r="L575" i="18"/>
  <c r="L578" i="18"/>
  <c r="L584" i="18"/>
  <c r="K588" i="18"/>
  <c r="L593" i="18"/>
  <c r="K603" i="18"/>
  <c r="L612" i="18"/>
  <c r="L620" i="18"/>
  <c r="L628" i="18"/>
  <c r="L636" i="18"/>
  <c r="L644" i="18"/>
  <c r="L652" i="18"/>
  <c r="L660" i="18"/>
  <c r="L668" i="18"/>
  <c r="L676" i="18"/>
  <c r="L684" i="18"/>
  <c r="L692" i="18"/>
  <c r="L700" i="18"/>
  <c r="L708" i="18"/>
  <c r="L716" i="18"/>
  <c r="L728" i="18"/>
  <c r="L731" i="18"/>
  <c r="L746" i="18"/>
  <c r="K749" i="18"/>
  <c r="K756" i="18"/>
  <c r="K765" i="18"/>
  <c r="K771" i="18"/>
  <c r="L774" i="18"/>
  <c r="K780" i="18"/>
  <c r="L786" i="18"/>
  <c r="L789" i="18"/>
  <c r="L804" i="18"/>
  <c r="K817" i="18"/>
  <c r="K829" i="18"/>
  <c r="K835" i="18"/>
  <c r="L838" i="18"/>
  <c r="K844" i="18"/>
  <c r="L850" i="18"/>
  <c r="L853" i="18"/>
  <c r="L868" i="18"/>
  <c r="K878" i="18"/>
  <c r="K881" i="18"/>
  <c r="L887" i="18"/>
  <c r="K893" i="18"/>
  <c r="K1014" i="18"/>
  <c r="K737" i="18"/>
  <c r="K739" i="18"/>
  <c r="L742" i="18"/>
  <c r="L749" i="18"/>
  <c r="L756" i="18"/>
  <c r="L762" i="18"/>
  <c r="L765" i="18"/>
  <c r="L780" i="18"/>
  <c r="K793" i="18"/>
  <c r="K805" i="18"/>
  <c r="K811" i="18"/>
  <c r="L814" i="18"/>
  <c r="K820" i="18"/>
  <c r="L826" i="18"/>
  <c r="L829" i="18"/>
  <c r="L844" i="18"/>
  <c r="K854" i="18"/>
  <c r="K857" i="18"/>
  <c r="L863" i="18"/>
  <c r="K869" i="18"/>
  <c r="K875" i="18"/>
  <c r="L878" i="18"/>
  <c r="K884" i="18"/>
  <c r="L890" i="18"/>
  <c r="L893" i="18"/>
  <c r="K897" i="18"/>
  <c r="L913" i="18"/>
  <c r="K917" i="18"/>
  <c r="L983" i="18"/>
  <c r="L1002" i="18"/>
  <c r="K1072" i="18"/>
  <c r="K732" i="18"/>
  <c r="L754" i="18"/>
  <c r="K757" i="18"/>
  <c r="K769" i="18"/>
  <c r="K781" i="18"/>
  <c r="K787" i="18"/>
  <c r="L790" i="18"/>
  <c r="K796" i="18"/>
  <c r="L802" i="18"/>
  <c r="L805" i="18"/>
  <c r="L820" i="18"/>
  <c r="K830" i="18"/>
  <c r="K833" i="18"/>
  <c r="L839" i="18"/>
  <c r="K845" i="18"/>
  <c r="K851" i="18"/>
  <c r="L854" i="18"/>
  <c r="K860" i="18"/>
  <c r="L866" i="18"/>
  <c r="L869" i="18"/>
  <c r="L884" i="18"/>
  <c r="L897" i="18"/>
  <c r="K904" i="18"/>
  <c r="L907" i="18"/>
  <c r="K914" i="18"/>
  <c r="K921" i="18"/>
  <c r="K1023" i="18"/>
  <c r="K1057" i="18"/>
  <c r="L722" i="18"/>
  <c r="K730" i="18"/>
  <c r="L732" i="18"/>
  <c r="K745" i="18"/>
  <c r="K747" i="18"/>
  <c r="L750" i="18"/>
  <c r="L757" i="18"/>
  <c r="K763" i="18"/>
  <c r="L766" i="18"/>
  <c r="K772" i="18"/>
  <c r="L778" i="18"/>
  <c r="L781" i="18"/>
  <c r="L796" i="18"/>
  <c r="K809" i="18"/>
  <c r="K821" i="18"/>
  <c r="K827" i="18"/>
  <c r="L830" i="18"/>
  <c r="K836" i="18"/>
  <c r="L842" i="18"/>
  <c r="L845" i="18"/>
  <c r="L860" i="18"/>
  <c r="K870" i="18"/>
  <c r="K873" i="18"/>
  <c r="L879" i="18"/>
  <c r="K885" i="18"/>
  <c r="K891" i="18"/>
  <c r="L894" i="18"/>
  <c r="K898" i="18"/>
  <c r="K901" i="18"/>
  <c r="L921" i="18"/>
  <c r="L969" i="18"/>
  <c r="L976" i="18"/>
  <c r="L1038" i="18"/>
  <c r="K1069" i="18"/>
  <c r="L1247" i="18"/>
  <c r="L730" i="18"/>
  <c r="K733" i="18"/>
  <c r="K740" i="18"/>
  <c r="L772" i="18"/>
  <c r="K785" i="18"/>
  <c r="K797" i="18"/>
  <c r="K803" i="18"/>
  <c r="L806" i="18"/>
  <c r="K812" i="18"/>
  <c r="L818" i="18"/>
  <c r="L821" i="18"/>
  <c r="L836" i="18"/>
  <c r="K846" i="18"/>
  <c r="K849" i="18"/>
  <c r="L855" i="18"/>
  <c r="K861" i="18"/>
  <c r="K867" i="18"/>
  <c r="L870" i="18"/>
  <c r="K876" i="18"/>
  <c r="L882" i="18"/>
  <c r="L885" i="18"/>
  <c r="L951" i="18"/>
  <c r="K966" i="18"/>
  <c r="K981" i="18"/>
  <c r="K1008" i="18"/>
  <c r="L1081" i="18"/>
  <c r="L1228" i="18"/>
  <c r="L724" i="18"/>
  <c r="L733" i="18"/>
  <c r="K738" i="18"/>
  <c r="L740" i="18"/>
  <c r="K753" i="18"/>
  <c r="K755" i="18"/>
  <c r="L758" i="18"/>
  <c r="K761" i="18"/>
  <c r="K773" i="18"/>
  <c r="K779" i="18"/>
  <c r="L782" i="18"/>
  <c r="K788" i="18"/>
  <c r="L794" i="18"/>
  <c r="L797" i="18"/>
  <c r="L812" i="18"/>
  <c r="K825" i="18"/>
  <c r="L831" i="18"/>
  <c r="K837" i="18"/>
  <c r="K843" i="18"/>
  <c r="L846" i="18"/>
  <c r="K852" i="18"/>
  <c r="L858" i="18"/>
  <c r="L861" i="18"/>
  <c r="L876" i="18"/>
  <c r="K886" i="18"/>
  <c r="K889" i="18"/>
  <c r="K993" i="18"/>
  <c r="K1078" i="18"/>
  <c r="L738" i="18"/>
  <c r="K741" i="18"/>
  <c r="K748" i="18"/>
  <c r="K764" i="18"/>
  <c r="L770" i="18"/>
  <c r="L773" i="18"/>
  <c r="L788" i="18"/>
  <c r="K801" i="18"/>
  <c r="K813" i="18"/>
  <c r="K819" i="18"/>
  <c r="L822" i="18"/>
  <c r="K828" i="18"/>
  <c r="L834" i="18"/>
  <c r="L837" i="18"/>
  <c r="L852" i="18"/>
  <c r="K862" i="18"/>
  <c r="K865" i="18"/>
  <c r="L871" i="18"/>
  <c r="K877" i="18"/>
  <c r="K883" i="18"/>
  <c r="L886" i="18"/>
  <c r="K892" i="18"/>
  <c r="L937" i="18"/>
  <c r="L944" i="18"/>
  <c r="K1005" i="18"/>
  <c r="L1032" i="18"/>
  <c r="L1047" i="18"/>
  <c r="L1066" i="18"/>
  <c r="L1213" i="18"/>
  <c r="K723" i="18"/>
  <c r="K729" i="18"/>
  <c r="K731" i="18"/>
  <c r="L734" i="18"/>
  <c r="L741" i="18"/>
  <c r="K746" i="18"/>
  <c r="L748" i="18"/>
  <c r="L764" i="18"/>
  <c r="K777" i="18"/>
  <c r="K789" i="18"/>
  <c r="K795" i="18"/>
  <c r="L798" i="18"/>
  <c r="K804" i="18"/>
  <c r="L810" i="18"/>
  <c r="L813" i="18"/>
  <c r="L828" i="18"/>
  <c r="K838" i="18"/>
  <c r="K841" i="18"/>
  <c r="L847" i="18"/>
  <c r="K853" i="18"/>
  <c r="K859" i="18"/>
  <c r="L862" i="18"/>
  <c r="K868" i="18"/>
  <c r="L874" i="18"/>
  <c r="L877" i="18"/>
  <c r="L892" i="18"/>
  <c r="K896" i="18"/>
  <c r="K906" i="18"/>
  <c r="K934" i="18"/>
  <c r="K949" i="18"/>
  <c r="L1017" i="18"/>
  <c r="L895" i="18"/>
  <c r="K902" i="18"/>
  <c r="L918" i="18"/>
  <c r="L920" i="18"/>
  <c r="K926" i="18"/>
  <c r="L929" i="18"/>
  <c r="L936" i="18"/>
  <c r="K941" i="18"/>
  <c r="L943" i="18"/>
  <c r="K958" i="18"/>
  <c r="L961" i="18"/>
  <c r="L968" i="18"/>
  <c r="K973" i="18"/>
  <c r="L975" i="18"/>
  <c r="L986" i="18"/>
  <c r="K989" i="18"/>
  <c r="K992" i="18"/>
  <c r="K998" i="18"/>
  <c r="L1001" i="18"/>
  <c r="K1007" i="18"/>
  <c r="L1016" i="18"/>
  <c r="L1022" i="18"/>
  <c r="L1031" i="18"/>
  <c r="K1041" i="18"/>
  <c r="L1050" i="18"/>
  <c r="K1053" i="18"/>
  <c r="K1056" i="18"/>
  <c r="K1062" i="18"/>
  <c r="L1065" i="18"/>
  <c r="K1071" i="18"/>
  <c r="L1080" i="18"/>
  <c r="K1189" i="18"/>
  <c r="L912" i="18"/>
  <c r="L926" i="18"/>
  <c r="K937" i="18"/>
  <c r="K944" i="18"/>
  <c r="K951" i="18"/>
  <c r="L954" i="18"/>
  <c r="L958" i="18"/>
  <c r="K969" i="18"/>
  <c r="K976" i="18"/>
  <c r="K983" i="18"/>
  <c r="L992" i="18"/>
  <c r="L998" i="18"/>
  <c r="L1007" i="18"/>
  <c r="K1017" i="18"/>
  <c r="L1026" i="18"/>
  <c r="K1029" i="18"/>
  <c r="K1032" i="18"/>
  <c r="K1038" i="18"/>
  <c r="L1041" i="18"/>
  <c r="K1047" i="18"/>
  <c r="L1056" i="18"/>
  <c r="L1062" i="18"/>
  <c r="L1071" i="18"/>
  <c r="K1081" i="18"/>
  <c r="K1084" i="18"/>
  <c r="K1113" i="18"/>
  <c r="K1140" i="18"/>
  <c r="K1174" i="18"/>
  <c r="K1259" i="18"/>
  <c r="L904" i="18"/>
  <c r="K911" i="18"/>
  <c r="L914" i="18"/>
  <c r="K919" i="18"/>
  <c r="K927" i="18"/>
  <c r="L930" i="18"/>
  <c r="L934" i="18"/>
  <c r="K945" i="18"/>
  <c r="K952" i="18"/>
  <c r="K959" i="18"/>
  <c r="L962" i="18"/>
  <c r="L966" i="18"/>
  <c r="K977" i="18"/>
  <c r="K984" i="18"/>
  <c r="K990" i="18"/>
  <c r="L993" i="18"/>
  <c r="K999" i="18"/>
  <c r="L1008" i="18"/>
  <c r="L1014" i="18"/>
  <c r="L1023" i="18"/>
  <c r="K1033" i="18"/>
  <c r="L1042" i="18"/>
  <c r="K1045" i="18"/>
  <c r="K1048" i="18"/>
  <c r="K1054" i="18"/>
  <c r="L1057" i="18"/>
  <c r="K1063" i="18"/>
  <c r="L1072" i="18"/>
  <c r="L1078" i="18"/>
  <c r="K1085" i="18"/>
  <c r="K1088" i="18"/>
  <c r="L1198" i="18"/>
  <c r="L911" i="18"/>
  <c r="L919" i="18"/>
  <c r="K925" i="18"/>
  <c r="L927" i="18"/>
  <c r="K942" i="18"/>
  <c r="L945" i="18"/>
  <c r="L952" i="18"/>
  <c r="K957" i="18"/>
  <c r="L959" i="18"/>
  <c r="K974" i="18"/>
  <c r="L977" i="18"/>
  <c r="L984" i="18"/>
  <c r="L990" i="18"/>
  <c r="L999" i="18"/>
  <c r="K1009" i="18"/>
  <c r="L1018" i="18"/>
  <c r="K1021" i="18"/>
  <c r="K1024" i="18"/>
  <c r="K1030" i="18"/>
  <c r="L1033" i="18"/>
  <c r="K1039" i="18"/>
  <c r="L1048" i="18"/>
  <c r="L1054" i="18"/>
  <c r="L1063" i="18"/>
  <c r="K1073" i="18"/>
  <c r="L1085" i="18"/>
  <c r="L1088" i="18"/>
  <c r="L1118" i="18"/>
  <c r="L1125" i="18"/>
  <c r="K1195" i="18"/>
  <c r="L1272" i="18"/>
  <c r="L1336" i="18"/>
  <c r="K1440" i="18"/>
  <c r="L896" i="18"/>
  <c r="K903" i="18"/>
  <c r="K928" i="18"/>
  <c r="K935" i="18"/>
  <c r="L938" i="18"/>
  <c r="L942" i="18"/>
  <c r="K953" i="18"/>
  <c r="K960" i="18"/>
  <c r="K967" i="18"/>
  <c r="L970" i="18"/>
  <c r="L974" i="18"/>
  <c r="K985" i="18"/>
  <c r="L994" i="18"/>
  <c r="K997" i="18"/>
  <c r="K1000" i="18"/>
  <c r="K1006" i="18"/>
  <c r="L1009" i="18"/>
  <c r="K1015" i="18"/>
  <c r="L1024" i="18"/>
  <c r="L1030" i="18"/>
  <c r="L1039" i="18"/>
  <c r="K1049" i="18"/>
  <c r="L1058" i="18"/>
  <c r="K1061" i="18"/>
  <c r="K1064" i="18"/>
  <c r="K1070" i="18"/>
  <c r="L1073" i="18"/>
  <c r="K1079" i="18"/>
  <c r="L1149" i="18"/>
  <c r="L1164" i="18"/>
  <c r="L1183" i="18"/>
  <c r="K1253" i="18"/>
  <c r="L903" i="18"/>
  <c r="K910" i="18"/>
  <c r="L928" i="18"/>
  <c r="K933" i="18"/>
  <c r="L935" i="18"/>
  <c r="K950" i="18"/>
  <c r="L953" i="18"/>
  <c r="L960" i="18"/>
  <c r="K965" i="18"/>
  <c r="L967" i="18"/>
  <c r="K982" i="18"/>
  <c r="L985" i="18"/>
  <c r="K991" i="18"/>
  <c r="L1000" i="18"/>
  <c r="L1006" i="18"/>
  <c r="L1015" i="18"/>
  <c r="K1025" i="18"/>
  <c r="L1034" i="18"/>
  <c r="K1037" i="18"/>
  <c r="K1040" i="18"/>
  <c r="K1046" i="18"/>
  <c r="L1049" i="18"/>
  <c r="K1055" i="18"/>
  <c r="L1064" i="18"/>
  <c r="L1070" i="18"/>
  <c r="L1079" i="18"/>
  <c r="L1089" i="18"/>
  <c r="L1134" i="18"/>
  <c r="K1204" i="18"/>
  <c r="K1238" i="18"/>
  <c r="K1425" i="18"/>
  <c r="K895" i="18"/>
  <c r="K918" i="18"/>
  <c r="L922" i="18"/>
  <c r="K929" i="18"/>
  <c r="K936" i="18"/>
  <c r="K943" i="18"/>
  <c r="L946" i="18"/>
  <c r="L950" i="18"/>
  <c r="K961" i="18"/>
  <c r="K968" i="18"/>
  <c r="K975" i="18"/>
  <c r="L978" i="18"/>
  <c r="L982" i="18"/>
  <c r="L991" i="18"/>
  <c r="K1001" i="18"/>
  <c r="L1010" i="18"/>
  <c r="K1013" i="18"/>
  <c r="K1016" i="18"/>
  <c r="K1022" i="18"/>
  <c r="L1025" i="18"/>
  <c r="K1031" i="18"/>
  <c r="L1040" i="18"/>
  <c r="L1046" i="18"/>
  <c r="L1055" i="18"/>
  <c r="K1065" i="18"/>
  <c r="L1074" i="18"/>
  <c r="K1077" i="18"/>
  <c r="K1080" i="18"/>
  <c r="L1093" i="18"/>
  <c r="K1131" i="18"/>
  <c r="L1146" i="18"/>
  <c r="K1177" i="18"/>
  <c r="K1262" i="18"/>
  <c r="K1406" i="18"/>
  <c r="K1086" i="18"/>
  <c r="K1105" i="18"/>
  <c r="L1110" i="18"/>
  <c r="L1117" i="18"/>
  <c r="L1124" i="18"/>
  <c r="L1130" i="18"/>
  <c r="L1133" i="18"/>
  <c r="L1148" i="18"/>
  <c r="K1158" i="18"/>
  <c r="K1161" i="18"/>
  <c r="L1167" i="18"/>
  <c r="K1173" i="18"/>
  <c r="K1179" i="18"/>
  <c r="L1182" i="18"/>
  <c r="K1188" i="18"/>
  <c r="L1197" i="18"/>
  <c r="L1212" i="18"/>
  <c r="K1222" i="18"/>
  <c r="L1231" i="18"/>
  <c r="K1237" i="18"/>
  <c r="K1243" i="18"/>
  <c r="L1246" i="18"/>
  <c r="K1252" i="18"/>
  <c r="K1312" i="18"/>
  <c r="L1082" i="18"/>
  <c r="K1089" i="18"/>
  <c r="K1093" i="18"/>
  <c r="K1100" i="18"/>
  <c r="L1122" i="18"/>
  <c r="K1125" i="18"/>
  <c r="K1134" i="18"/>
  <c r="L1143" i="18"/>
  <c r="K1149" i="18"/>
  <c r="K1155" i="18"/>
  <c r="L1158" i="18"/>
  <c r="K1164" i="18"/>
  <c r="L1170" i="18"/>
  <c r="L1173" i="18"/>
  <c r="L1188" i="18"/>
  <c r="K1198" i="18"/>
  <c r="L1207" i="18"/>
  <c r="K1213" i="18"/>
  <c r="K1219" i="18"/>
  <c r="L1222" i="18"/>
  <c r="K1228" i="18"/>
  <c r="L1237" i="18"/>
  <c r="L1252" i="18"/>
  <c r="K1279" i="18"/>
  <c r="L1301" i="18"/>
  <c r="K1324" i="18"/>
  <c r="L1351" i="18"/>
  <c r="L1385" i="18"/>
  <c r="K1455" i="18"/>
  <c r="K1094" i="18"/>
  <c r="L1098" i="18"/>
  <c r="K1101" i="18"/>
  <c r="K1108" i="18"/>
  <c r="K1126" i="18"/>
  <c r="L1140" i="18"/>
  <c r="K1150" i="18"/>
  <c r="K1153" i="18"/>
  <c r="L1159" i="18"/>
  <c r="K1165" i="18"/>
  <c r="K1171" i="18"/>
  <c r="L1174" i="18"/>
  <c r="K1180" i="18"/>
  <c r="L1189" i="18"/>
  <c r="L1204" i="18"/>
  <c r="K1214" i="18"/>
  <c r="L1223" i="18"/>
  <c r="K1229" i="18"/>
  <c r="K1235" i="18"/>
  <c r="L1238" i="18"/>
  <c r="K1244" i="18"/>
  <c r="L1253" i="18"/>
  <c r="L1259" i="18"/>
  <c r="K1452" i="18"/>
  <c r="L1479" i="18"/>
  <c r="L1094" i="18"/>
  <c r="L1101" i="18"/>
  <c r="K1121" i="18"/>
  <c r="K1123" i="18"/>
  <c r="L1126" i="18"/>
  <c r="K1129" i="18"/>
  <c r="L1135" i="18"/>
  <c r="K1141" i="18"/>
  <c r="K1147" i="18"/>
  <c r="L1150" i="18"/>
  <c r="K1156" i="18"/>
  <c r="L1162" i="18"/>
  <c r="L1165" i="18"/>
  <c r="L1180" i="18"/>
  <c r="K1190" i="18"/>
  <c r="L1199" i="18"/>
  <c r="K1205" i="18"/>
  <c r="K1211" i="18"/>
  <c r="L1214" i="18"/>
  <c r="K1220" i="18"/>
  <c r="L1229" i="18"/>
  <c r="L1244" i="18"/>
  <c r="K1254" i="18"/>
  <c r="K1263" i="18"/>
  <c r="L1321" i="18"/>
  <c r="K1391" i="18"/>
  <c r="L1464" i="18"/>
  <c r="L1106" i="18"/>
  <c r="K1109" i="18"/>
  <c r="K1116" i="18"/>
  <c r="K1132" i="18"/>
  <c r="L1141" i="18"/>
  <c r="L1156" i="18"/>
  <c r="K1166" i="18"/>
  <c r="K1169" i="18"/>
  <c r="L1175" i="18"/>
  <c r="K1181" i="18"/>
  <c r="K1187" i="18"/>
  <c r="L1190" i="18"/>
  <c r="K1196" i="18"/>
  <c r="L1205" i="18"/>
  <c r="L1220" i="18"/>
  <c r="K1230" i="18"/>
  <c r="L1239" i="18"/>
  <c r="K1245" i="18"/>
  <c r="K1251" i="18"/>
  <c r="L1254" i="18"/>
  <c r="L1263" i="18"/>
  <c r="K1342" i="18"/>
  <c r="K1376" i="18"/>
  <c r="K1556" i="18"/>
  <c r="K1097" i="18"/>
  <c r="L1102" i="18"/>
  <c r="L1109" i="18"/>
  <c r="L1132" i="18"/>
  <c r="K1142" i="18"/>
  <c r="K1145" i="18"/>
  <c r="L1151" i="18"/>
  <c r="K1157" i="18"/>
  <c r="K1163" i="18"/>
  <c r="L1166" i="18"/>
  <c r="K1172" i="18"/>
  <c r="L1178" i="18"/>
  <c r="L1181" i="18"/>
  <c r="L1196" i="18"/>
  <c r="K1206" i="18"/>
  <c r="L1215" i="18"/>
  <c r="K1221" i="18"/>
  <c r="K1227" i="18"/>
  <c r="L1230" i="18"/>
  <c r="K1236" i="18"/>
  <c r="L1245" i="18"/>
  <c r="K1304" i="18"/>
  <c r="L1357" i="18"/>
  <c r="K1388" i="18"/>
  <c r="L1415" i="18"/>
  <c r="L1449" i="18"/>
  <c r="L1087" i="18"/>
  <c r="L1090" i="18"/>
  <c r="K1092" i="18"/>
  <c r="L1095" i="18"/>
  <c r="L1114" i="18"/>
  <c r="K1117" i="18"/>
  <c r="K1124" i="18"/>
  <c r="L1127" i="18"/>
  <c r="K1133" i="18"/>
  <c r="K1139" i="18"/>
  <c r="L1142" i="18"/>
  <c r="K1148" i="18"/>
  <c r="L1154" i="18"/>
  <c r="L1157" i="18"/>
  <c r="L1172" i="18"/>
  <c r="K1182" i="18"/>
  <c r="L1191" i="18"/>
  <c r="K1197" i="18"/>
  <c r="K1203" i="18"/>
  <c r="L1206" i="18"/>
  <c r="K1212" i="18"/>
  <c r="L1221" i="18"/>
  <c r="L1236" i="18"/>
  <c r="K1246" i="18"/>
  <c r="L1255" i="18"/>
  <c r="K1258" i="18"/>
  <c r="K1327" i="18"/>
  <c r="L1400" i="18"/>
  <c r="K1470" i="18"/>
  <c r="K1489" i="18"/>
  <c r="K1260" i="18"/>
  <c r="L1271" i="18"/>
  <c r="L1293" i="18"/>
  <c r="K1296" i="18"/>
  <c r="K1303" i="18"/>
  <c r="K1311" i="18"/>
  <c r="L1320" i="18"/>
  <c r="K1326" i="18"/>
  <c r="L1335" i="18"/>
  <c r="L1341" i="18"/>
  <c r="K1360" i="18"/>
  <c r="L1369" i="18"/>
  <c r="K1372" i="18"/>
  <c r="K1375" i="18"/>
  <c r="L1384" i="18"/>
  <c r="K1390" i="18"/>
  <c r="L1399" i="18"/>
  <c r="L1405" i="18"/>
  <c r="K1424" i="18"/>
  <c r="L1433" i="18"/>
  <c r="K1436" i="18"/>
  <c r="K1439" i="18"/>
  <c r="L1448" i="18"/>
  <c r="K1454" i="18"/>
  <c r="L1463" i="18"/>
  <c r="K1488" i="18"/>
  <c r="K1571" i="18"/>
  <c r="L1269" i="18"/>
  <c r="K1272" i="18"/>
  <c r="K1284" i="18"/>
  <c r="K1286" i="18"/>
  <c r="L1289" i="18"/>
  <c r="L1296" i="18"/>
  <c r="L1303" i="18"/>
  <c r="L1311" i="18"/>
  <c r="L1317" i="18"/>
  <c r="K1336" i="18"/>
  <c r="L1345" i="18"/>
  <c r="K1348" i="18"/>
  <c r="K1351" i="18"/>
  <c r="L1360" i="18"/>
  <c r="K1366" i="18"/>
  <c r="L1375" i="18"/>
  <c r="L1381" i="18"/>
  <c r="K1400" i="18"/>
  <c r="L1409" i="18"/>
  <c r="K1412" i="18"/>
  <c r="K1415" i="18"/>
  <c r="L1418" i="18"/>
  <c r="L1424" i="18"/>
  <c r="K1430" i="18"/>
  <c r="L1439" i="18"/>
  <c r="L1445" i="18"/>
  <c r="K1464" i="18"/>
  <c r="L1473" i="18"/>
  <c r="K1479" i="18"/>
  <c r="L1488" i="18"/>
  <c r="K1544" i="18"/>
  <c r="L1586" i="18"/>
  <c r="K1268" i="18"/>
  <c r="L1279" i="18"/>
  <c r="K1292" i="18"/>
  <c r="K1294" i="18"/>
  <c r="L1297" i="18"/>
  <c r="L1304" i="18"/>
  <c r="L1312" i="18"/>
  <c r="K1318" i="18"/>
  <c r="L1327" i="18"/>
  <c r="L1333" i="18"/>
  <c r="K1352" i="18"/>
  <c r="L1361" i="18"/>
  <c r="K1364" i="18"/>
  <c r="K1367" i="18"/>
  <c r="L1376" i="18"/>
  <c r="K1382" i="18"/>
  <c r="L1391" i="18"/>
  <c r="L1397" i="18"/>
  <c r="K1416" i="18"/>
  <c r="L1425" i="18"/>
  <c r="K1428" i="18"/>
  <c r="K1431" i="18"/>
  <c r="L1434" i="18"/>
  <c r="L1440" i="18"/>
  <c r="K1446" i="18"/>
  <c r="L1455" i="18"/>
  <c r="L1461" i="18"/>
  <c r="K1480" i="18"/>
  <c r="L1489" i="18"/>
  <c r="K1500" i="18"/>
  <c r="K1507" i="18"/>
  <c r="K1526" i="18"/>
  <c r="K1599" i="18"/>
  <c r="K1270" i="18"/>
  <c r="L1277" i="18"/>
  <c r="K1280" i="18"/>
  <c r="K1287" i="18"/>
  <c r="L1309" i="18"/>
  <c r="K1328" i="18"/>
  <c r="L1337" i="18"/>
  <c r="K1340" i="18"/>
  <c r="K1343" i="18"/>
  <c r="L1352" i="18"/>
  <c r="K1358" i="18"/>
  <c r="L1367" i="18"/>
  <c r="L1373" i="18"/>
  <c r="K1392" i="18"/>
  <c r="L1401" i="18"/>
  <c r="K1404" i="18"/>
  <c r="K1407" i="18"/>
  <c r="L1416" i="18"/>
  <c r="K1422" i="18"/>
  <c r="L1431" i="18"/>
  <c r="L1437" i="18"/>
  <c r="K1456" i="18"/>
  <c r="L1465" i="18"/>
  <c r="K1471" i="18"/>
  <c r="L1480" i="18"/>
  <c r="K1486" i="18"/>
  <c r="L1522" i="18"/>
  <c r="K1553" i="18"/>
  <c r="L1580" i="18"/>
  <c r="L1265" i="18"/>
  <c r="L1273" i="18"/>
  <c r="L1280" i="18"/>
  <c r="L1287" i="18"/>
  <c r="K1300" i="18"/>
  <c r="K1302" i="18"/>
  <c r="L1305" i="18"/>
  <c r="L1313" i="18"/>
  <c r="K1316" i="18"/>
  <c r="K1319" i="18"/>
  <c r="L1328" i="18"/>
  <c r="K1334" i="18"/>
  <c r="L1343" i="18"/>
  <c r="L1349" i="18"/>
  <c r="K1368" i="18"/>
  <c r="L1377" i="18"/>
  <c r="K1380" i="18"/>
  <c r="K1383" i="18"/>
  <c r="L1392" i="18"/>
  <c r="K1398" i="18"/>
  <c r="L1407" i="18"/>
  <c r="L1413" i="18"/>
  <c r="K1417" i="18"/>
  <c r="K1432" i="18"/>
  <c r="L1441" i="18"/>
  <c r="K1444" i="18"/>
  <c r="K1447" i="18"/>
  <c r="L1456" i="18"/>
  <c r="K1462" i="18"/>
  <c r="L1471" i="18"/>
  <c r="K1497" i="18"/>
  <c r="L1565" i="18"/>
  <c r="L1285" i="18"/>
  <c r="K1288" i="18"/>
  <c r="K1295" i="18"/>
  <c r="K1310" i="18"/>
  <c r="L1319" i="18"/>
  <c r="L1325" i="18"/>
  <c r="K1344" i="18"/>
  <c r="L1353" i="18"/>
  <c r="K1356" i="18"/>
  <c r="K1359" i="18"/>
  <c r="L1368" i="18"/>
  <c r="K1374" i="18"/>
  <c r="L1383" i="18"/>
  <c r="L1389" i="18"/>
  <c r="K1408" i="18"/>
  <c r="L1417" i="18"/>
  <c r="K1420" i="18"/>
  <c r="K1423" i="18"/>
  <c r="L1426" i="18"/>
  <c r="L1432" i="18"/>
  <c r="K1438" i="18"/>
  <c r="L1447" i="18"/>
  <c r="L1453" i="18"/>
  <c r="K1472" i="18"/>
  <c r="L1481" i="18"/>
  <c r="K1487" i="18"/>
  <c r="K1562" i="18"/>
  <c r="L1261" i="18"/>
  <c r="K1264" i="18"/>
  <c r="K1271" i="18"/>
  <c r="K1276" i="18"/>
  <c r="K1278" i="18"/>
  <c r="L1281" i="18"/>
  <c r="L1288" i="18"/>
  <c r="L1295" i="18"/>
  <c r="K1308" i="18"/>
  <c r="K1320" i="18"/>
  <c r="L1329" i="18"/>
  <c r="K1332" i="18"/>
  <c r="K1335" i="18"/>
  <c r="L1344" i="18"/>
  <c r="K1350" i="18"/>
  <c r="L1359" i="18"/>
  <c r="L1365" i="18"/>
  <c r="K1384" i="18"/>
  <c r="L1393" i="18"/>
  <c r="K1396" i="18"/>
  <c r="K1399" i="18"/>
  <c r="L1408" i="18"/>
  <c r="K1414" i="18"/>
  <c r="L1423" i="18"/>
  <c r="L1429" i="18"/>
  <c r="K1433" i="18"/>
  <c r="K1448" i="18"/>
  <c r="L1457" i="18"/>
  <c r="K1460" i="18"/>
  <c r="K1463" i="18"/>
  <c r="L1472" i="18"/>
  <c r="K1478" i="18"/>
  <c r="L1487" i="18"/>
  <c r="L1516" i="18"/>
  <c r="L1531" i="18"/>
  <c r="K1492" i="18"/>
  <c r="K1499" i="18"/>
  <c r="K1502" i="18"/>
  <c r="L1506" i="18"/>
  <c r="K1510" i="18"/>
  <c r="L1515" i="18"/>
  <c r="K1528" i="18"/>
  <c r="K1537" i="18"/>
  <c r="K1540" i="18"/>
  <c r="K1546" i="18"/>
  <c r="L1549" i="18"/>
  <c r="K1555" i="18"/>
  <c r="L1564" i="18"/>
  <c r="L1570" i="18"/>
  <c r="L1579" i="18"/>
  <c r="K1595" i="18"/>
  <c r="L1492" i="18"/>
  <c r="L1499" i="18"/>
  <c r="K1513" i="18"/>
  <c r="K1516" i="18"/>
  <c r="L1519" i="18"/>
  <c r="K1522" i="18"/>
  <c r="L1525" i="18"/>
  <c r="K1531" i="18"/>
  <c r="L1540" i="18"/>
  <c r="L1546" i="18"/>
  <c r="L1555" i="18"/>
  <c r="K1577" i="18"/>
  <c r="K1580" i="18"/>
  <c r="K1586" i="18"/>
  <c r="L1589" i="18"/>
  <c r="L1595" i="18"/>
  <c r="L1495" i="18"/>
  <c r="L1500" i="18"/>
  <c r="L1507" i="18"/>
  <c r="K1529" i="18"/>
  <c r="K1532" i="18"/>
  <c r="K1538" i="18"/>
  <c r="L1541" i="18"/>
  <c r="K1547" i="18"/>
  <c r="L1556" i="18"/>
  <c r="L1562" i="18"/>
  <c r="L1571" i="18"/>
  <c r="K1584" i="18"/>
  <c r="K1593" i="18"/>
  <c r="K1491" i="18"/>
  <c r="L1493" i="18"/>
  <c r="K1505" i="18"/>
  <c r="K1508" i="18"/>
  <c r="K1514" i="18"/>
  <c r="L1517" i="18"/>
  <c r="K1523" i="18"/>
  <c r="L1532" i="18"/>
  <c r="L1538" i="18"/>
  <c r="L1547" i="18"/>
  <c r="K1569" i="18"/>
  <c r="K1572" i="18"/>
  <c r="K1578" i="18"/>
  <c r="L1581" i="18"/>
  <c r="K1587" i="18"/>
  <c r="L1491" i="18"/>
  <c r="K1498" i="18"/>
  <c r="L1503" i="18"/>
  <c r="L1508" i="18"/>
  <c r="L1514" i="18"/>
  <c r="K1518" i="18"/>
  <c r="L1523" i="18"/>
  <c r="K1545" i="18"/>
  <c r="K1548" i="18"/>
  <c r="K1554" i="18"/>
  <c r="L1557" i="18"/>
  <c r="K1563" i="18"/>
  <c r="L1572" i="18"/>
  <c r="L1578" i="18"/>
  <c r="L1587" i="18"/>
  <c r="K1494" i="18"/>
  <c r="L1498" i="18"/>
  <c r="L1501" i="18"/>
  <c r="K1521" i="18"/>
  <c r="K1524" i="18"/>
  <c r="L1527" i="18"/>
  <c r="K1530" i="18"/>
  <c r="L1533" i="18"/>
  <c r="K1539" i="18"/>
  <c r="L1545" i="18"/>
  <c r="L1548" i="18"/>
  <c r="L1554" i="18"/>
  <c r="L1563" i="18"/>
  <c r="K1585" i="18"/>
  <c r="K1588" i="18"/>
  <c r="K1594" i="18"/>
  <c r="K1490" i="18"/>
  <c r="K1506" i="18"/>
  <c r="L1509" i="18"/>
  <c r="K1515" i="18"/>
  <c r="L1524" i="18"/>
  <c r="L1530" i="18"/>
  <c r="L1539" i="18"/>
  <c r="K1561" i="18"/>
  <c r="K1564" i="18"/>
  <c r="K1570" i="18"/>
  <c r="L1573" i="18"/>
  <c r="K1579" i="18"/>
  <c r="L1588" i="18"/>
  <c r="L1605" i="18"/>
  <c r="L1610" i="18"/>
  <c r="K1620" i="18"/>
  <c r="K1625" i="18"/>
  <c r="L1627" i="18"/>
  <c r="L1637" i="18"/>
  <c r="L1642" i="18"/>
  <c r="K1652" i="18"/>
  <c r="K1657" i="18"/>
  <c r="L1659" i="18"/>
  <c r="L1711" i="18"/>
  <c r="L1733" i="18"/>
  <c r="K1601" i="18"/>
  <c r="L1603" i="18"/>
  <c r="K1608" i="18"/>
  <c r="K1618" i="18"/>
  <c r="L1625" i="18"/>
  <c r="K1640" i="18"/>
  <c r="K1650" i="18"/>
  <c r="L1657" i="18"/>
  <c r="L1601" i="18"/>
  <c r="L1613" i="18"/>
  <c r="L1618" i="18"/>
  <c r="K1628" i="18"/>
  <c r="K1633" i="18"/>
  <c r="L1635" i="18"/>
  <c r="L1645" i="18"/>
  <c r="L1650" i="18"/>
  <c r="K1660" i="18"/>
  <c r="K1686" i="18"/>
  <c r="K1694" i="18"/>
  <c r="K1716" i="18"/>
  <c r="L1723" i="18"/>
  <c r="L1727" i="18"/>
  <c r="L1594" i="18"/>
  <c r="K1604" i="18"/>
  <c r="K1616" i="18"/>
  <c r="K1626" i="18"/>
  <c r="L1633" i="18"/>
  <c r="K1648" i="18"/>
  <c r="K1658" i="18"/>
  <c r="L1701" i="18"/>
  <c r="K1602" i="18"/>
  <c r="K1609" i="18"/>
  <c r="L1611" i="18"/>
  <c r="L1621" i="18"/>
  <c r="L1626" i="18"/>
  <c r="K1636" i="18"/>
  <c r="K1641" i="18"/>
  <c r="L1643" i="18"/>
  <c r="L1653" i="18"/>
  <c r="L1658" i="18"/>
  <c r="K1670" i="18"/>
  <c r="K1706" i="18"/>
  <c r="L1735" i="18"/>
  <c r="L1597" i="18"/>
  <c r="K1600" i="18"/>
  <c r="L1602" i="18"/>
  <c r="L1609" i="18"/>
  <c r="K1624" i="18"/>
  <c r="K1634" i="18"/>
  <c r="L1641" i="18"/>
  <c r="K1656" i="18"/>
  <c r="L1687" i="18"/>
  <c r="L1691" i="18"/>
  <c r="L1695" i="18"/>
  <c r="K1710" i="18"/>
  <c r="K1612" i="18"/>
  <c r="K1617" i="18"/>
  <c r="L1619" i="18"/>
  <c r="L1629" i="18"/>
  <c r="L1634" i="18"/>
  <c r="K1644" i="18"/>
  <c r="K1649" i="18"/>
  <c r="L1651" i="18"/>
  <c r="L1661" i="18"/>
  <c r="K1664" i="18"/>
  <c r="K1610" i="18"/>
  <c r="L1617" i="18"/>
  <c r="K1632" i="18"/>
  <c r="K1642" i="18"/>
  <c r="L1649" i="18"/>
  <c r="K1678" i="18"/>
  <c r="L1703" i="18"/>
  <c r="K1726" i="18"/>
  <c r="K1668" i="18"/>
  <c r="K1675" i="18"/>
  <c r="L1677" i="18"/>
  <c r="K1684" i="18"/>
  <c r="L1693" i="18"/>
  <c r="K1698" i="18"/>
  <c r="K1708" i="18"/>
  <c r="L1715" i="18"/>
  <c r="L1725" i="18"/>
  <c r="K1730" i="18"/>
  <c r="K1738" i="18"/>
  <c r="K1747" i="18"/>
  <c r="K1766" i="18"/>
  <c r="K1785" i="18"/>
  <c r="L1788" i="18"/>
  <c r="L1791" i="18"/>
  <c r="L1817" i="18"/>
  <c r="L1825" i="18"/>
  <c r="L1833" i="18"/>
  <c r="L1841" i="18"/>
  <c r="L1849" i="18"/>
  <c r="L1857" i="18"/>
  <c r="L1865" i="18"/>
  <c r="L1873" i="18"/>
  <c r="L1881" i="18"/>
  <c r="L1889" i="18"/>
  <c r="L1897" i="18"/>
  <c r="L1901" i="18"/>
  <c r="L1668" i="18"/>
  <c r="L1675" i="18"/>
  <c r="L1684" i="18"/>
  <c r="K1691" i="18"/>
  <c r="K1701" i="18"/>
  <c r="L1708" i="18"/>
  <c r="L1718" i="18"/>
  <c r="K1723" i="18"/>
  <c r="K1733" i="18"/>
  <c r="K1741" i="18"/>
  <c r="L1747" i="18"/>
  <c r="K1757" i="18"/>
  <c r="L1763" i="18"/>
  <c r="L1766" i="18"/>
  <c r="L1772" i="18"/>
  <c r="K1776" i="18"/>
  <c r="K1782" i="18"/>
  <c r="L1795" i="18"/>
  <c r="K1799" i="18"/>
  <c r="L1741" i="18"/>
  <c r="L1751" i="18"/>
  <c r="K1770" i="18"/>
  <c r="K1773" i="18"/>
  <c r="L1782" i="18"/>
  <c r="K1792" i="18"/>
  <c r="K1669" i="18"/>
  <c r="K1674" i="18"/>
  <c r="L1678" i="18"/>
  <c r="K1685" i="18"/>
  <c r="L1694" i="18"/>
  <c r="K1699" i="18"/>
  <c r="K1709" i="18"/>
  <c r="L1716" i="18"/>
  <c r="L1726" i="18"/>
  <c r="K1731" i="18"/>
  <c r="K1739" i="18"/>
  <c r="K1742" i="18"/>
  <c r="L1748" i="18"/>
  <c r="K1755" i="18"/>
  <c r="K1761" i="18"/>
  <c r="K1783" i="18"/>
  <c r="K1786" i="18"/>
  <c r="K1811" i="18"/>
  <c r="K1667" i="18"/>
  <c r="L1669" i="18"/>
  <c r="K1676" i="18"/>
  <c r="K1683" i="18"/>
  <c r="L1685" i="18"/>
  <c r="K1692" i="18"/>
  <c r="L1699" i="18"/>
  <c r="L1709" i="18"/>
  <c r="K1714" i="18"/>
  <c r="K1724" i="18"/>
  <c r="L1731" i="18"/>
  <c r="L1739" i="18"/>
  <c r="L1742" i="18"/>
  <c r="K1752" i="18"/>
  <c r="L1761" i="18"/>
  <c r="L1767" i="18"/>
  <c r="K1777" i="18"/>
  <c r="L1786" i="18"/>
  <c r="L1667" i="18"/>
  <c r="L1676" i="18"/>
  <c r="L1683" i="18"/>
  <c r="L1692" i="18"/>
  <c r="L1702" i="18"/>
  <c r="K1707" i="18"/>
  <c r="K1717" i="18"/>
  <c r="L1724" i="18"/>
  <c r="L1734" i="18"/>
  <c r="K1746" i="18"/>
  <c r="L1758" i="18"/>
  <c r="K1768" i="18"/>
  <c r="K1771" i="18"/>
  <c r="L1774" i="18"/>
  <c r="L1777" i="18"/>
  <c r="K1787" i="18"/>
  <c r="L1793" i="18"/>
  <c r="K1808" i="18"/>
  <c r="K1690" i="18"/>
  <c r="K1700" i="18"/>
  <c r="L1707" i="18"/>
  <c r="L1717" i="18"/>
  <c r="K1722" i="18"/>
  <c r="K1732" i="18"/>
  <c r="K1740" i="18"/>
  <c r="L1743" i="18"/>
  <c r="L1746" i="18"/>
  <c r="K1753" i="18"/>
  <c r="K1762" i="18"/>
  <c r="L1771" i="18"/>
  <c r="K1781" i="18"/>
  <c r="L1787" i="18"/>
  <c r="K1666" i="18"/>
  <c r="L1670" i="18"/>
  <c r="K1677" i="18"/>
  <c r="K1682" i="18"/>
  <c r="L1686" i="18"/>
  <c r="K1693" i="18"/>
  <c r="L1700" i="18"/>
  <c r="L1710" i="18"/>
  <c r="K1715" i="18"/>
  <c r="K1725" i="18"/>
  <c r="L1732" i="18"/>
  <c r="L1740" i="18"/>
  <c r="L1753" i="18"/>
  <c r="L1756" i="18"/>
  <c r="L1759" i="18"/>
  <c r="L1762" i="18"/>
  <c r="L1778" i="18"/>
  <c r="L1768" i="18"/>
  <c r="K1801" i="18"/>
  <c r="L1808" i="18"/>
  <c r="L1811" i="18"/>
  <c r="K1818" i="18"/>
  <c r="K1826" i="18"/>
  <c r="K1834" i="18"/>
  <c r="K1842" i="18"/>
  <c r="K1850" i="18"/>
  <c r="K1858" i="18"/>
  <c r="K1866" i="18"/>
  <c r="K1874" i="18"/>
  <c r="K1882" i="18"/>
  <c r="K1890" i="18"/>
  <c r="K1906" i="18"/>
  <c r="K1767" i="18"/>
  <c r="L1792" i="18"/>
  <c r="L1801" i="18"/>
  <c r="L1804" i="18"/>
  <c r="K1815" i="18"/>
  <c r="L1818" i="18"/>
  <c r="L1826" i="18"/>
  <c r="L1834" i="18"/>
  <c r="L1842" i="18"/>
  <c r="L1850" i="18"/>
  <c r="L1858" i="18"/>
  <c r="L1866" i="18"/>
  <c r="L1874" i="18"/>
  <c r="L1882" i="18"/>
  <c r="L1890" i="18"/>
  <c r="L1898" i="18"/>
  <c r="L1902" i="18"/>
  <c r="L1752" i="18"/>
  <c r="K1791" i="18"/>
  <c r="L1796" i="18"/>
  <c r="K1809" i="18"/>
  <c r="L1812" i="18"/>
  <c r="K1819" i="18"/>
  <c r="K1823" i="18"/>
  <c r="K1827" i="18"/>
  <c r="K1831" i="18"/>
  <c r="K1835" i="18"/>
  <c r="K1839" i="18"/>
  <c r="K1843" i="18"/>
  <c r="K1847" i="18"/>
  <c r="K1851" i="18"/>
  <c r="K1855" i="18"/>
  <c r="K1859" i="18"/>
  <c r="K1863" i="18"/>
  <c r="K1867" i="18"/>
  <c r="K1871" i="18"/>
  <c r="K1875" i="18"/>
  <c r="K1879" i="18"/>
  <c r="K1883" i="18"/>
  <c r="K1887" i="18"/>
  <c r="K1891" i="18"/>
  <c r="K1895" i="18"/>
  <c r="K1751" i="18"/>
  <c r="L1776" i="18"/>
  <c r="K1802" i="18"/>
  <c r="K1807" i="18"/>
  <c r="L1809" i="18"/>
  <c r="L1819" i="18"/>
  <c r="L1827" i="18"/>
  <c r="L1835" i="18"/>
  <c r="L1843" i="18"/>
  <c r="L1851" i="18"/>
  <c r="L1859" i="18"/>
  <c r="L1867" i="18"/>
  <c r="L1875" i="18"/>
  <c r="L1883" i="18"/>
  <c r="L1891" i="18"/>
  <c r="L1907" i="18"/>
  <c r="K1775" i="18"/>
  <c r="K1794" i="18"/>
  <c r="K1800" i="18"/>
  <c r="L1802" i="18"/>
  <c r="K1816" i="18"/>
  <c r="K1824" i="18"/>
  <c r="K1832" i="18"/>
  <c r="K1840" i="18"/>
  <c r="K1848" i="18"/>
  <c r="K1856" i="18"/>
  <c r="K1864" i="18"/>
  <c r="K1872" i="18"/>
  <c r="K1880" i="18"/>
  <c r="K1888" i="18"/>
  <c r="K1896" i="18"/>
  <c r="L1760" i="18"/>
  <c r="L1794" i="18"/>
  <c r="L1800" i="18"/>
  <c r="K1803" i="18"/>
  <c r="K1810" i="18"/>
  <c r="L1816" i="18"/>
  <c r="L1820" i="18"/>
  <c r="L1824" i="18"/>
  <c r="L1828" i="18"/>
  <c r="L1832" i="18"/>
  <c r="L1836" i="18"/>
  <c r="L1840" i="18"/>
  <c r="L1844" i="18"/>
  <c r="L1848" i="18"/>
  <c r="L1852" i="18"/>
  <c r="L1856" i="18"/>
  <c r="L1860" i="18"/>
  <c r="L1864" i="18"/>
  <c r="L1868" i="18"/>
  <c r="L1872" i="18"/>
  <c r="L1876" i="18"/>
  <c r="L1880" i="18"/>
  <c r="L1884" i="18"/>
  <c r="L1888" i="18"/>
  <c r="L1892" i="18"/>
  <c r="L1896" i="18"/>
  <c r="K1759" i="18"/>
  <c r="L1784" i="18"/>
  <c r="K1795" i="18"/>
  <c r="L1803" i="18"/>
  <c r="L1810" i="18"/>
  <c r="K1817" i="18"/>
  <c r="K1825" i="18"/>
  <c r="K1833" i="18"/>
  <c r="K1841" i="18"/>
  <c r="K1849" i="18"/>
  <c r="K1857" i="18"/>
  <c r="K1865" i="18"/>
  <c r="K1873" i="18"/>
  <c r="K1881" i="18"/>
  <c r="K1889" i="18"/>
  <c r="K1897" i="18"/>
  <c r="K1903" i="18"/>
  <c r="K1905" i="18"/>
  <c r="K1910" i="18"/>
  <c r="L1914" i="18"/>
  <c r="K1921" i="18"/>
  <c r="K1927" i="18"/>
  <c r="L1930" i="18"/>
  <c r="L1937" i="18"/>
  <c r="L1945" i="18"/>
  <c r="L1953" i="18"/>
  <c r="L1961" i="18"/>
  <c r="L1973" i="18"/>
  <c r="L1903" i="18"/>
  <c r="L1905" i="18"/>
  <c r="K1912" i="18"/>
  <c r="L1921" i="18"/>
  <c r="L1927" i="18"/>
  <c r="K1934" i="18"/>
  <c r="K1938" i="18"/>
  <c r="K1942" i="18"/>
  <c r="K1946" i="18"/>
  <c r="K1950" i="18"/>
  <c r="K1954" i="18"/>
  <c r="K1958" i="18"/>
  <c r="K1962" i="18"/>
  <c r="K1966" i="18"/>
  <c r="K1978" i="18"/>
  <c r="K1902" i="18"/>
  <c r="L1912" i="18"/>
  <c r="K1922" i="18"/>
  <c r="L1931" i="18"/>
  <c r="L1938" i="18"/>
  <c r="L1946" i="18"/>
  <c r="L1954" i="18"/>
  <c r="L1962" i="18"/>
  <c r="L1974" i="18"/>
  <c r="L1978" i="18"/>
  <c r="L1990" i="18"/>
  <c r="L1915" i="18"/>
  <c r="K1919" i="18"/>
  <c r="L1922" i="18"/>
  <c r="K1928" i="18"/>
  <c r="K1935" i="18"/>
  <c r="K1943" i="18"/>
  <c r="K1951" i="18"/>
  <c r="K1959" i="18"/>
  <c r="K1967" i="18"/>
  <c r="L1906" i="18"/>
  <c r="K1913" i="18"/>
  <c r="L1919" i="18"/>
  <c r="L1928" i="18"/>
  <c r="L1935" i="18"/>
  <c r="L1939" i="18"/>
  <c r="L1943" i="18"/>
  <c r="L1947" i="18"/>
  <c r="L1951" i="18"/>
  <c r="L1955" i="18"/>
  <c r="L1959" i="18"/>
  <c r="L1963" i="18"/>
  <c r="L1967" i="18"/>
  <c r="L1979" i="18"/>
  <c r="K1904" i="18"/>
  <c r="K1911" i="18"/>
  <c r="L1913" i="18"/>
  <c r="L1923" i="18"/>
  <c r="K1926" i="18"/>
  <c r="K1929" i="18"/>
  <c r="K1936" i="18"/>
  <c r="K1944" i="18"/>
  <c r="K1952" i="18"/>
  <c r="K1960" i="18"/>
  <c r="K1972" i="18"/>
  <c r="L1904" i="18"/>
  <c r="L1911" i="18"/>
  <c r="K1920" i="18"/>
  <c r="L1929" i="18"/>
  <c r="L1936" i="18"/>
  <c r="L1944" i="18"/>
  <c r="L1952" i="18"/>
  <c r="L1960" i="18"/>
  <c r="L1968" i="18"/>
  <c r="L2048" i="18"/>
  <c r="L2092" i="18"/>
  <c r="K1914" i="18"/>
  <c r="K1918" i="18"/>
  <c r="L1920" i="18"/>
  <c r="K1930" i="18"/>
  <c r="K1937" i="18"/>
  <c r="K1945" i="18"/>
  <c r="K1953" i="18"/>
  <c r="K1961" i="18"/>
  <c r="K1969" i="18"/>
  <c r="K1973" i="18"/>
  <c r="K1977" i="18"/>
  <c r="K1981" i="18"/>
  <c r="K1979" i="18"/>
  <c r="K1987" i="18"/>
  <c r="K1994" i="18"/>
  <c r="K2002" i="18"/>
  <c r="L2013" i="18"/>
  <c r="K2027" i="18"/>
  <c r="K2044" i="18"/>
  <c r="K2065" i="18"/>
  <c r="L2110" i="18"/>
  <c r="K2124" i="18"/>
  <c r="L1987" i="18"/>
  <c r="L1994" i="18"/>
  <c r="L2002" i="18"/>
  <c r="L2005" i="18"/>
  <c r="K2019" i="18"/>
  <c r="L2027" i="18"/>
  <c r="K2039" i="18"/>
  <c r="L2044" i="18"/>
  <c r="K2060" i="18"/>
  <c r="L2065" i="18"/>
  <c r="K2074" i="18"/>
  <c r="K2083" i="18"/>
  <c r="K2092" i="18"/>
  <c r="K2101" i="18"/>
  <c r="K2121" i="18"/>
  <c r="L2138" i="18"/>
  <c r="K2161" i="18"/>
  <c r="L1997" i="18"/>
  <c r="K2011" i="18"/>
  <c r="L2019" i="18"/>
  <c r="K2028" i="18"/>
  <c r="K2032" i="18"/>
  <c r="K2042" i="18"/>
  <c r="K2052" i="18"/>
  <c r="L2060" i="18"/>
  <c r="L2069" i="18"/>
  <c r="L2074" i="18"/>
  <c r="L2083" i="18"/>
  <c r="L2098" i="18"/>
  <c r="L1981" i="18"/>
  <c r="K1988" i="18"/>
  <c r="K1993" i="18"/>
  <c r="K2003" i="18"/>
  <c r="L2011" i="18"/>
  <c r="K2020" i="18"/>
  <c r="L2028" i="18"/>
  <c r="K2047" i="18"/>
  <c r="K2072" i="18"/>
  <c r="K2105" i="18"/>
  <c r="K2108" i="18"/>
  <c r="L1972" i="18"/>
  <c r="K1986" i="18"/>
  <c r="L1988" i="18"/>
  <c r="K1995" i="18"/>
  <c r="K2001" i="18"/>
  <c r="L2003" i="18"/>
  <c r="K2012" i="18"/>
  <c r="L2020" i="18"/>
  <c r="K2050" i="18"/>
  <c r="K2096" i="18"/>
  <c r="L2105" i="18"/>
  <c r="L2108" i="18"/>
  <c r="K1971" i="18"/>
  <c r="L1986" i="18"/>
  <c r="L1995" i="18"/>
  <c r="K2004" i="18"/>
  <c r="L2012" i="18"/>
  <c r="K2026" i="18"/>
  <c r="L2033" i="18"/>
  <c r="L2053" i="18"/>
  <c r="K2058" i="18"/>
  <c r="K2067" i="18"/>
  <c r="K2076" i="18"/>
  <c r="L2081" i="18"/>
  <c r="K2090" i="18"/>
  <c r="K2133" i="18"/>
  <c r="K1996" i="18"/>
  <c r="L2004" i="18"/>
  <c r="K2018" i="18"/>
  <c r="L2029" i="18"/>
  <c r="K2036" i="18"/>
  <c r="L2067" i="18"/>
  <c r="L2076" i="18"/>
  <c r="L2085" i="18"/>
  <c r="L2090" i="18"/>
  <c r="K2141" i="18"/>
  <c r="L2170" i="18"/>
  <c r="L1980" i="18"/>
  <c r="K1985" i="18"/>
  <c r="L1989" i="18"/>
  <c r="L1996" i="18"/>
  <c r="K2010" i="18"/>
  <c r="L2021" i="18"/>
  <c r="L2036" i="18"/>
  <c r="K2056" i="18"/>
  <c r="K2088" i="18"/>
  <c r="L2094" i="18"/>
  <c r="K2127" i="18"/>
  <c r="L2130" i="18"/>
  <c r="L2141" i="18"/>
  <c r="K2145" i="18"/>
  <c r="K2093" i="18"/>
  <c r="L2101" i="18"/>
  <c r="L2113" i="18"/>
  <c r="K2116" i="18"/>
  <c r="K2128" i="18"/>
  <c r="L2133" i="18"/>
  <c r="L2142" i="18"/>
  <c r="L2041" i="18"/>
  <c r="K2064" i="18"/>
  <c r="K2068" i="18"/>
  <c r="K2080" i="18"/>
  <c r="K2084" i="18"/>
  <c r="L2093" i="18"/>
  <c r="K2097" i="18"/>
  <c r="L2106" i="18"/>
  <c r="K2109" i="18"/>
  <c r="K2119" i="18"/>
  <c r="K2134" i="18"/>
  <c r="L2162" i="18"/>
  <c r="L2049" i="18"/>
  <c r="L2061" i="18"/>
  <c r="K2066" i="18"/>
  <c r="K2073" i="18"/>
  <c r="L2077" i="18"/>
  <c r="K2082" i="18"/>
  <c r="K2089" i="18"/>
  <c r="L2097" i="18"/>
  <c r="K2104" i="18"/>
  <c r="L2109" i="18"/>
  <c r="L2125" i="18"/>
  <c r="L2149" i="18"/>
  <c r="K2153" i="18"/>
  <c r="L2037" i="18"/>
  <c r="K2040" i="18"/>
  <c r="L2057" i="18"/>
  <c r="L2059" i="18"/>
  <c r="L2066" i="18"/>
  <c r="L2073" i="18"/>
  <c r="L2075" i="18"/>
  <c r="L2082" i="18"/>
  <c r="L2089" i="18"/>
  <c r="L2091" i="18"/>
  <c r="K2150" i="18"/>
  <c r="L2159" i="18"/>
  <c r="K2169" i="18"/>
  <c r="L2045" i="18"/>
  <c r="K2048" i="18"/>
  <c r="K2100" i="18"/>
  <c r="L2102" i="18"/>
  <c r="K2112" i="18"/>
  <c r="L2120" i="18"/>
  <c r="K2144" i="18"/>
  <c r="L2169" i="18"/>
  <c r="K2173" i="18"/>
  <c r="L2119" i="18"/>
  <c r="L2121" i="18"/>
  <c r="L2150" i="18"/>
  <c r="K2152" i="18"/>
  <c r="K2168" i="18"/>
  <c r="K2174" i="18"/>
  <c r="L2127" i="18"/>
  <c r="L2129" i="18"/>
  <c r="L2143" i="18"/>
  <c r="L2145" i="18"/>
  <c r="K2160" i="18"/>
  <c r="K2166" i="18"/>
  <c r="L2174" i="18"/>
  <c r="K2118" i="18"/>
  <c r="L2135" i="18"/>
  <c r="L2137" i="18"/>
  <c r="K2158" i="18"/>
  <c r="L2166" i="18"/>
  <c r="L2118" i="18"/>
  <c r="K2120" i="18"/>
  <c r="K2126" i="18"/>
  <c r="K2142" i="18"/>
  <c r="K2149" i="18"/>
  <c r="L2158" i="18"/>
  <c r="K2117" i="18"/>
  <c r="L2134" i="18"/>
  <c r="K2136" i="18"/>
  <c r="L2151" i="18"/>
  <c r="L2153" i="18"/>
  <c r="L2161" i="18"/>
  <c r="K2165" i="18"/>
  <c r="L2175" i="18"/>
  <c r="K2157" i="18"/>
  <c r="L2167" i="18"/>
  <c r="F13" i="15"/>
  <c r="E66" i="15"/>
  <c r="E82" i="15"/>
  <c r="G84" i="15"/>
  <c r="E174" i="15"/>
  <c r="F82" i="15"/>
  <c r="F174" i="15"/>
  <c r="G82" i="15"/>
  <c r="D157" i="15"/>
  <c r="G174" i="15"/>
  <c r="D118" i="15"/>
  <c r="E157" i="15"/>
  <c r="F74" i="15"/>
  <c r="E79" i="15"/>
  <c r="D84" i="15"/>
  <c r="F118" i="15"/>
  <c r="E139" i="15"/>
  <c r="B84" i="15"/>
  <c r="B157" i="15"/>
  <c r="B118" i="15"/>
  <c r="B18" i="7" l="1"/>
  <c r="B14" i="7"/>
  <c r="B1" i="6"/>
  <c r="B1" i="18"/>
  <c r="M104" i="18"/>
  <c r="N104" i="18" s="1"/>
  <c r="M416" i="18"/>
  <c r="N416" i="18" s="1"/>
  <c r="M670" i="18"/>
  <c r="N670" i="18" s="1"/>
  <c r="M945" i="18"/>
  <c r="N945" i="18" s="1"/>
  <c r="M1207" i="18"/>
  <c r="N1207" i="18" s="1"/>
  <c r="M993" i="18"/>
  <c r="N993" i="18" s="1"/>
  <c r="M984" i="18"/>
  <c r="N984" i="18" s="1"/>
  <c r="M1048" i="18"/>
  <c r="N1048" i="18" s="1"/>
  <c r="M991" i="18"/>
  <c r="N991" i="18" s="1"/>
  <c r="M917" i="18"/>
  <c r="N917" i="18" s="1"/>
  <c r="M1502" i="18"/>
  <c r="N1502" i="18" s="1"/>
  <c r="M1085" i="18"/>
  <c r="N1085" i="18" s="1"/>
  <c r="M1149" i="18"/>
  <c r="N1149" i="18" s="1"/>
  <c r="M1154" i="18"/>
  <c r="N1154" i="18" s="1"/>
  <c r="M1472" i="18"/>
  <c r="N1472" i="18" s="1"/>
  <c r="M1359" i="18"/>
  <c r="N1359" i="18" s="1"/>
  <c r="M1423" i="18"/>
  <c r="N1423" i="18" s="1"/>
  <c r="M1487" i="18"/>
  <c r="N1487" i="18" s="1"/>
  <c r="M1549" i="18"/>
  <c r="N1549" i="18" s="1"/>
  <c r="M1586" i="18"/>
  <c r="N1586" i="18" s="1"/>
  <c r="M1636" i="18"/>
  <c r="N1636" i="18" s="1"/>
  <c r="M1727" i="18"/>
  <c r="N1727" i="18" s="1"/>
  <c r="M1747" i="18"/>
  <c r="N1747" i="18" s="1"/>
  <c r="M264" i="18"/>
  <c r="N264" i="18" s="1"/>
  <c r="M412" i="18"/>
  <c r="N412" i="18" s="1"/>
  <c r="M692" i="18"/>
  <c r="N692" i="18" s="1"/>
  <c r="M577" i="18"/>
  <c r="N577" i="18" s="1"/>
  <c r="M186" i="18"/>
  <c r="N186" i="18" s="1"/>
  <c r="M480" i="18"/>
  <c r="N480" i="18" s="1"/>
  <c r="M628" i="18"/>
  <c r="N628" i="18" s="1"/>
  <c r="M611" i="18"/>
  <c r="N611" i="18" s="1"/>
  <c r="M775" i="18"/>
  <c r="N775" i="18" s="1"/>
  <c r="M2096" i="18"/>
  <c r="N2096" i="18" s="1"/>
  <c r="M81" i="18"/>
  <c r="N81" i="18" s="1"/>
  <c r="M266" i="18"/>
  <c r="N266" i="18" s="1"/>
  <c r="M280" i="18"/>
  <c r="N280" i="18" s="1"/>
  <c r="M348" i="18"/>
  <c r="N348" i="18" s="1"/>
  <c r="M165" i="18"/>
  <c r="N165" i="18" s="1"/>
  <c r="M229" i="18"/>
  <c r="N229" i="18" s="1"/>
  <c r="M387" i="18"/>
  <c r="N387" i="18" s="1"/>
  <c r="M368" i="18"/>
  <c r="N368" i="18" s="1"/>
  <c r="M432" i="18"/>
  <c r="N432" i="18" s="1"/>
  <c r="M496" i="18"/>
  <c r="N496" i="18" s="1"/>
  <c r="M541" i="18"/>
  <c r="N541" i="18" s="1"/>
  <c r="M644" i="18"/>
  <c r="N644" i="18" s="1"/>
  <c r="M708" i="18"/>
  <c r="N708" i="18" s="1"/>
  <c r="M563" i="18"/>
  <c r="N563" i="18" s="1"/>
  <c r="M627" i="18"/>
  <c r="N627" i="18" s="1"/>
  <c r="M691" i="18"/>
  <c r="N691" i="18" s="1"/>
  <c r="M602" i="18"/>
  <c r="N602" i="18" s="1"/>
  <c r="M593" i="18"/>
  <c r="N593" i="18" s="1"/>
  <c r="M657" i="18"/>
  <c r="N657" i="18" s="1"/>
  <c r="M806" i="18"/>
  <c r="N806" i="18" s="1"/>
  <c r="M870" i="18"/>
  <c r="N870" i="18" s="1"/>
  <c r="M789" i="18"/>
  <c r="N789" i="18" s="1"/>
  <c r="M853" i="18"/>
  <c r="N853" i="18" s="1"/>
  <c r="M914" i="18"/>
  <c r="N914" i="18" s="1"/>
  <c r="M748" i="18"/>
  <c r="N748" i="18" s="1"/>
  <c r="M812" i="18"/>
  <c r="N812" i="18" s="1"/>
  <c r="M876" i="18"/>
  <c r="N876" i="18" s="1"/>
  <c r="M730" i="18"/>
  <c r="N730" i="18" s="1"/>
  <c r="M1034" i="18"/>
  <c r="N1034" i="18" s="1"/>
  <c r="M1009" i="18"/>
  <c r="N1009" i="18" s="1"/>
  <c r="M1073" i="18"/>
  <c r="N1073" i="18" s="1"/>
  <c r="M936" i="18"/>
  <c r="N936" i="18" s="1"/>
  <c r="M1000" i="18"/>
  <c r="N1000" i="18" s="1"/>
  <c r="M1064" i="18"/>
  <c r="N1064" i="18" s="1"/>
  <c r="M943" i="18"/>
  <c r="N943" i="18" s="1"/>
  <c r="M1007" i="18"/>
  <c r="N1007" i="18" s="1"/>
  <c r="M1071" i="18"/>
  <c r="N1071" i="18" s="1"/>
  <c r="M966" i="18"/>
  <c r="N966" i="18" s="1"/>
  <c r="M1030" i="18"/>
  <c r="N1030" i="18" s="1"/>
  <c r="M1142" i="18"/>
  <c r="N1142" i="18" s="1"/>
  <c r="M1206" i="18"/>
  <c r="N1206" i="18" s="1"/>
  <c r="M1272" i="18"/>
  <c r="N1272" i="18" s="1"/>
  <c r="M1101" i="18"/>
  <c r="N1101" i="18" s="1"/>
  <c r="M1165" i="18"/>
  <c r="N1165" i="18" s="1"/>
  <c r="M1229" i="18"/>
  <c r="N1229" i="18" s="1"/>
  <c r="M1492" i="18"/>
  <c r="N1492" i="18" s="1"/>
  <c r="M1148" i="18"/>
  <c r="N1148" i="18" s="1"/>
  <c r="M1212" i="18"/>
  <c r="N1212" i="18" s="1"/>
  <c r="M1203" i="18"/>
  <c r="N1203" i="18" s="1"/>
  <c r="M1259" i="18"/>
  <c r="N1259" i="18" s="1"/>
  <c r="M1451" i="18"/>
  <c r="N1451" i="18" s="1"/>
  <c r="M1296" i="18"/>
  <c r="N1296" i="18" s="1"/>
  <c r="M1360" i="18"/>
  <c r="N1360" i="18" s="1"/>
  <c r="M1424" i="18"/>
  <c r="N1424" i="18" s="1"/>
  <c r="M1488" i="18"/>
  <c r="N1488" i="18" s="1"/>
  <c r="M1311" i="18"/>
  <c r="N1311" i="18" s="1"/>
  <c r="M1375" i="18"/>
  <c r="N1375" i="18" s="1"/>
  <c r="M1439" i="18"/>
  <c r="N1439" i="18" s="1"/>
  <c r="M1333" i="18"/>
  <c r="N1333" i="18" s="1"/>
  <c r="M1565" i="18"/>
  <c r="N1565" i="18" s="1"/>
  <c r="M1524" i="18"/>
  <c r="N1524" i="18" s="1"/>
  <c r="M1588" i="18"/>
  <c r="N1588" i="18" s="1"/>
  <c r="M1531" i="18"/>
  <c r="N1531" i="18" s="1"/>
  <c r="M1618" i="18"/>
  <c r="N1618" i="18" s="1"/>
  <c r="M1538" i="18"/>
  <c r="N1538" i="18" s="1"/>
  <c r="M1604" i="18"/>
  <c r="N1604" i="18" s="1"/>
  <c r="M1677" i="18"/>
  <c r="N1677" i="18" s="1"/>
  <c r="M1617" i="18"/>
  <c r="N1617" i="18" s="1"/>
  <c r="M1803" i="18"/>
  <c r="N1803" i="18" s="1"/>
  <c r="M1717" i="18"/>
  <c r="N1717" i="18" s="1"/>
  <c r="M1694" i="18"/>
  <c r="N1694" i="18" s="1"/>
  <c r="M1753" i="18"/>
  <c r="N1753" i="18" s="1"/>
  <c r="M1708" i="18"/>
  <c r="N1708" i="18" s="1"/>
  <c r="M1771" i="18"/>
  <c r="N1771" i="18" s="1"/>
  <c r="M1707" i="18"/>
  <c r="N1707" i="18" s="1"/>
  <c r="M1776" i="18"/>
  <c r="N1776" i="18" s="1"/>
  <c r="M1780" i="18"/>
  <c r="N1780" i="18" s="1"/>
  <c r="M1827" i="18"/>
  <c r="N1827" i="18" s="1"/>
  <c r="M1891" i="18"/>
  <c r="N1891" i="18" s="1"/>
  <c r="M1834" i="18"/>
  <c r="N1834" i="18" s="1"/>
  <c r="M1897" i="18"/>
  <c r="N1897" i="18" s="1"/>
  <c r="M1849" i="18"/>
  <c r="N1849" i="18" s="1"/>
  <c r="M1800" i="18"/>
  <c r="N1800" i="18" s="1"/>
  <c r="M1864" i="18"/>
  <c r="N1864" i="18" s="1"/>
  <c r="M1766" i="18"/>
  <c r="N1766" i="18" s="1"/>
  <c r="M1930" i="18"/>
  <c r="N1930" i="18" s="1"/>
  <c r="M1921" i="18"/>
  <c r="N1921" i="18" s="1"/>
  <c r="M1928" i="18"/>
  <c r="N1928" i="18" s="1"/>
  <c r="M1943" i="18"/>
  <c r="N1943" i="18" s="1"/>
  <c r="M2020" i="18"/>
  <c r="N2020" i="18" s="1"/>
  <c r="M2003" i="18"/>
  <c r="N2003" i="18" s="1"/>
  <c r="M2074" i="18"/>
  <c r="N2074" i="18" s="1"/>
  <c r="M1994" i="18"/>
  <c r="N1994" i="18" s="1"/>
  <c r="M2073" i="18"/>
  <c r="N2073" i="18" s="1"/>
  <c r="M2048" i="18"/>
  <c r="N2048" i="18" s="1"/>
  <c r="M2112" i="18"/>
  <c r="N2112" i="18" s="1"/>
  <c r="M2092" i="18"/>
  <c r="N2092" i="18" s="1"/>
  <c r="M2141" i="18"/>
  <c r="N2141" i="18" s="1"/>
  <c r="M2140" i="18"/>
  <c r="N2140" i="18" s="1"/>
  <c r="M2169" i="18"/>
  <c r="N2169" i="18" s="1"/>
  <c r="L270" i="18"/>
  <c r="L206" i="18"/>
  <c r="M118" i="18"/>
  <c r="N118" i="18" s="1"/>
  <c r="L325" i="18"/>
  <c r="L273" i="18"/>
  <c r="L213" i="18"/>
  <c r="M213" i="18" s="1"/>
  <c r="N213" i="18" s="1"/>
  <c r="L117" i="18"/>
  <c r="L141" i="18"/>
  <c r="L104" i="18"/>
  <c r="L58" i="18"/>
  <c r="L143" i="18"/>
  <c r="L67" i="18"/>
  <c r="L15" i="18"/>
  <c r="L103" i="18"/>
  <c r="K20" i="18"/>
  <c r="K112" i="18"/>
  <c r="L66" i="18"/>
  <c r="K30" i="18"/>
  <c r="K56" i="18"/>
  <c r="L139" i="18"/>
  <c r="L105" i="18"/>
  <c r="K72" i="18"/>
  <c r="F23" i="10"/>
  <c r="I23" i="10" s="1"/>
  <c r="K139" i="18"/>
  <c r="M139" i="18" s="1"/>
  <c r="N139" i="18" s="1"/>
  <c r="F9" i="10"/>
  <c r="H18" i="10"/>
  <c r="K18" i="10" s="1"/>
  <c r="H17" i="10"/>
  <c r="K17" i="10" s="1"/>
  <c r="F18" i="10"/>
  <c r="I18" i="10" s="1"/>
  <c r="M2129" i="18"/>
  <c r="N2129" i="18" s="1"/>
  <c r="M90" i="18"/>
  <c r="N90" i="18" s="1"/>
  <c r="M274" i="18"/>
  <c r="N274" i="18" s="1"/>
  <c r="M288" i="18"/>
  <c r="N288" i="18" s="1"/>
  <c r="M452" i="18"/>
  <c r="N452" i="18" s="1"/>
  <c r="M440" i="18"/>
  <c r="N440" i="18" s="1"/>
  <c r="M504" i="18"/>
  <c r="N504" i="18" s="1"/>
  <c r="M479" i="18"/>
  <c r="N479" i="18" s="1"/>
  <c r="M462" i="18"/>
  <c r="N462" i="18" s="1"/>
  <c r="M716" i="18"/>
  <c r="N716" i="18" s="1"/>
  <c r="M635" i="18"/>
  <c r="N635" i="18" s="1"/>
  <c r="M699" i="18"/>
  <c r="N699" i="18" s="1"/>
  <c r="M546" i="18"/>
  <c r="N546" i="18" s="1"/>
  <c r="M674" i="18"/>
  <c r="N674" i="18" s="1"/>
  <c r="M584" i="18"/>
  <c r="N584" i="18" s="1"/>
  <c r="M615" i="18"/>
  <c r="N615" i="18" s="1"/>
  <c r="M880" i="18"/>
  <c r="N880" i="18" s="1"/>
  <c r="M878" i="18"/>
  <c r="N878" i="18" s="1"/>
  <c r="M797" i="18"/>
  <c r="N797" i="18" s="1"/>
  <c r="M921" i="18"/>
  <c r="N921" i="18" s="1"/>
  <c r="M756" i="18"/>
  <c r="N756" i="18" s="1"/>
  <c r="M820" i="18"/>
  <c r="N820" i="18" s="1"/>
  <c r="M884" i="18"/>
  <c r="N884" i="18" s="1"/>
  <c r="M738" i="18"/>
  <c r="N738" i="18" s="1"/>
  <c r="M1086" i="18"/>
  <c r="N1086" i="18" s="1"/>
  <c r="M1017" i="18"/>
  <c r="N1017" i="18" s="1"/>
  <c r="M1081" i="18"/>
  <c r="N1081" i="18" s="1"/>
  <c r="M1072" i="18"/>
  <c r="N1072" i="18" s="1"/>
  <c r="M951" i="18"/>
  <c r="N951" i="18" s="1"/>
  <c r="M1015" i="18"/>
  <c r="N1015" i="18" s="1"/>
  <c r="M1079" i="18"/>
  <c r="N1079" i="18" s="1"/>
  <c r="M974" i="18"/>
  <c r="N974" i="18" s="1"/>
  <c r="M1038" i="18"/>
  <c r="N1038" i="18" s="1"/>
  <c r="M1175" i="18"/>
  <c r="N1175" i="18" s="1"/>
  <c r="M1136" i="18"/>
  <c r="N1136" i="18" s="1"/>
  <c r="M1150" i="18"/>
  <c r="N1150" i="18" s="1"/>
  <c r="M1214" i="18"/>
  <c r="N1214" i="18" s="1"/>
  <c r="M1109" i="18"/>
  <c r="N1109" i="18" s="1"/>
  <c r="M1173" i="18"/>
  <c r="N1173" i="18" s="1"/>
  <c r="M1237" i="18"/>
  <c r="N1237" i="18" s="1"/>
  <c r="M1156" i="18"/>
  <c r="N1156" i="18" s="1"/>
  <c r="M1220" i="18"/>
  <c r="N1220" i="18" s="1"/>
  <c r="M1114" i="18"/>
  <c r="N1114" i="18" s="1"/>
  <c r="M1304" i="18"/>
  <c r="N1304" i="18" s="1"/>
  <c r="M1368" i="18"/>
  <c r="N1368" i="18" s="1"/>
  <c r="M1432" i="18"/>
  <c r="N1432" i="18" s="1"/>
  <c r="M1319" i="18"/>
  <c r="N1319" i="18" s="1"/>
  <c r="M1383" i="18"/>
  <c r="N1383" i="18" s="1"/>
  <c r="M1447" i="18"/>
  <c r="N1447" i="18" s="1"/>
  <c r="M1469" i="18"/>
  <c r="N1469" i="18" s="1"/>
  <c r="M1532" i="18"/>
  <c r="N1532" i="18" s="1"/>
  <c r="M1595" i="18"/>
  <c r="N1595" i="18" s="1"/>
  <c r="M1539" i="18"/>
  <c r="N1539" i="18" s="1"/>
  <c r="M1650" i="18"/>
  <c r="N1650" i="18" s="1"/>
  <c r="M1546" i="18"/>
  <c r="N1546" i="18" s="1"/>
  <c r="M1545" i="18"/>
  <c r="N1545" i="18" s="1"/>
  <c r="M1626" i="18"/>
  <c r="N1626" i="18" s="1"/>
  <c r="M1693" i="18"/>
  <c r="N1693" i="18" s="1"/>
  <c r="M1625" i="18"/>
  <c r="N1625" i="18" s="1"/>
  <c r="M1664" i="18"/>
  <c r="N1664" i="18" s="1"/>
  <c r="M1768" i="18"/>
  <c r="N1768" i="18" s="1"/>
  <c r="M1777" i="18"/>
  <c r="N1777" i="18" s="1"/>
  <c r="M1716" i="18"/>
  <c r="N1716" i="18" s="1"/>
  <c r="M1786" i="18"/>
  <c r="N1786" i="18" s="1"/>
  <c r="M1715" i="18"/>
  <c r="N1715" i="18" s="1"/>
  <c r="M1775" i="18"/>
  <c r="N1775" i="18" s="1"/>
  <c r="M1835" i="18"/>
  <c r="N1835" i="18" s="1"/>
  <c r="M1903" i="18"/>
  <c r="N1903" i="18" s="1"/>
  <c r="M1842" i="18"/>
  <c r="N1842" i="18" s="1"/>
  <c r="M1857" i="18"/>
  <c r="N1857" i="18" s="1"/>
  <c r="M1808" i="18"/>
  <c r="N1808" i="18" s="1"/>
  <c r="M1872" i="18"/>
  <c r="N1872" i="18" s="1"/>
  <c r="M1982" i="18"/>
  <c r="N1982" i="18" s="1"/>
  <c r="M1938" i="18"/>
  <c r="N1938" i="18" s="1"/>
  <c r="M1929" i="18"/>
  <c r="N1929" i="18" s="1"/>
  <c r="M1936" i="18"/>
  <c r="N1936" i="18" s="1"/>
  <c r="M2028" i="18"/>
  <c r="N2028" i="18" s="1"/>
  <c r="M1951" i="18"/>
  <c r="N1951" i="18" s="1"/>
  <c r="M1910" i="18"/>
  <c r="N1910" i="18" s="1"/>
  <c r="M2011" i="18"/>
  <c r="N2011" i="18" s="1"/>
  <c r="M2002" i="18"/>
  <c r="N2002" i="18" s="1"/>
  <c r="M2136" i="18"/>
  <c r="N2136" i="18" s="1"/>
  <c r="M2038" i="18"/>
  <c r="N2038" i="18" s="1"/>
  <c r="M2066" i="18"/>
  <c r="N2066" i="18" s="1"/>
  <c r="M2121" i="18"/>
  <c r="N2121" i="18" s="1"/>
  <c r="M2149" i="18"/>
  <c r="N2149" i="18" s="1"/>
  <c r="M2119" i="18"/>
  <c r="N2119" i="18" s="1"/>
  <c r="M133" i="18"/>
  <c r="N133" i="18" s="1"/>
  <c r="L321" i="18"/>
  <c r="L265" i="18"/>
  <c r="L174" i="18"/>
  <c r="L153" i="18"/>
  <c r="L95" i="18"/>
  <c r="L2171" i="18"/>
  <c r="L2163" i="18"/>
  <c r="L2155" i="18"/>
  <c r="L2147" i="18"/>
  <c r="L2126" i="18"/>
  <c r="L2168" i="18"/>
  <c r="M2168" i="18" s="1"/>
  <c r="N2168" i="18" s="1"/>
  <c r="L2160" i="18"/>
  <c r="L2173" i="18"/>
  <c r="L2123" i="18"/>
  <c r="L2140" i="18"/>
  <c r="L2115" i="18"/>
  <c r="L2164" i="18"/>
  <c r="L2154" i="18"/>
  <c r="L2152" i="18"/>
  <c r="L2124" i="18"/>
  <c r="M2124" i="18" s="1"/>
  <c r="N2124" i="18" s="1"/>
  <c r="L2112" i="18"/>
  <c r="L2104" i="18"/>
  <c r="L2172" i="18"/>
  <c r="L2116" i="18"/>
  <c r="L2148" i="18"/>
  <c r="L2058" i="18"/>
  <c r="L2050" i="18"/>
  <c r="L2042" i="18"/>
  <c r="L2157" i="18"/>
  <c r="L2139" i="18"/>
  <c r="L2136" i="18"/>
  <c r="L2122" i="18"/>
  <c r="L2107" i="18"/>
  <c r="L2099" i="18"/>
  <c r="L2156" i="18"/>
  <c r="L2114" i="18"/>
  <c r="L2095" i="18"/>
  <c r="L2084" i="18"/>
  <c r="M2084" i="18" s="1"/>
  <c r="N2084" i="18" s="1"/>
  <c r="L2068" i="18"/>
  <c r="L2038" i="18"/>
  <c r="L2035" i="18"/>
  <c r="L2025" i="18"/>
  <c r="L2017" i="18"/>
  <c r="L2009" i="18"/>
  <c r="L2001" i="18"/>
  <c r="L2146" i="18"/>
  <c r="L2131" i="18"/>
  <c r="L2111" i="18"/>
  <c r="L2087" i="18"/>
  <c r="L2080" i="18"/>
  <c r="L2071" i="18"/>
  <c r="L2064" i="18"/>
  <c r="L2055" i="18"/>
  <c r="L2026" i="18"/>
  <c r="L2018" i="18"/>
  <c r="L2010" i="18"/>
  <c r="L2165" i="18"/>
  <c r="L2128" i="18"/>
  <c r="L2078" i="18"/>
  <c r="L2062" i="18"/>
  <c r="L2052" i="18"/>
  <c r="M2052" i="18" s="1"/>
  <c r="N2052" i="18" s="1"/>
  <c r="L2047" i="18"/>
  <c r="L2032" i="18"/>
  <c r="L2103" i="18"/>
  <c r="L2039" i="18"/>
  <c r="L2070" i="18"/>
  <c r="L2043" i="18"/>
  <c r="M2043" i="18" s="1"/>
  <c r="N2043" i="18" s="1"/>
  <c r="L2016" i="18"/>
  <c r="L2014" i="18"/>
  <c r="L1983" i="18"/>
  <c r="L1977" i="18"/>
  <c r="L2144" i="18"/>
  <c r="L2096" i="18"/>
  <c r="L2024" i="18"/>
  <c r="L2022" i="18"/>
  <c r="M2022" i="18" s="1"/>
  <c r="N2022" i="18" s="1"/>
  <c r="L2072" i="18"/>
  <c r="L2040" i="18"/>
  <c r="L2030" i="18"/>
  <c r="L1999" i="18"/>
  <c r="L1993" i="18"/>
  <c r="L2132" i="18"/>
  <c r="L2063" i="18"/>
  <c r="L2007" i="18"/>
  <c r="M2007" i="18" s="1"/>
  <c r="N2007" i="18" s="1"/>
  <c r="L1984" i="18"/>
  <c r="L1969" i="18"/>
  <c r="L2086" i="18"/>
  <c r="L2054" i="18"/>
  <c r="L2034" i="18"/>
  <c r="L2015" i="18"/>
  <c r="L1991" i="18"/>
  <c r="L2117" i="18"/>
  <c r="L2023" i="18"/>
  <c r="L1982" i="18"/>
  <c r="L1970" i="18"/>
  <c r="L1964" i="18"/>
  <c r="L1956" i="18"/>
  <c r="L1948" i="18"/>
  <c r="L1940" i="18"/>
  <c r="L1932" i="18"/>
  <c r="L1924" i="18"/>
  <c r="L2088" i="18"/>
  <c r="L2056" i="18"/>
  <c r="M2056" i="18" s="1"/>
  <c r="N2056" i="18" s="1"/>
  <c r="L2051" i="18"/>
  <c r="L2046" i="18"/>
  <c r="L2000" i="18"/>
  <c r="L1998" i="18"/>
  <c r="L1985" i="18"/>
  <c r="M1985" i="18" s="1"/>
  <c r="N1985" i="18" s="1"/>
  <c r="L1975" i="18"/>
  <c r="L1965" i="18"/>
  <c r="L1957" i="18"/>
  <c r="L1949" i="18"/>
  <c r="L1941" i="18"/>
  <c r="L1933" i="18"/>
  <c r="L2100" i="18"/>
  <c r="M2100" i="18" s="1"/>
  <c r="N2100" i="18" s="1"/>
  <c r="L2079" i="18"/>
  <c r="L2031" i="18"/>
  <c r="L2008" i="18"/>
  <c r="L2006" i="18"/>
  <c r="L1992" i="18"/>
  <c r="L1976" i="18"/>
  <c r="L1971" i="18"/>
  <c r="L1966" i="18"/>
  <c r="M1966" i="18" s="1"/>
  <c r="N1966" i="18" s="1"/>
  <c r="L1958" i="18"/>
  <c r="L1950" i="18"/>
  <c r="M1950" i="18" s="1"/>
  <c r="N1950" i="18" s="1"/>
  <c r="L1942" i="18"/>
  <c r="L1934" i="18"/>
  <c r="L1926" i="18"/>
  <c r="L1918" i="18"/>
  <c r="L1917" i="18"/>
  <c r="L1909" i="18"/>
  <c r="L1925" i="18"/>
  <c r="L1916" i="18"/>
  <c r="L1910" i="18"/>
  <c r="L1899" i="18"/>
  <c r="L1893" i="18"/>
  <c r="L1885" i="18"/>
  <c r="L1877" i="18"/>
  <c r="L1869" i="18"/>
  <c r="L1861" i="18"/>
  <c r="L1853" i="18"/>
  <c r="L1845" i="18"/>
  <c r="L1837" i="18"/>
  <c r="L1829" i="18"/>
  <c r="L1821" i="18"/>
  <c r="L1813" i="18"/>
  <c r="L1900" i="18"/>
  <c r="L1894" i="18"/>
  <c r="L1886" i="18"/>
  <c r="L1878" i="18"/>
  <c r="L1870" i="18"/>
  <c r="L1862" i="18"/>
  <c r="L1854" i="18"/>
  <c r="L1846" i="18"/>
  <c r="L1838" i="18"/>
  <c r="L1830" i="18"/>
  <c r="M1830" i="18" s="1"/>
  <c r="N1830" i="18" s="1"/>
  <c r="L1822" i="18"/>
  <c r="L1814" i="18"/>
  <c r="L1806" i="18"/>
  <c r="L1908" i="18"/>
  <c r="L1895" i="18"/>
  <c r="L1887" i="18"/>
  <c r="M1887" i="18" s="1"/>
  <c r="N1887" i="18" s="1"/>
  <c r="L1879" i="18"/>
  <c r="M1879" i="18" s="1"/>
  <c r="N1879" i="18" s="1"/>
  <c r="L1871" i="18"/>
  <c r="L1863" i="18"/>
  <c r="M1863" i="18" s="1"/>
  <c r="N1863" i="18" s="1"/>
  <c r="L1855" i="18"/>
  <c r="L1847" i="18"/>
  <c r="L1839" i="18"/>
  <c r="L1831" i="18"/>
  <c r="L1823" i="18"/>
  <c r="M1823" i="18" s="1"/>
  <c r="N1823" i="18" s="1"/>
  <c r="L1805" i="18"/>
  <c r="L1781" i="18"/>
  <c r="M1781" i="18" s="1"/>
  <c r="N1781" i="18" s="1"/>
  <c r="L1807" i="18"/>
  <c r="L1798" i="18"/>
  <c r="L1757" i="18"/>
  <c r="M1757" i="18" s="1"/>
  <c r="N1757" i="18" s="1"/>
  <c r="L1815" i="18"/>
  <c r="M1815" i="18" s="1"/>
  <c r="N1815" i="18" s="1"/>
  <c r="L1773" i="18"/>
  <c r="L1783" i="18"/>
  <c r="L1749" i="18"/>
  <c r="L1799" i="18"/>
  <c r="M1799" i="18" s="1"/>
  <c r="N1799" i="18" s="1"/>
  <c r="L1797" i="18"/>
  <c r="L1789" i="18"/>
  <c r="L1769" i="18"/>
  <c r="L1764" i="18"/>
  <c r="L1754" i="18"/>
  <c r="L1744" i="18"/>
  <c r="L1736" i="18"/>
  <c r="L1728" i="18"/>
  <c r="L1720" i="18"/>
  <c r="L1712" i="18"/>
  <c r="L1704" i="18"/>
  <c r="L1696" i="18"/>
  <c r="L1688" i="18"/>
  <c r="L1779" i="18"/>
  <c r="L1765" i="18"/>
  <c r="L1750" i="18"/>
  <c r="L1745" i="18"/>
  <c r="L1737" i="18"/>
  <c r="L1729" i="18"/>
  <c r="L1721" i="18"/>
  <c r="L1713" i="18"/>
  <c r="L1705" i="18"/>
  <c r="L1697" i="18"/>
  <c r="L1689" i="18"/>
  <c r="L1680" i="18"/>
  <c r="L1663" i="18"/>
  <c r="L1655" i="18"/>
  <c r="L1647" i="18"/>
  <c r="L1639" i="18"/>
  <c r="L1631" i="18"/>
  <c r="L1623" i="18"/>
  <c r="L1615" i="18"/>
  <c r="M1615" i="18" s="1"/>
  <c r="N1615" i="18" s="1"/>
  <c r="L1607" i="18"/>
  <c r="L1790" i="18"/>
  <c r="L1714" i="18"/>
  <c r="M1714" i="18" s="1"/>
  <c r="N1714" i="18" s="1"/>
  <c r="L1671" i="18"/>
  <c r="L1664" i="18"/>
  <c r="L1780" i="18"/>
  <c r="L1755" i="18"/>
  <c r="M1755" i="18" s="1"/>
  <c r="N1755" i="18" s="1"/>
  <c r="L1719" i="18"/>
  <c r="L1674" i="18"/>
  <c r="L1770" i="18"/>
  <c r="L1706" i="18"/>
  <c r="M1706" i="18" s="1"/>
  <c r="N1706" i="18" s="1"/>
  <c r="L1681" i="18"/>
  <c r="L1665" i="18"/>
  <c r="L1672" i="18"/>
  <c r="L1785" i="18"/>
  <c r="M1785" i="18" s="1"/>
  <c r="N1785" i="18" s="1"/>
  <c r="L1738" i="18"/>
  <c r="M1738" i="18" s="1"/>
  <c r="N1738" i="18" s="1"/>
  <c r="L1682" i="18"/>
  <c r="L1666" i="18"/>
  <c r="L1775" i="18"/>
  <c r="L1722" i="18"/>
  <c r="L1690" i="18"/>
  <c r="M1690" i="18" s="1"/>
  <c r="N1690" i="18" s="1"/>
  <c r="L1673" i="18"/>
  <c r="L1662" i="18"/>
  <c r="L1654" i="18"/>
  <c r="L1646" i="18"/>
  <c r="L1638" i="18"/>
  <c r="L1630" i="18"/>
  <c r="L1622" i="18"/>
  <c r="L1614" i="18"/>
  <c r="L1606" i="18"/>
  <c r="L1656" i="18"/>
  <c r="M1656" i="18" s="1"/>
  <c r="N1656" i="18" s="1"/>
  <c r="L1624" i="18"/>
  <c r="M1624" i="18" s="1"/>
  <c r="N1624" i="18" s="1"/>
  <c r="L1600" i="18"/>
  <c r="M1600" i="18" s="1"/>
  <c r="N1600" i="18" s="1"/>
  <c r="L1593" i="18"/>
  <c r="L1585" i="18"/>
  <c r="M1585" i="18" s="1"/>
  <c r="N1585" i="18" s="1"/>
  <c r="L1577" i="18"/>
  <c r="L1569" i="18"/>
  <c r="L1561" i="18"/>
  <c r="L1553" i="18"/>
  <c r="L1537" i="18"/>
  <c r="M1537" i="18" s="1"/>
  <c r="N1537" i="18" s="1"/>
  <c r="L1529" i="18"/>
  <c r="L1521" i="18"/>
  <c r="M1521" i="18" s="1"/>
  <c r="N1521" i="18" s="1"/>
  <c r="L1513" i="18"/>
  <c r="L1505" i="18"/>
  <c r="L1497" i="18"/>
  <c r="L1636" i="18"/>
  <c r="L1604" i="18"/>
  <c r="L1598" i="18"/>
  <c r="L1698" i="18"/>
  <c r="L1648" i="18"/>
  <c r="L1616" i="18"/>
  <c r="L1660" i="18"/>
  <c r="M1660" i="18" s="1"/>
  <c r="N1660" i="18" s="1"/>
  <c r="L1628" i="18"/>
  <c r="L1679" i="18"/>
  <c r="L1640" i="18"/>
  <c r="M1640" i="18" s="1"/>
  <c r="N1640" i="18" s="1"/>
  <c r="L1608" i="18"/>
  <c r="M1608" i="18" s="1"/>
  <c r="N1608" i="18" s="1"/>
  <c r="L1599" i="18"/>
  <c r="M1599" i="18" s="1"/>
  <c r="N1599" i="18" s="1"/>
  <c r="L1730" i="18"/>
  <c r="L1652" i="18"/>
  <c r="M1652" i="18" s="1"/>
  <c r="N1652" i="18" s="1"/>
  <c r="L1620" i="18"/>
  <c r="L1596" i="18"/>
  <c r="L1590" i="18"/>
  <c r="L1582" i="18"/>
  <c r="L1574" i="18"/>
  <c r="M1574" i="18" s="1"/>
  <c r="N1574" i="18" s="1"/>
  <c r="L1566" i="18"/>
  <c r="L1558" i="18"/>
  <c r="L1550" i="18"/>
  <c r="L1542" i="18"/>
  <c r="L1534" i="18"/>
  <c r="L1526" i="18"/>
  <c r="M1526" i="18" s="1"/>
  <c r="N1526" i="18" s="1"/>
  <c r="L1518" i="18"/>
  <c r="L1510" i="18"/>
  <c r="L1632" i="18"/>
  <c r="L1591" i="18"/>
  <c r="L1583" i="18"/>
  <c r="L1575" i="18"/>
  <c r="L1567" i="18"/>
  <c r="L1559" i="18"/>
  <c r="L1551" i="18"/>
  <c r="L1543" i="18"/>
  <c r="M1543" i="18" s="1"/>
  <c r="N1543" i="18" s="1"/>
  <c r="L1535" i="18"/>
  <c r="L1511" i="18"/>
  <c r="L1644" i="18"/>
  <c r="L1612" i="18"/>
  <c r="L1536" i="18"/>
  <c r="L1486" i="18"/>
  <c r="M1486" i="18" s="1"/>
  <c r="N1486" i="18" s="1"/>
  <c r="L1478" i="18"/>
  <c r="L1470" i="18"/>
  <c r="M1470" i="18" s="1"/>
  <c r="N1470" i="18" s="1"/>
  <c r="L1462" i="18"/>
  <c r="L1454" i="18"/>
  <c r="L1446" i="18"/>
  <c r="M1446" i="18" s="1"/>
  <c r="N1446" i="18" s="1"/>
  <c r="L1438" i="18"/>
  <c r="M1438" i="18" s="1"/>
  <c r="N1438" i="18" s="1"/>
  <c r="L1430" i="18"/>
  <c r="L1422" i="18"/>
  <c r="M1422" i="18" s="1"/>
  <c r="N1422" i="18" s="1"/>
  <c r="L1414" i="18"/>
  <c r="L1406" i="18"/>
  <c r="M1406" i="18" s="1"/>
  <c r="N1406" i="18" s="1"/>
  <c r="L1398" i="18"/>
  <c r="L1390" i="18"/>
  <c r="L1382" i="18"/>
  <c r="M1382" i="18" s="1"/>
  <c r="N1382" i="18" s="1"/>
  <c r="L1374" i="18"/>
  <c r="M1374" i="18" s="1"/>
  <c r="N1374" i="18" s="1"/>
  <c r="L1366" i="18"/>
  <c r="L1358" i="18"/>
  <c r="M1358" i="18" s="1"/>
  <c r="N1358" i="18" s="1"/>
  <c r="L1350" i="18"/>
  <c r="L1342" i="18"/>
  <c r="M1342" i="18" s="1"/>
  <c r="N1342" i="18" s="1"/>
  <c r="L1334" i="18"/>
  <c r="L1326" i="18"/>
  <c r="L1318" i="18"/>
  <c r="M1318" i="18" s="1"/>
  <c r="N1318" i="18" s="1"/>
  <c r="L1310" i="18"/>
  <c r="M1310" i="18" s="1"/>
  <c r="N1310" i="18" s="1"/>
  <c r="L1302" i="18"/>
  <c r="L1294" i="18"/>
  <c r="M1294" i="18" s="1"/>
  <c r="N1294" i="18" s="1"/>
  <c r="L1286" i="18"/>
  <c r="L1278" i="18"/>
  <c r="L1270" i="18"/>
  <c r="L1560" i="18"/>
  <c r="L1584" i="18"/>
  <c r="L1520" i="18"/>
  <c r="L1544" i="18"/>
  <c r="L1568" i="18"/>
  <c r="L1502" i="18"/>
  <c r="L1482" i="18"/>
  <c r="L1474" i="18"/>
  <c r="L1466" i="18"/>
  <c r="L1458" i="18"/>
  <c r="L1450" i="18"/>
  <c r="L1442" i="18"/>
  <c r="L1410" i="18"/>
  <c r="L1402" i="18"/>
  <c r="L1394" i="18"/>
  <c r="M1394" i="18" s="1"/>
  <c r="N1394" i="18" s="1"/>
  <c r="L1386" i="18"/>
  <c r="L1378" i="18"/>
  <c r="L1370" i="18"/>
  <c r="L1362" i="18"/>
  <c r="L1354" i="18"/>
  <c r="L1346" i="18"/>
  <c r="L1338" i="18"/>
  <c r="L1330" i="18"/>
  <c r="L1322" i="18"/>
  <c r="L1314" i="18"/>
  <c r="L1306" i="18"/>
  <c r="L1298" i="18"/>
  <c r="L1290" i="18"/>
  <c r="L1282" i="18"/>
  <c r="L1274" i="18"/>
  <c r="L1552" i="18"/>
  <c r="M1552" i="18" s="1"/>
  <c r="N1552" i="18" s="1"/>
  <c r="L1494" i="18"/>
  <c r="L1490" i="18"/>
  <c r="L1484" i="18"/>
  <c r="L1476" i="18"/>
  <c r="L1468" i="18"/>
  <c r="L1460" i="18"/>
  <c r="M1460" i="18" s="1"/>
  <c r="N1460" i="18" s="1"/>
  <c r="L1452" i="18"/>
  <c r="L1444" i="18"/>
  <c r="M1444" i="18" s="1"/>
  <c r="N1444" i="18" s="1"/>
  <c r="L1436" i="18"/>
  <c r="L1428" i="18"/>
  <c r="L1420" i="18"/>
  <c r="M1420" i="18" s="1"/>
  <c r="N1420" i="18" s="1"/>
  <c r="L1412" i="18"/>
  <c r="M1412" i="18" s="1"/>
  <c r="N1412" i="18" s="1"/>
  <c r="L1404" i="18"/>
  <c r="L1396" i="18"/>
  <c r="M1396" i="18" s="1"/>
  <c r="N1396" i="18" s="1"/>
  <c r="L1388" i="18"/>
  <c r="L1380" i="18"/>
  <c r="M1380" i="18" s="1"/>
  <c r="N1380" i="18" s="1"/>
  <c r="L1372" i="18"/>
  <c r="L1364" i="18"/>
  <c r="L1356" i="18"/>
  <c r="M1356" i="18" s="1"/>
  <c r="N1356" i="18" s="1"/>
  <c r="L1348" i="18"/>
  <c r="M1348" i="18" s="1"/>
  <c r="N1348" i="18" s="1"/>
  <c r="L1340" i="18"/>
  <c r="L1332" i="18"/>
  <c r="M1332" i="18" s="1"/>
  <c r="N1332" i="18" s="1"/>
  <c r="L1324" i="18"/>
  <c r="L1316" i="18"/>
  <c r="L1576" i="18"/>
  <c r="L1512" i="18"/>
  <c r="L1496" i="18"/>
  <c r="L1485" i="18"/>
  <c r="L1477" i="18"/>
  <c r="L1469" i="18"/>
  <c r="L1421" i="18"/>
  <c r="L1435" i="18"/>
  <c r="L1371" i="18"/>
  <c r="L1300" i="18"/>
  <c r="L1116" i="18"/>
  <c r="L1108" i="18"/>
  <c r="L1100" i="18"/>
  <c r="L1092" i="18"/>
  <c r="M1092" i="18" s="1"/>
  <c r="N1092" i="18" s="1"/>
  <c r="L1592" i="18"/>
  <c r="L1504" i="18"/>
  <c r="L1459" i="18"/>
  <c r="L1395" i="18"/>
  <c r="L1331" i="18"/>
  <c r="L1307" i="18"/>
  <c r="L1275" i="18"/>
  <c r="L1483" i="18"/>
  <c r="L1419" i="18"/>
  <c r="L1355" i="18"/>
  <c r="L1292" i="18"/>
  <c r="M1292" i="18" s="1"/>
  <c r="N1292" i="18" s="1"/>
  <c r="L1268" i="18"/>
  <c r="M1268" i="18" s="1"/>
  <c r="N1268" i="18" s="1"/>
  <c r="L1266" i="18"/>
  <c r="L1443" i="18"/>
  <c r="L1379" i="18"/>
  <c r="L1315" i="18"/>
  <c r="L1299" i="18"/>
  <c r="L1119" i="18"/>
  <c r="L1111" i="18"/>
  <c r="L1103" i="18"/>
  <c r="L1467" i="18"/>
  <c r="L1403" i="18"/>
  <c r="L1339" i="18"/>
  <c r="L1284" i="18"/>
  <c r="M1284" i="18" s="1"/>
  <c r="N1284" i="18" s="1"/>
  <c r="L1260" i="18"/>
  <c r="L1256" i="18"/>
  <c r="L1248" i="18"/>
  <c r="L1240" i="18"/>
  <c r="L1232" i="18"/>
  <c r="L1224" i="18"/>
  <c r="L1216" i="18"/>
  <c r="L1208" i="18"/>
  <c r="L1200" i="18"/>
  <c r="L1192" i="18"/>
  <c r="L1184" i="18"/>
  <c r="L1176" i="18"/>
  <c r="L1168" i="18"/>
  <c r="L1160" i="18"/>
  <c r="L1152" i="18"/>
  <c r="L1144" i="18"/>
  <c r="L1136" i="18"/>
  <c r="L1128" i="18"/>
  <c r="L1528" i="18"/>
  <c r="M1528" i="18" s="1"/>
  <c r="N1528" i="18" s="1"/>
  <c r="L1451" i="18"/>
  <c r="L1387" i="18"/>
  <c r="L1323" i="18"/>
  <c r="L1308" i="18"/>
  <c r="L1276" i="18"/>
  <c r="L1267" i="18"/>
  <c r="L1258" i="18"/>
  <c r="M1258" i="18" s="1"/>
  <c r="N1258" i="18" s="1"/>
  <c r="L1250" i="18"/>
  <c r="L1242" i="18"/>
  <c r="L1234" i="18"/>
  <c r="L1226" i="18"/>
  <c r="L1218" i="18"/>
  <c r="L1210" i="18"/>
  <c r="L1202" i="18"/>
  <c r="L1194" i="18"/>
  <c r="M1194" i="18" s="1"/>
  <c r="N1194" i="18" s="1"/>
  <c r="L1186" i="18"/>
  <c r="L1138" i="18"/>
  <c r="L1475" i="18"/>
  <c r="L1411" i="18"/>
  <c r="L1347" i="18"/>
  <c r="L1283" i="18"/>
  <c r="L1262" i="18"/>
  <c r="L1251" i="18"/>
  <c r="M1251" i="18" s="1"/>
  <c r="N1251" i="18" s="1"/>
  <c r="L1243" i="18"/>
  <c r="L1235" i="18"/>
  <c r="L1227" i="18"/>
  <c r="L1219" i="18"/>
  <c r="L1211" i="18"/>
  <c r="M1211" i="18" s="1"/>
  <c r="N1211" i="18" s="1"/>
  <c r="L1203" i="18"/>
  <c r="L1195" i="18"/>
  <c r="L1187" i="18"/>
  <c r="M1187" i="18" s="1"/>
  <c r="N1187" i="18" s="1"/>
  <c r="L1179" i="18"/>
  <c r="L1171" i="18"/>
  <c r="L1163" i="18"/>
  <c r="L1155" i="18"/>
  <c r="L1147" i="18"/>
  <c r="M1147" i="18" s="1"/>
  <c r="N1147" i="18" s="1"/>
  <c r="L1139" i="18"/>
  <c r="M1139" i="18" s="1"/>
  <c r="N1139" i="18" s="1"/>
  <c r="L1131" i="18"/>
  <c r="L1123" i="18"/>
  <c r="M1123" i="18" s="1"/>
  <c r="N1123" i="18" s="1"/>
  <c r="L1115" i="18"/>
  <c r="L1107" i="18"/>
  <c r="L1099" i="18"/>
  <c r="L1233" i="18"/>
  <c r="L1169" i="18"/>
  <c r="M1169" i="18" s="1"/>
  <c r="N1169" i="18" s="1"/>
  <c r="L1104" i="18"/>
  <c r="L1257" i="18"/>
  <c r="L1193" i="18"/>
  <c r="M1193" i="18" s="1"/>
  <c r="N1193" i="18" s="1"/>
  <c r="L1129" i="18"/>
  <c r="L1121" i="18"/>
  <c r="L1217" i="18"/>
  <c r="L1153" i="18"/>
  <c r="L1096" i="18"/>
  <c r="L1091" i="18"/>
  <c r="L1291" i="18"/>
  <c r="L1241" i="18"/>
  <c r="L1177" i="18"/>
  <c r="L1113" i="18"/>
  <c r="L1363" i="18"/>
  <c r="L1201" i="18"/>
  <c r="L1137" i="18"/>
  <c r="L1120" i="18"/>
  <c r="L1086" i="18"/>
  <c r="L1075" i="18"/>
  <c r="L1067" i="18"/>
  <c r="L1059" i="18"/>
  <c r="L1051" i="18"/>
  <c r="L1043" i="18"/>
  <c r="L1035" i="18"/>
  <c r="L1027" i="18"/>
  <c r="L1019" i="18"/>
  <c r="L1011" i="18"/>
  <c r="L1003" i="18"/>
  <c r="L995" i="18"/>
  <c r="L987" i="18"/>
  <c r="L1249" i="18"/>
  <c r="L1185" i="18"/>
  <c r="L1112" i="18"/>
  <c r="L1077" i="18"/>
  <c r="L1069" i="18"/>
  <c r="M1069" i="18" s="1"/>
  <c r="N1069" i="18" s="1"/>
  <c r="L1061" i="18"/>
  <c r="M1061" i="18" s="1"/>
  <c r="N1061" i="18" s="1"/>
  <c r="L1053" i="18"/>
  <c r="L1045" i="18"/>
  <c r="M1045" i="18" s="1"/>
  <c r="N1045" i="18" s="1"/>
  <c r="C24" i="12" s="1"/>
  <c r="L1037" i="18"/>
  <c r="L1029" i="18"/>
  <c r="L1021" i="18"/>
  <c r="L1013" i="18"/>
  <c r="L1005" i="18"/>
  <c r="M1005" i="18" s="1"/>
  <c r="N1005" i="18" s="1"/>
  <c r="L997" i="18"/>
  <c r="M997" i="18" s="1"/>
  <c r="N997" i="18" s="1"/>
  <c r="L989" i="18"/>
  <c r="L981" i="18"/>
  <c r="M981" i="18" s="1"/>
  <c r="N981" i="18" s="1"/>
  <c r="L973" i="18"/>
  <c r="L965" i="18"/>
  <c r="L957" i="18"/>
  <c r="L949" i="18"/>
  <c r="L941" i="18"/>
  <c r="M941" i="18" s="1"/>
  <c r="N941" i="18" s="1"/>
  <c r="L933" i="18"/>
  <c r="M933" i="18" s="1"/>
  <c r="N933" i="18" s="1"/>
  <c r="L925" i="18"/>
  <c r="L1427" i="18"/>
  <c r="L1264" i="18"/>
  <c r="M1264" i="18" s="1"/>
  <c r="N1264" i="18" s="1"/>
  <c r="L1209" i="18"/>
  <c r="L1145" i="18"/>
  <c r="M1145" i="18" s="1"/>
  <c r="N1145" i="18" s="1"/>
  <c r="L1097" i="18"/>
  <c r="M1097" i="18" s="1"/>
  <c r="N1097" i="18" s="1"/>
  <c r="L1084" i="18"/>
  <c r="L1161" i="18"/>
  <c r="M1161" i="18" s="1"/>
  <c r="N1161" i="18" s="1"/>
  <c r="L1052" i="18"/>
  <c r="L988" i="18"/>
  <c r="L955" i="18"/>
  <c r="L900" i="18"/>
  <c r="L1076" i="18"/>
  <c r="L1012" i="18"/>
  <c r="L972" i="18"/>
  <c r="M972" i="18" s="1"/>
  <c r="N972" i="18" s="1"/>
  <c r="L940" i="18"/>
  <c r="L923" i="18"/>
  <c r="L1036" i="18"/>
  <c r="L979" i="18"/>
  <c r="L947" i="18"/>
  <c r="L908" i="18"/>
  <c r="L901" i="18"/>
  <c r="L1225" i="18"/>
  <c r="M1225" i="18" s="1"/>
  <c r="N1225" i="18" s="1"/>
  <c r="L1060" i="18"/>
  <c r="L996" i="18"/>
  <c r="L964" i="18"/>
  <c r="L932" i="18"/>
  <c r="L917" i="18"/>
  <c r="L823" i="18"/>
  <c r="L815" i="18"/>
  <c r="L807" i="18"/>
  <c r="M807" i="18" s="1"/>
  <c r="N807" i="18" s="1"/>
  <c r="L799" i="18"/>
  <c r="L791" i="18"/>
  <c r="L783" i="18"/>
  <c r="L775" i="18"/>
  <c r="L767" i="18"/>
  <c r="L759" i="18"/>
  <c r="L751" i="18"/>
  <c r="L743" i="18"/>
  <c r="L735" i="18"/>
  <c r="L1020" i="18"/>
  <c r="L971" i="18"/>
  <c r="L939" i="18"/>
  <c r="L915" i="18"/>
  <c r="L909" i="18"/>
  <c r="L905" i="18"/>
  <c r="L888" i="18"/>
  <c r="M888" i="18" s="1"/>
  <c r="N888" i="18" s="1"/>
  <c r="L880" i="18"/>
  <c r="L872" i="18"/>
  <c r="L864" i="18"/>
  <c r="L856" i="18"/>
  <c r="L848" i="18"/>
  <c r="L840" i="18"/>
  <c r="L832" i="18"/>
  <c r="L824" i="18"/>
  <c r="M824" i="18" s="1"/>
  <c r="N824" i="18" s="1"/>
  <c r="L816" i="18"/>
  <c r="L808" i="18"/>
  <c r="L800" i="18"/>
  <c r="L792" i="18"/>
  <c r="L784" i="18"/>
  <c r="L776" i="18"/>
  <c r="L768" i="18"/>
  <c r="L760" i="18"/>
  <c r="M760" i="18" s="1"/>
  <c r="N760" i="18" s="1"/>
  <c r="L1105" i="18"/>
  <c r="M1105" i="18" s="1"/>
  <c r="N1105" i="18" s="1"/>
  <c r="L1068" i="18"/>
  <c r="L1004" i="18"/>
  <c r="L963" i="18"/>
  <c r="L931" i="18"/>
  <c r="L1083" i="18"/>
  <c r="L1028" i="18"/>
  <c r="L980" i="18"/>
  <c r="M980" i="18" s="1"/>
  <c r="N980" i="18" s="1"/>
  <c r="L948" i="18"/>
  <c r="L916" i="18"/>
  <c r="L910" i="18"/>
  <c r="M910" i="18" s="1"/>
  <c r="N910" i="18" s="1"/>
  <c r="C20" i="12" s="1"/>
  <c r="L906" i="18"/>
  <c r="M906" i="18" s="1"/>
  <c r="N906" i="18" s="1"/>
  <c r="L899" i="18"/>
  <c r="L891" i="18"/>
  <c r="M891" i="18" s="1"/>
  <c r="N891" i="18" s="1"/>
  <c r="L883" i="18"/>
  <c r="L875" i="18"/>
  <c r="L867" i="18"/>
  <c r="L859" i="18"/>
  <c r="L851" i="18"/>
  <c r="M851" i="18" s="1"/>
  <c r="N851" i="18" s="1"/>
  <c r="L843" i="18"/>
  <c r="M843" i="18" s="1"/>
  <c r="N843" i="18" s="1"/>
  <c r="L835" i="18"/>
  <c r="L827" i="18"/>
  <c r="M827" i="18" s="1"/>
  <c r="N827" i="18" s="1"/>
  <c r="L819" i="18"/>
  <c r="L811" i="18"/>
  <c r="L803" i="18"/>
  <c r="L795" i="18"/>
  <c r="L787" i="18"/>
  <c r="M787" i="18" s="1"/>
  <c r="N787" i="18" s="1"/>
  <c r="L779" i="18"/>
  <c r="M779" i="18" s="1"/>
  <c r="N779" i="18" s="1"/>
  <c r="L771" i="18"/>
  <c r="L763" i="18"/>
  <c r="M763" i="18" s="1"/>
  <c r="N763" i="18" s="1"/>
  <c r="L755" i="18"/>
  <c r="L747" i="18"/>
  <c r="M747" i="18" s="1"/>
  <c r="N747" i="18" s="1"/>
  <c r="L739" i="18"/>
  <c r="L902" i="18"/>
  <c r="M902" i="18" s="1"/>
  <c r="N902" i="18" s="1"/>
  <c r="L889" i="18"/>
  <c r="L825" i="18"/>
  <c r="L761" i="18"/>
  <c r="L753" i="18"/>
  <c r="M753" i="18" s="1"/>
  <c r="N753" i="18" s="1"/>
  <c r="L721" i="18"/>
  <c r="L713" i="18"/>
  <c r="L705" i="18"/>
  <c r="L697" i="18"/>
  <c r="L689" i="18"/>
  <c r="L681" i="18"/>
  <c r="L849" i="18"/>
  <c r="L785" i="18"/>
  <c r="L714" i="18"/>
  <c r="M714" i="18" s="1"/>
  <c r="N714" i="18" s="1"/>
  <c r="L706" i="18"/>
  <c r="L698" i="18"/>
  <c r="L690" i="18"/>
  <c r="L682" i="18"/>
  <c r="L674" i="18"/>
  <c r="L666" i="18"/>
  <c r="M666" i="18" s="1"/>
  <c r="N666" i="18" s="1"/>
  <c r="L658" i="18"/>
  <c r="L650" i="18"/>
  <c r="M650" i="18" s="1"/>
  <c r="N650" i="18" s="1"/>
  <c r="L642" i="18"/>
  <c r="L634" i="18"/>
  <c r="L626" i="18"/>
  <c r="L618" i="18"/>
  <c r="L898" i="18"/>
  <c r="M898" i="18" s="1"/>
  <c r="N898" i="18" s="1"/>
  <c r="L873" i="18"/>
  <c r="L809" i="18"/>
  <c r="L745" i="18"/>
  <c r="L833" i="18"/>
  <c r="M833" i="18" s="1"/>
  <c r="N833" i="18" s="1"/>
  <c r="L769" i="18"/>
  <c r="M769" i="18" s="1"/>
  <c r="N769" i="18" s="1"/>
  <c r="L752" i="18"/>
  <c r="L556" i="18"/>
  <c r="M556" i="18" s="1"/>
  <c r="N556" i="18" s="1"/>
  <c r="L924" i="18"/>
  <c r="L857" i="18"/>
  <c r="L793" i="18"/>
  <c r="L737" i="18"/>
  <c r="L881" i="18"/>
  <c r="M881" i="18" s="1"/>
  <c r="N881" i="18" s="1"/>
  <c r="L817" i="18"/>
  <c r="M817" i="18" s="1"/>
  <c r="N817" i="18" s="1"/>
  <c r="L744" i="18"/>
  <c r="L723" i="18"/>
  <c r="L718" i="18"/>
  <c r="L710" i="18"/>
  <c r="L702" i="18"/>
  <c r="L694" i="18"/>
  <c r="M694" i="18" s="1"/>
  <c r="N694" i="18" s="1"/>
  <c r="L686" i="18"/>
  <c r="M686" i="18" s="1"/>
  <c r="N686" i="18" s="1"/>
  <c r="L678" i="18"/>
  <c r="L670" i="18"/>
  <c r="L662" i="18"/>
  <c r="L654" i="18"/>
  <c r="L646" i="18"/>
  <c r="L638" i="18"/>
  <c r="L630" i="18"/>
  <c r="L622" i="18"/>
  <c r="L614" i="18"/>
  <c r="L841" i="18"/>
  <c r="M841" i="18" s="1"/>
  <c r="N841" i="18" s="1"/>
  <c r="L777" i="18"/>
  <c r="M777" i="18" s="1"/>
  <c r="N777" i="18" s="1"/>
  <c r="L729" i="18"/>
  <c r="L663" i="18"/>
  <c r="L655" i="18"/>
  <c r="L647" i="18"/>
  <c r="L639" i="18"/>
  <c r="M639" i="18" s="1"/>
  <c r="N639" i="18" s="1"/>
  <c r="L631" i="18"/>
  <c r="L623" i="18"/>
  <c r="L615" i="18"/>
  <c r="L607" i="18"/>
  <c r="L599" i="18"/>
  <c r="L1044" i="18"/>
  <c r="L956" i="18"/>
  <c r="L865" i="18"/>
  <c r="L801" i="18"/>
  <c r="L736" i="18"/>
  <c r="L727" i="18"/>
  <c r="L720" i="18"/>
  <c r="L712" i="18"/>
  <c r="L704" i="18"/>
  <c r="L696" i="18"/>
  <c r="L688" i="18"/>
  <c r="L680" i="18"/>
  <c r="L672" i="18"/>
  <c r="L664" i="18"/>
  <c r="L656" i="18"/>
  <c r="L648" i="18"/>
  <c r="M648" i="18" s="1"/>
  <c r="N648" i="18" s="1"/>
  <c r="L640" i="18"/>
  <c r="M640" i="18" s="1"/>
  <c r="N640" i="18" s="1"/>
  <c r="L632" i="18"/>
  <c r="L624" i="18"/>
  <c r="M624" i="18" s="1"/>
  <c r="N624" i="18" s="1"/>
  <c r="L616" i="18"/>
  <c r="L608" i="18"/>
  <c r="L600" i="18"/>
  <c r="L592" i="18"/>
  <c r="L576" i="18"/>
  <c r="M576" i="18" s="1"/>
  <c r="N576" i="18" s="1"/>
  <c r="L568" i="18"/>
  <c r="L560" i="18"/>
  <c r="M560" i="18" s="1"/>
  <c r="N560" i="18" s="1"/>
  <c r="L552" i="18"/>
  <c r="L590" i="18"/>
  <c r="L550" i="18"/>
  <c r="L574" i="18"/>
  <c r="L505" i="18"/>
  <c r="L337" i="18"/>
  <c r="L598" i="18"/>
  <c r="L538" i="18"/>
  <c r="L530" i="18"/>
  <c r="L522" i="18"/>
  <c r="L514" i="18"/>
  <c r="L506" i="18"/>
  <c r="L498" i="18"/>
  <c r="L490" i="18"/>
  <c r="L482" i="18"/>
  <c r="L474" i="18"/>
  <c r="M474" i="18" s="1"/>
  <c r="N474" i="18" s="1"/>
  <c r="L466" i="18"/>
  <c r="L458" i="18"/>
  <c r="L450" i="18"/>
  <c r="L442" i="18"/>
  <c r="L434" i="18"/>
  <c r="M434" i="18" s="1"/>
  <c r="N434" i="18" s="1"/>
  <c r="L426" i="18"/>
  <c r="L418" i="18"/>
  <c r="L410" i="18"/>
  <c r="L402" i="18"/>
  <c r="L394" i="18"/>
  <c r="L386" i="18"/>
  <c r="L378" i="18"/>
  <c r="L370" i="18"/>
  <c r="L582" i="18"/>
  <c r="L436" i="18"/>
  <c r="L428" i="18"/>
  <c r="L420" i="18"/>
  <c r="L412" i="18"/>
  <c r="L404" i="18"/>
  <c r="L396" i="18"/>
  <c r="L388" i="18"/>
  <c r="L380" i="18"/>
  <c r="L372" i="18"/>
  <c r="L364" i="18"/>
  <c r="L356" i="18"/>
  <c r="L606" i="18"/>
  <c r="L542" i="18"/>
  <c r="M542" i="18" s="1"/>
  <c r="N542" i="18" s="1"/>
  <c r="L525" i="18"/>
  <c r="L517" i="18"/>
  <c r="L509" i="18"/>
  <c r="L501" i="18"/>
  <c r="L493" i="18"/>
  <c r="L485" i="18"/>
  <c r="L477" i="18"/>
  <c r="L469" i="18"/>
  <c r="L461" i="18"/>
  <c r="L453" i="18"/>
  <c r="L445" i="18"/>
  <c r="L437" i="18"/>
  <c r="L429" i="18"/>
  <c r="L421" i="18"/>
  <c r="L413" i="18"/>
  <c r="L405" i="18"/>
  <c r="L397" i="18"/>
  <c r="L389" i="18"/>
  <c r="L381" i="18"/>
  <c r="L373" i="18"/>
  <c r="L365" i="18"/>
  <c r="L499" i="18"/>
  <c r="M499" i="18" s="1"/>
  <c r="N499" i="18" s="1"/>
  <c r="L435" i="18"/>
  <c r="L371" i="18"/>
  <c r="L518" i="18"/>
  <c r="M518" i="18" s="1"/>
  <c r="N518" i="18" s="1"/>
  <c r="L486" i="18"/>
  <c r="L454" i="18"/>
  <c r="M454" i="18" s="1"/>
  <c r="N454" i="18" s="1"/>
  <c r="L422" i="18"/>
  <c r="L390" i="18"/>
  <c r="M390" i="18" s="1"/>
  <c r="N390" i="18" s="1"/>
  <c r="L334" i="18"/>
  <c r="L566" i="18"/>
  <c r="M566" i="18" s="1"/>
  <c r="N566" i="18" s="1"/>
  <c r="L523" i="18"/>
  <c r="M523" i="18" s="1"/>
  <c r="N523" i="18" s="1"/>
  <c r="L491" i="18"/>
  <c r="L459" i="18"/>
  <c r="M459" i="18" s="1"/>
  <c r="N459" i="18" s="1"/>
  <c r="L427" i="18"/>
  <c r="L395" i="18"/>
  <c r="L363" i="18"/>
  <c r="L342" i="18"/>
  <c r="L338" i="18"/>
  <c r="L558" i="18"/>
  <c r="M558" i="18" s="1"/>
  <c r="N558" i="18" s="1"/>
  <c r="L510" i="18"/>
  <c r="L478" i="18"/>
  <c r="L446" i="18"/>
  <c r="L414" i="18"/>
  <c r="L382" i="18"/>
  <c r="L350" i="18"/>
  <c r="L346" i="18"/>
  <c r="L313" i="18"/>
  <c r="L305" i="18"/>
  <c r="L297" i="18"/>
  <c r="L257" i="18"/>
  <c r="L249" i="18"/>
  <c r="L241" i="18"/>
  <c r="L233" i="18"/>
  <c r="L225" i="18"/>
  <c r="L217" i="18"/>
  <c r="L209" i="18"/>
  <c r="L201" i="18"/>
  <c r="L193" i="18"/>
  <c r="L185" i="18"/>
  <c r="L177" i="18"/>
  <c r="L515" i="18"/>
  <c r="M515" i="18" s="1"/>
  <c r="N515" i="18" s="1"/>
  <c r="L483" i="18"/>
  <c r="L451" i="18"/>
  <c r="M451" i="18" s="1"/>
  <c r="N451" i="18" s="1"/>
  <c r="L419" i="18"/>
  <c r="L387" i="18"/>
  <c r="L358" i="18"/>
  <c r="L354" i="18"/>
  <c r="L330" i="18"/>
  <c r="L322" i="18"/>
  <c r="L314" i="18"/>
  <c r="L306" i="18"/>
  <c r="L298" i="18"/>
  <c r="L290" i="18"/>
  <c r="L282" i="18"/>
  <c r="L274" i="18"/>
  <c r="L266" i="18"/>
  <c r="L258" i="18"/>
  <c r="L250" i="18"/>
  <c r="L242" i="18"/>
  <c r="L234" i="18"/>
  <c r="L226" i="18"/>
  <c r="L218" i="18"/>
  <c r="L210" i="18"/>
  <c r="L202" i="18"/>
  <c r="L194" i="18"/>
  <c r="L186" i="18"/>
  <c r="L178" i="18"/>
  <c r="L534" i="18"/>
  <c r="L502" i="18"/>
  <c r="M502" i="18" s="1"/>
  <c r="N502" i="18" s="1"/>
  <c r="L470" i="18"/>
  <c r="L438" i="18"/>
  <c r="M438" i="18" s="1"/>
  <c r="N438" i="18" s="1"/>
  <c r="L406" i="18"/>
  <c r="L374" i="18"/>
  <c r="M374" i="18" s="1"/>
  <c r="N374" i="18" s="1"/>
  <c r="L362" i="18"/>
  <c r="L331" i="18"/>
  <c r="L323" i="18"/>
  <c r="L315" i="18"/>
  <c r="L307" i="18"/>
  <c r="L299" i="18"/>
  <c r="L291" i="18"/>
  <c r="L283" i="18"/>
  <c r="L275" i="18"/>
  <c r="L267" i="18"/>
  <c r="L259" i="18"/>
  <c r="L251" i="18"/>
  <c r="L243" i="18"/>
  <c r="L235" i="18"/>
  <c r="L227" i="18"/>
  <c r="L219" i="18"/>
  <c r="L211" i="18"/>
  <c r="L203" i="18"/>
  <c r="L195" i="18"/>
  <c r="L187" i="18"/>
  <c r="L179" i="18"/>
  <c r="L332" i="18"/>
  <c r="L324" i="18"/>
  <c r="L316" i="18"/>
  <c r="M316" i="18" s="1"/>
  <c r="N316" i="18" s="1"/>
  <c r="L308" i="18"/>
  <c r="M308" i="18" s="1"/>
  <c r="N308" i="18" s="1"/>
  <c r="L300" i="18"/>
  <c r="L292" i="18"/>
  <c r="L284" i="18"/>
  <c r="L276" i="18"/>
  <c r="L268" i="18"/>
  <c r="L260" i="18"/>
  <c r="L252" i="18"/>
  <c r="M252" i="18" s="1"/>
  <c r="N252" i="18" s="1"/>
  <c r="L244" i="18"/>
  <c r="M244" i="18" s="1"/>
  <c r="N244" i="18" s="1"/>
  <c r="L236" i="18"/>
  <c r="L228" i="18"/>
  <c r="M228" i="18" s="1"/>
  <c r="N228" i="18" s="1"/>
  <c r="L220" i="18"/>
  <c r="L212" i="18"/>
  <c r="L204" i="18"/>
  <c r="L196" i="18"/>
  <c r="L188" i="18"/>
  <c r="L180" i="18"/>
  <c r="L172" i="18"/>
  <c r="L526" i="18"/>
  <c r="M526" i="18" s="1"/>
  <c r="N526" i="18" s="1"/>
  <c r="L494" i="18"/>
  <c r="L462" i="18"/>
  <c r="L430" i="18"/>
  <c r="L398" i="18"/>
  <c r="M398" i="18" s="1"/>
  <c r="N398" i="18" s="1"/>
  <c r="L366" i="18"/>
  <c r="L339" i="18"/>
  <c r="L293" i="18"/>
  <c r="M293" i="18" s="1"/>
  <c r="N293" i="18" s="1"/>
  <c r="L285" i="18"/>
  <c r="L269" i="18"/>
  <c r="L205" i="18"/>
  <c r="L197" i="18"/>
  <c r="L189" i="18"/>
  <c r="L181" i="18"/>
  <c r="M181" i="18" s="1"/>
  <c r="N181" i="18" s="1"/>
  <c r="L173" i="18"/>
  <c r="M173" i="18" s="1"/>
  <c r="N173" i="18" s="1"/>
  <c r="L165" i="18"/>
  <c r="L161" i="18"/>
  <c r="L154" i="18"/>
  <c r="L146" i="18"/>
  <c r="L138" i="18"/>
  <c r="L130" i="18"/>
  <c r="L122" i="18"/>
  <c r="L114" i="18"/>
  <c r="M114" i="18" s="1"/>
  <c r="N114" i="18" s="1"/>
  <c r="L106" i="18"/>
  <c r="L98" i="18"/>
  <c r="L171" i="18"/>
  <c r="L169" i="18"/>
  <c r="M169" i="18" s="1"/>
  <c r="N169" i="18" s="1"/>
  <c r="L84" i="18"/>
  <c r="M84" i="18" s="1"/>
  <c r="N84" i="18" s="1"/>
  <c r="L76" i="18"/>
  <c r="L68" i="18"/>
  <c r="L60" i="18"/>
  <c r="L52" i="18"/>
  <c r="M52" i="18" s="1"/>
  <c r="N52" i="18" s="1"/>
  <c r="L44" i="18"/>
  <c r="L36" i="18"/>
  <c r="L28" i="18"/>
  <c r="M28" i="18" s="1"/>
  <c r="N28" i="18" s="1"/>
  <c r="L20" i="18"/>
  <c r="L163" i="18"/>
  <c r="L156" i="18"/>
  <c r="L164" i="18"/>
  <c r="L88" i="18"/>
  <c r="L80" i="18"/>
  <c r="L72" i="18"/>
  <c r="L64" i="18"/>
  <c r="L56" i="18"/>
  <c r="L48" i="18"/>
  <c r="L40" i="18"/>
  <c r="L32" i="18"/>
  <c r="L24" i="18"/>
  <c r="M24" i="18" s="1"/>
  <c r="N24" i="18" s="1"/>
  <c r="L16" i="18"/>
  <c r="M16" i="18" s="1"/>
  <c r="N16" i="18" s="1"/>
  <c r="L150" i="18"/>
  <c r="L110" i="18"/>
  <c r="M110" i="18" s="1"/>
  <c r="N110" i="18" s="1"/>
  <c r="L46" i="18"/>
  <c r="L134" i="18"/>
  <c r="L70" i="18"/>
  <c r="M70" i="18" s="1"/>
  <c r="N70" i="18" s="1"/>
  <c r="L94" i="18"/>
  <c r="L30" i="18"/>
  <c r="L118" i="18"/>
  <c r="L54" i="18"/>
  <c r="L142" i="18"/>
  <c r="L78" i="18"/>
  <c r="L14" i="18"/>
  <c r="L86" i="18"/>
  <c r="L102" i="18"/>
  <c r="L38" i="18"/>
  <c r="L126" i="18"/>
  <c r="L62" i="18"/>
  <c r="L22" i="18"/>
  <c r="L101" i="18"/>
  <c r="L55" i="18"/>
  <c r="F15" i="10"/>
  <c r="I15" i="10" s="1"/>
  <c r="L42" i="18"/>
  <c r="K2170" i="18"/>
  <c r="K2162" i="18"/>
  <c r="K2154" i="18"/>
  <c r="M2154" i="18" s="1"/>
  <c r="N2154" i="18" s="1"/>
  <c r="K2146" i="18"/>
  <c r="M2146" i="18" s="1"/>
  <c r="N2146" i="18" s="1"/>
  <c r="K2125" i="18"/>
  <c r="M2125" i="18" s="1"/>
  <c r="N2125" i="18" s="1"/>
  <c r="K2175" i="18"/>
  <c r="M2175" i="18" s="1"/>
  <c r="N2175" i="18" s="1"/>
  <c r="K2167" i="18"/>
  <c r="K2159" i="18"/>
  <c r="K2163" i="18"/>
  <c r="M2163" i="18" s="1"/>
  <c r="N2163" i="18" s="1"/>
  <c r="K2151" i="18"/>
  <c r="K2131" i="18"/>
  <c r="K2114" i="18"/>
  <c r="K2171" i="18"/>
  <c r="K2123" i="18"/>
  <c r="K2156" i="18"/>
  <c r="K2135" i="18"/>
  <c r="K2132" i="18"/>
  <c r="K2129" i="18"/>
  <c r="K2111" i="18"/>
  <c r="K2103" i="18"/>
  <c r="K2164" i="18"/>
  <c r="K2143" i="18"/>
  <c r="K2172" i="18"/>
  <c r="M2172" i="18" s="1"/>
  <c r="N2172" i="18" s="1"/>
  <c r="K2138" i="18"/>
  <c r="K2081" i="18"/>
  <c r="M2081" i="18" s="1"/>
  <c r="N2081" i="18" s="1"/>
  <c r="K2057" i="18"/>
  <c r="K2049" i="18"/>
  <c r="K2041" i="18"/>
  <c r="K2148" i="18"/>
  <c r="M2148" i="18" s="1"/>
  <c r="N2148" i="18" s="1"/>
  <c r="K2130" i="18"/>
  <c r="K2113" i="18"/>
  <c r="M2113" i="18" s="1"/>
  <c r="N2113" i="18" s="1"/>
  <c r="K2106" i="18"/>
  <c r="K2098" i="18"/>
  <c r="K2140" i="18"/>
  <c r="K2137" i="18"/>
  <c r="K2091" i="18"/>
  <c r="M2091" i="18" s="1"/>
  <c r="N2091" i="18" s="1"/>
  <c r="K2077" i="18"/>
  <c r="M2077" i="18" s="1"/>
  <c r="N2077" i="18" s="1"/>
  <c r="K2075" i="18"/>
  <c r="K2061" i="18"/>
  <c r="K2059" i="18"/>
  <c r="K2046" i="18"/>
  <c r="K2043" i="18"/>
  <c r="K2031" i="18"/>
  <c r="K2024" i="18"/>
  <c r="K2016" i="18"/>
  <c r="M2016" i="18" s="1"/>
  <c r="N2016" i="18" s="1"/>
  <c r="K2008" i="18"/>
  <c r="M2008" i="18" s="1"/>
  <c r="N2008" i="18" s="1"/>
  <c r="K2000" i="18"/>
  <c r="K2099" i="18"/>
  <c r="M2099" i="18" s="1"/>
  <c r="N2099" i="18" s="1"/>
  <c r="K2095" i="18"/>
  <c r="K2038" i="18"/>
  <c r="K2035" i="18"/>
  <c r="M2035" i="18" s="1"/>
  <c r="N2035" i="18" s="1"/>
  <c r="K2025" i="18"/>
  <c r="M2025" i="18" s="1"/>
  <c r="N2025" i="18" s="1"/>
  <c r="K2017" i="18"/>
  <c r="K2009" i="18"/>
  <c r="M2009" i="18" s="1"/>
  <c r="N2009" i="18" s="1"/>
  <c r="K2087" i="18"/>
  <c r="M2087" i="18" s="1"/>
  <c r="N2087" i="18" s="1"/>
  <c r="K2071" i="18"/>
  <c r="M2071" i="18" s="1"/>
  <c r="N2071" i="18" s="1"/>
  <c r="K2055" i="18"/>
  <c r="K2155" i="18"/>
  <c r="M2155" i="18" s="1"/>
  <c r="N2155" i="18" s="1"/>
  <c r="K2139" i="18"/>
  <c r="K2122" i="18"/>
  <c r="K2078" i="18"/>
  <c r="M2078" i="18" s="1"/>
  <c r="N2078" i="18" s="1"/>
  <c r="K2062" i="18"/>
  <c r="K2085" i="18"/>
  <c r="K2069" i="18"/>
  <c r="K2033" i="18"/>
  <c r="K2079" i="18"/>
  <c r="M2079" i="18" s="1"/>
  <c r="N2079" i="18" s="1"/>
  <c r="K2053" i="18"/>
  <c r="K2006" i="18"/>
  <c r="K1992" i="18"/>
  <c r="K1976" i="18"/>
  <c r="M1976" i="18" s="1"/>
  <c r="N1976" i="18" s="1"/>
  <c r="K2070" i="18"/>
  <c r="M2070" i="18" s="1"/>
  <c r="N2070" i="18" s="1"/>
  <c r="K2014" i="18"/>
  <c r="K1983" i="18"/>
  <c r="K2147" i="18"/>
  <c r="K2115" i="18"/>
  <c r="K2102" i="18"/>
  <c r="K2045" i="18"/>
  <c r="K2022" i="18"/>
  <c r="K1990" i="18"/>
  <c r="K2030" i="18"/>
  <c r="M2030" i="18" s="1"/>
  <c r="N2030" i="18" s="1"/>
  <c r="K1999" i="18"/>
  <c r="K1997" i="18"/>
  <c r="M1997" i="18" s="1"/>
  <c r="N1997" i="18" s="1"/>
  <c r="K1968" i="18"/>
  <c r="K2063" i="18"/>
  <c r="K2037" i="18"/>
  <c r="K2007" i="18"/>
  <c r="K2005" i="18"/>
  <c r="K1984" i="18"/>
  <c r="K2107" i="18"/>
  <c r="K2086" i="18"/>
  <c r="K2054" i="18"/>
  <c r="M2054" i="18" s="1"/>
  <c r="N2054" i="18" s="1"/>
  <c r="K2034" i="18"/>
  <c r="M2034" i="18" s="1"/>
  <c r="N2034" i="18" s="1"/>
  <c r="K2015" i="18"/>
  <c r="K2013" i="18"/>
  <c r="K1991" i="18"/>
  <c r="K1974" i="18"/>
  <c r="K1963" i="18"/>
  <c r="K1955" i="18"/>
  <c r="M1955" i="18" s="1"/>
  <c r="N1955" i="18" s="1"/>
  <c r="K1947" i="18"/>
  <c r="M1947" i="18" s="1"/>
  <c r="N1947" i="18" s="1"/>
  <c r="K1939" i="18"/>
  <c r="K1931" i="18"/>
  <c r="M1931" i="18" s="1"/>
  <c r="N1931" i="18" s="1"/>
  <c r="K1923" i="18"/>
  <c r="K2110" i="18"/>
  <c r="M2110" i="18" s="1"/>
  <c r="N2110" i="18" s="1"/>
  <c r="K2094" i="18"/>
  <c r="M2094" i="18" s="1"/>
  <c r="N2094" i="18" s="1"/>
  <c r="K2023" i="18"/>
  <c r="K2021" i="18"/>
  <c r="K1989" i="18"/>
  <c r="K1982" i="18"/>
  <c r="K1980" i="18"/>
  <c r="M1980" i="18" s="1"/>
  <c r="N1980" i="18" s="1"/>
  <c r="K1970" i="18"/>
  <c r="K1964" i="18"/>
  <c r="K1956" i="18"/>
  <c r="K1948" i="18"/>
  <c r="K1940" i="18"/>
  <c r="K2051" i="18"/>
  <c r="K2029" i="18"/>
  <c r="K1998" i="18"/>
  <c r="M1998" i="18" s="1"/>
  <c r="N1998" i="18" s="1"/>
  <c r="K1975" i="18"/>
  <c r="M1975" i="18" s="1"/>
  <c r="N1975" i="18" s="1"/>
  <c r="K1965" i="18"/>
  <c r="K1957" i="18"/>
  <c r="K1949" i="18"/>
  <c r="K1941" i="18"/>
  <c r="K1933" i="18"/>
  <c r="K1925" i="18"/>
  <c r="M1925" i="18" s="1"/>
  <c r="N1925" i="18" s="1"/>
  <c r="K1917" i="18"/>
  <c r="M1917" i="18" s="1"/>
  <c r="N1917" i="18" s="1"/>
  <c r="K1908" i="18"/>
  <c r="K1932" i="18"/>
  <c r="M1932" i="18" s="1"/>
  <c r="N1932" i="18" s="1"/>
  <c r="K1901" i="18"/>
  <c r="K1915" i="18"/>
  <c r="K1909" i="18"/>
  <c r="K1907" i="18"/>
  <c r="K1898" i="18"/>
  <c r="K1892" i="18"/>
  <c r="K1884" i="18"/>
  <c r="M1884" i="18" s="1"/>
  <c r="N1884" i="18" s="1"/>
  <c r="K1876" i="18"/>
  <c r="M1876" i="18" s="1"/>
  <c r="N1876" i="18" s="1"/>
  <c r="K1868" i="18"/>
  <c r="K1860" i="18"/>
  <c r="M1860" i="18" s="1"/>
  <c r="N1860" i="18" s="1"/>
  <c r="K1852" i="18"/>
  <c r="K1844" i="18"/>
  <c r="K1836" i="18"/>
  <c r="K1828" i="18"/>
  <c r="K1820" i="18"/>
  <c r="M1820" i="18" s="1"/>
  <c r="N1820" i="18" s="1"/>
  <c r="K1812" i="18"/>
  <c r="M1812" i="18" s="1"/>
  <c r="N1812" i="18" s="1"/>
  <c r="K1924" i="18"/>
  <c r="K1916" i="18"/>
  <c r="K1899" i="18"/>
  <c r="K1893" i="18"/>
  <c r="K1885" i="18"/>
  <c r="K1877" i="18"/>
  <c r="K1869" i="18"/>
  <c r="M1869" i="18" s="1"/>
  <c r="N1869" i="18" s="1"/>
  <c r="K1861" i="18"/>
  <c r="M1861" i="18" s="1"/>
  <c r="N1861" i="18" s="1"/>
  <c r="K1853" i="18"/>
  <c r="K1845" i="18"/>
  <c r="K1837" i="18"/>
  <c r="K1829" i="18"/>
  <c r="K1821" i="18"/>
  <c r="K1813" i="18"/>
  <c r="K1805" i="18"/>
  <c r="K1900" i="18"/>
  <c r="M1900" i="18" s="1"/>
  <c r="N1900" i="18" s="1"/>
  <c r="K1894" i="18"/>
  <c r="M1894" i="18" s="1"/>
  <c r="N1894" i="18" s="1"/>
  <c r="K1886" i="18"/>
  <c r="K1878" i="18"/>
  <c r="K1870" i="18"/>
  <c r="K1862" i="18"/>
  <c r="K1854" i="18"/>
  <c r="K1846" i="18"/>
  <c r="K1838" i="18"/>
  <c r="M1838" i="18" s="1"/>
  <c r="N1838" i="18" s="1"/>
  <c r="K1830" i="18"/>
  <c r="K1822" i="18"/>
  <c r="K1790" i="18"/>
  <c r="K1780" i="18"/>
  <c r="K1756" i="18"/>
  <c r="M1756" i="18" s="1"/>
  <c r="N1756" i="18" s="1"/>
  <c r="K1798" i="18"/>
  <c r="K1796" i="18"/>
  <c r="K1772" i="18"/>
  <c r="M1772" i="18" s="1"/>
  <c r="N1772" i="18" s="1"/>
  <c r="K1804" i="18"/>
  <c r="K1758" i="18"/>
  <c r="K1748" i="18"/>
  <c r="K1806" i="18"/>
  <c r="K1793" i="18"/>
  <c r="M1793" i="18" s="1"/>
  <c r="N1793" i="18" s="1"/>
  <c r="K1788" i="18"/>
  <c r="K1778" i="18"/>
  <c r="K1763" i="18"/>
  <c r="K1749" i="18"/>
  <c r="M1749" i="18" s="1"/>
  <c r="N1749" i="18" s="1"/>
  <c r="K1743" i="18"/>
  <c r="M1743" i="18" s="1"/>
  <c r="N1743" i="18" s="1"/>
  <c r="K1735" i="18"/>
  <c r="K1727" i="18"/>
  <c r="K1719" i="18"/>
  <c r="K1711" i="18"/>
  <c r="K1703" i="18"/>
  <c r="K1695" i="18"/>
  <c r="M1695" i="18" s="1"/>
  <c r="N1695" i="18" s="1"/>
  <c r="K1687" i="18"/>
  <c r="K1814" i="18"/>
  <c r="K1797" i="18"/>
  <c r="K1789" i="18"/>
  <c r="M1789" i="18" s="1"/>
  <c r="N1789" i="18" s="1"/>
  <c r="K1784" i="18"/>
  <c r="M1784" i="18" s="1"/>
  <c r="N1784" i="18" s="1"/>
  <c r="K1774" i="18"/>
  <c r="M1774" i="18" s="1"/>
  <c r="N1774" i="18" s="1"/>
  <c r="K1769" i="18"/>
  <c r="K1764" i="18"/>
  <c r="K1754" i="18"/>
  <c r="K1744" i="18"/>
  <c r="K1736" i="18"/>
  <c r="M1736" i="18" s="1"/>
  <c r="N1736" i="18" s="1"/>
  <c r="K1728" i="18"/>
  <c r="K1720" i="18"/>
  <c r="M1720" i="18" s="1"/>
  <c r="N1720" i="18" s="1"/>
  <c r="K1712" i="18"/>
  <c r="M1712" i="18" s="1"/>
  <c r="N1712" i="18" s="1"/>
  <c r="K1704" i="18"/>
  <c r="K1696" i="18"/>
  <c r="M1696" i="18" s="1"/>
  <c r="N1696" i="18" s="1"/>
  <c r="K1688" i="18"/>
  <c r="K1765" i="18"/>
  <c r="M1765" i="18" s="1"/>
  <c r="N1765" i="18" s="1"/>
  <c r="K1737" i="18"/>
  <c r="K1673" i="18"/>
  <c r="K1662" i="18"/>
  <c r="K1654" i="18"/>
  <c r="K1646" i="18"/>
  <c r="K1638" i="18"/>
  <c r="M1638" i="18" s="1"/>
  <c r="N1638" i="18" s="1"/>
  <c r="K1630" i="18"/>
  <c r="K1622" i="18"/>
  <c r="K1614" i="18"/>
  <c r="K1606" i="18"/>
  <c r="M1606" i="18" s="1"/>
  <c r="N1606" i="18" s="1"/>
  <c r="K1734" i="18"/>
  <c r="K1729" i="18"/>
  <c r="K1702" i="18"/>
  <c r="M1702" i="18" s="1"/>
  <c r="N1702" i="18" s="1"/>
  <c r="K1697" i="18"/>
  <c r="M1697" i="18" s="1"/>
  <c r="N1697" i="18" s="1"/>
  <c r="K1680" i="18"/>
  <c r="K1663" i="18"/>
  <c r="M1663" i="18" s="1"/>
  <c r="N1663" i="18" s="1"/>
  <c r="K1671" i="18"/>
  <c r="K1745" i="18"/>
  <c r="K1721" i="18"/>
  <c r="K1689" i="18"/>
  <c r="K1681" i="18"/>
  <c r="K1665" i="18"/>
  <c r="M1665" i="18" s="1"/>
  <c r="N1665" i="18" s="1"/>
  <c r="K1779" i="18"/>
  <c r="K1760" i="18"/>
  <c r="K1679" i="18"/>
  <c r="K1750" i="18"/>
  <c r="K1705" i="18"/>
  <c r="M1705" i="18" s="1"/>
  <c r="N1705" i="18" s="1"/>
  <c r="K1661" i="18"/>
  <c r="K1653" i="18"/>
  <c r="M1653" i="18" s="1"/>
  <c r="N1653" i="18" s="1"/>
  <c r="K1645" i="18"/>
  <c r="K1637" i="18"/>
  <c r="K1629" i="18"/>
  <c r="K1621" i="18"/>
  <c r="K1613" i="18"/>
  <c r="M1613" i="18" s="1"/>
  <c r="N1613" i="18" s="1"/>
  <c r="K1605" i="18"/>
  <c r="M1605" i="18" s="1"/>
  <c r="N1605" i="18" s="1"/>
  <c r="K1651" i="18"/>
  <c r="K1619" i="18"/>
  <c r="M1619" i="18" s="1"/>
  <c r="N1619" i="18" s="1"/>
  <c r="K1597" i="18"/>
  <c r="M1597" i="18" s="1"/>
  <c r="N1597" i="18" s="1"/>
  <c r="K1592" i="18"/>
  <c r="M1592" i="18" s="1"/>
  <c r="N1592" i="18" s="1"/>
  <c r="K1576" i="18"/>
  <c r="M1576" i="18" s="1"/>
  <c r="N1576" i="18" s="1"/>
  <c r="K1568" i="18"/>
  <c r="K1560" i="18"/>
  <c r="K1552" i="18"/>
  <c r="K1536" i="18"/>
  <c r="M1536" i="18" s="1"/>
  <c r="N1536" i="18" s="1"/>
  <c r="K1520" i="18"/>
  <c r="K1512" i="18"/>
  <c r="M1512" i="18" s="1"/>
  <c r="N1512" i="18" s="1"/>
  <c r="K1504" i="18"/>
  <c r="K1496" i="18"/>
  <c r="K1631" i="18"/>
  <c r="K1713" i="18"/>
  <c r="K1643" i="18"/>
  <c r="K1611" i="18"/>
  <c r="M1611" i="18" s="1"/>
  <c r="N1611" i="18" s="1"/>
  <c r="K1598" i="18"/>
  <c r="M1598" i="18" s="1"/>
  <c r="N1598" i="18" s="1"/>
  <c r="K1655" i="18"/>
  <c r="M1655" i="18" s="1"/>
  <c r="N1655" i="18" s="1"/>
  <c r="K1623" i="18"/>
  <c r="K1635" i="18"/>
  <c r="K1672" i="18"/>
  <c r="K1647" i="18"/>
  <c r="K1615" i="18"/>
  <c r="K1603" i="18"/>
  <c r="K1589" i="18"/>
  <c r="K1581" i="18"/>
  <c r="K1573" i="18"/>
  <c r="M1573" i="18" s="1"/>
  <c r="N1573" i="18" s="1"/>
  <c r="K1565" i="18"/>
  <c r="K1557" i="18"/>
  <c r="K1549" i="18"/>
  <c r="K1541" i="18"/>
  <c r="K1533" i="18"/>
  <c r="K1525" i="18"/>
  <c r="K1517" i="18"/>
  <c r="K1509" i="18"/>
  <c r="M1509" i="18" s="1"/>
  <c r="N1509" i="18" s="1"/>
  <c r="K1659" i="18"/>
  <c r="M1659" i="18" s="1"/>
  <c r="N1659" i="18" s="1"/>
  <c r="K1627" i="18"/>
  <c r="K1596" i="18"/>
  <c r="K1590" i="18"/>
  <c r="M1590" i="18" s="1"/>
  <c r="N1590" i="18" s="1"/>
  <c r="K1582" i="18"/>
  <c r="K1574" i="18"/>
  <c r="K1566" i="18"/>
  <c r="K1558" i="18"/>
  <c r="M1558" i="18" s="1"/>
  <c r="N1558" i="18" s="1"/>
  <c r="K1550" i="18"/>
  <c r="M1550" i="18" s="1"/>
  <c r="N1550" i="18" s="1"/>
  <c r="K1542" i="18"/>
  <c r="K1534" i="18"/>
  <c r="K1718" i="18"/>
  <c r="K1639" i="18"/>
  <c r="M1639" i="18" s="1"/>
  <c r="N1639" i="18" s="1"/>
  <c r="K1607" i="18"/>
  <c r="K1591" i="18"/>
  <c r="M1591" i="18" s="1"/>
  <c r="N1591" i="18" s="1"/>
  <c r="K1527" i="18"/>
  <c r="M1527" i="18" s="1"/>
  <c r="N1527" i="18" s="1"/>
  <c r="K1501" i="18"/>
  <c r="M1501" i="18" s="1"/>
  <c r="N1501" i="18" s="1"/>
  <c r="K1485" i="18"/>
  <c r="K1477" i="18"/>
  <c r="K1469" i="18"/>
  <c r="K1461" i="18"/>
  <c r="M1461" i="18" s="1"/>
  <c r="N1461" i="18" s="1"/>
  <c r="K1453" i="18"/>
  <c r="K1445" i="18"/>
  <c r="M1445" i="18" s="1"/>
  <c r="N1445" i="18" s="1"/>
  <c r="K1437" i="18"/>
  <c r="K1429" i="18"/>
  <c r="K1421" i="18"/>
  <c r="K1413" i="18"/>
  <c r="K1405" i="18"/>
  <c r="M1405" i="18" s="1"/>
  <c r="N1405" i="18" s="1"/>
  <c r="K1397" i="18"/>
  <c r="M1397" i="18" s="1"/>
  <c r="N1397" i="18" s="1"/>
  <c r="K1389" i="18"/>
  <c r="K1381" i="18"/>
  <c r="M1381" i="18" s="1"/>
  <c r="N1381" i="18" s="1"/>
  <c r="K1373" i="18"/>
  <c r="K1365" i="18"/>
  <c r="K1357" i="18"/>
  <c r="K1349" i="18"/>
  <c r="K1341" i="18"/>
  <c r="M1341" i="18" s="1"/>
  <c r="N1341" i="18" s="1"/>
  <c r="K1333" i="18"/>
  <c r="K1325" i="18"/>
  <c r="K1317" i="18"/>
  <c r="M1317" i="18" s="1"/>
  <c r="N1317" i="18" s="1"/>
  <c r="K1309" i="18"/>
  <c r="K1301" i="18"/>
  <c r="K1293" i="18"/>
  <c r="K1285" i="18"/>
  <c r="K1277" i="18"/>
  <c r="M1277" i="18" s="1"/>
  <c r="N1277" i="18" s="1"/>
  <c r="K1269" i="18"/>
  <c r="M1269" i="18" s="1"/>
  <c r="N1269" i="18" s="1"/>
  <c r="K1551" i="18"/>
  <c r="K1503" i="18"/>
  <c r="M1503" i="18" s="1"/>
  <c r="N1503" i="18" s="1"/>
  <c r="K1575" i="18"/>
  <c r="K1511" i="18"/>
  <c r="K1493" i="18"/>
  <c r="K1535" i="18"/>
  <c r="K1495" i="18"/>
  <c r="K1559" i="18"/>
  <c r="K1481" i="18"/>
  <c r="K1473" i="18"/>
  <c r="K1465" i="18"/>
  <c r="M1465" i="18" s="1"/>
  <c r="N1465" i="18" s="1"/>
  <c r="K1457" i="18"/>
  <c r="M1457" i="18" s="1"/>
  <c r="N1457" i="18" s="1"/>
  <c r="K1449" i="18"/>
  <c r="K1441" i="18"/>
  <c r="K1409" i="18"/>
  <c r="K1401" i="18"/>
  <c r="M1401" i="18" s="1"/>
  <c r="N1401" i="18" s="1"/>
  <c r="K1393" i="18"/>
  <c r="M1393" i="18" s="1"/>
  <c r="N1393" i="18" s="1"/>
  <c r="K1385" i="18"/>
  <c r="K1377" i="18"/>
  <c r="K1369" i="18"/>
  <c r="K1361" i="18"/>
  <c r="K1353" i="18"/>
  <c r="K1345" i="18"/>
  <c r="M1345" i="18" s="1"/>
  <c r="N1345" i="18" s="1"/>
  <c r="K1337" i="18"/>
  <c r="K1329" i="18"/>
  <c r="K1321" i="18"/>
  <c r="K1313" i="18"/>
  <c r="K1305" i="18"/>
  <c r="K1297" i="18"/>
  <c r="K1289" i="18"/>
  <c r="M1289" i="18" s="1"/>
  <c r="N1289" i="18" s="1"/>
  <c r="K1281" i="18"/>
  <c r="M1281" i="18" s="1"/>
  <c r="N1281" i="18" s="1"/>
  <c r="K1273" i="18"/>
  <c r="M1273" i="18" s="1"/>
  <c r="N1273" i="18" s="1"/>
  <c r="K1543" i="18"/>
  <c r="K1483" i="18"/>
  <c r="M1483" i="18" s="1"/>
  <c r="N1483" i="18" s="1"/>
  <c r="K1475" i="18"/>
  <c r="K1467" i="18"/>
  <c r="K1459" i="18"/>
  <c r="M1459" i="18" s="1"/>
  <c r="N1459" i="18" s="1"/>
  <c r="K1451" i="18"/>
  <c r="K1443" i="18"/>
  <c r="K1435" i="18"/>
  <c r="M1435" i="18" s="1"/>
  <c r="N1435" i="18" s="1"/>
  <c r="K1427" i="18"/>
  <c r="K1419" i="18"/>
  <c r="M1419" i="18" s="1"/>
  <c r="N1419" i="18" s="1"/>
  <c r="K1411" i="18"/>
  <c r="K1403" i="18"/>
  <c r="K1395" i="18"/>
  <c r="M1395" i="18" s="1"/>
  <c r="N1395" i="18" s="1"/>
  <c r="K1387" i="18"/>
  <c r="M1387" i="18" s="1"/>
  <c r="N1387" i="18" s="1"/>
  <c r="K1379" i="18"/>
  <c r="K1371" i="18"/>
  <c r="M1371" i="18" s="1"/>
  <c r="N1371" i="18" s="1"/>
  <c r="K1363" i="18"/>
  <c r="K1355" i="18"/>
  <c r="M1355" i="18" s="1"/>
  <c r="N1355" i="18" s="1"/>
  <c r="K1347" i="18"/>
  <c r="K1339" i="18"/>
  <c r="K1331" i="18"/>
  <c r="M1331" i="18" s="1"/>
  <c r="N1331" i="18" s="1"/>
  <c r="K1323" i="18"/>
  <c r="M1323" i="18" s="1"/>
  <c r="N1323" i="18" s="1"/>
  <c r="K1315" i="18"/>
  <c r="K1567" i="18"/>
  <c r="M1567" i="18" s="1"/>
  <c r="N1567" i="18" s="1"/>
  <c r="K1484" i="18"/>
  <c r="M1484" i="18" s="1"/>
  <c r="N1484" i="18" s="1"/>
  <c r="K1476" i="18"/>
  <c r="M1476" i="18" s="1"/>
  <c r="N1476" i="18" s="1"/>
  <c r="K1468" i="18"/>
  <c r="K1426" i="18"/>
  <c r="K1362" i="18"/>
  <c r="K1283" i="18"/>
  <c r="K1265" i="18"/>
  <c r="M1265" i="18" s="1"/>
  <c r="N1265" i="18" s="1"/>
  <c r="K1115" i="18"/>
  <c r="K1107" i="18"/>
  <c r="K1099" i="18"/>
  <c r="M1099" i="18" s="1"/>
  <c r="N1099" i="18" s="1"/>
  <c r="K1091" i="18"/>
  <c r="K1519" i="18"/>
  <c r="M1519" i="18" s="1"/>
  <c r="N1519" i="18" s="1"/>
  <c r="K1450" i="18"/>
  <c r="M1450" i="18" s="1"/>
  <c r="N1450" i="18" s="1"/>
  <c r="K1386" i="18"/>
  <c r="M1386" i="18" s="1"/>
  <c r="N1386" i="18" s="1"/>
  <c r="K1322" i="18"/>
  <c r="M1322" i="18" s="1"/>
  <c r="N1322" i="18" s="1"/>
  <c r="K1290" i="18"/>
  <c r="M1290" i="18" s="1"/>
  <c r="N1290" i="18" s="1"/>
  <c r="K1474" i="18"/>
  <c r="K1410" i="18"/>
  <c r="M1410" i="18" s="1"/>
  <c r="N1410" i="18" s="1"/>
  <c r="K1346" i="18"/>
  <c r="K1307" i="18"/>
  <c r="M1307" i="18" s="1"/>
  <c r="N1307" i="18" s="1"/>
  <c r="K1275" i="18"/>
  <c r="K1434" i="18"/>
  <c r="M1434" i="18" s="1"/>
  <c r="N1434" i="18" s="1"/>
  <c r="K1370" i="18"/>
  <c r="M1370" i="18" s="1"/>
  <c r="N1370" i="18" s="1"/>
  <c r="K1282" i="18"/>
  <c r="M1282" i="18" s="1"/>
  <c r="N1282" i="18" s="1"/>
  <c r="K1266" i="18"/>
  <c r="K1118" i="18"/>
  <c r="K1110" i="18"/>
  <c r="K1102" i="18"/>
  <c r="K1583" i="18"/>
  <c r="M1583" i="18" s="1"/>
  <c r="N1583" i="18" s="1"/>
  <c r="K1458" i="18"/>
  <c r="M1458" i="18" s="1"/>
  <c r="N1458" i="18" s="1"/>
  <c r="K1394" i="18"/>
  <c r="K1330" i="18"/>
  <c r="M1330" i="18" s="1"/>
  <c r="N1330" i="18" s="1"/>
  <c r="K1299" i="18"/>
  <c r="K1255" i="18"/>
  <c r="K1247" i="18"/>
  <c r="K1239" i="18"/>
  <c r="K1231" i="18"/>
  <c r="K1223" i="18"/>
  <c r="K1215" i="18"/>
  <c r="K1207" i="18"/>
  <c r="K1199" i="18"/>
  <c r="K1191" i="18"/>
  <c r="K1183" i="18"/>
  <c r="K1175" i="18"/>
  <c r="K1167" i="18"/>
  <c r="K1159" i="18"/>
  <c r="K1151" i="18"/>
  <c r="K1143" i="18"/>
  <c r="K1135" i="18"/>
  <c r="K1127" i="18"/>
  <c r="M1127" i="18" s="1"/>
  <c r="N1127" i="18" s="1"/>
  <c r="K1442" i="18"/>
  <c r="K1378" i="18"/>
  <c r="K1314" i="18"/>
  <c r="K1291" i="18"/>
  <c r="K1261" i="18"/>
  <c r="K1257" i="18"/>
  <c r="K1249" i="18"/>
  <c r="K1241" i="18"/>
  <c r="K1233" i="18"/>
  <c r="M1233" i="18" s="1"/>
  <c r="N1233" i="18" s="1"/>
  <c r="K1225" i="18"/>
  <c r="K1217" i="18"/>
  <c r="K1209" i="18"/>
  <c r="M1209" i="18" s="1"/>
  <c r="N1209" i="18" s="1"/>
  <c r="K1201" i="18"/>
  <c r="K1193" i="18"/>
  <c r="K1185" i="18"/>
  <c r="K1137" i="18"/>
  <c r="K1466" i="18"/>
  <c r="K1402" i="18"/>
  <c r="K1338" i="18"/>
  <c r="K1298" i="18"/>
  <c r="K1267" i="18"/>
  <c r="M1267" i="18" s="1"/>
  <c r="N1267" i="18" s="1"/>
  <c r="K1250" i="18"/>
  <c r="K1242" i="18"/>
  <c r="M1242" i="18" s="1"/>
  <c r="N1242" i="18" s="1"/>
  <c r="K1234" i="18"/>
  <c r="M1234" i="18" s="1"/>
  <c r="N1234" i="18" s="1"/>
  <c r="K1226" i="18"/>
  <c r="K1218" i="18"/>
  <c r="M1218" i="18" s="1"/>
  <c r="N1218" i="18" s="1"/>
  <c r="K1210" i="18"/>
  <c r="K1202" i="18"/>
  <c r="K1194" i="18"/>
  <c r="K1186" i="18"/>
  <c r="K1178" i="18"/>
  <c r="M1178" i="18" s="1"/>
  <c r="N1178" i="18" s="1"/>
  <c r="K1170" i="18"/>
  <c r="M1170" i="18" s="1"/>
  <c r="N1170" i="18" s="1"/>
  <c r="K1162" i="18"/>
  <c r="K1154" i="18"/>
  <c r="K1146" i="18"/>
  <c r="K1138" i="18"/>
  <c r="K1130" i="18"/>
  <c r="K1122" i="18"/>
  <c r="K1114" i="18"/>
  <c r="K1106" i="18"/>
  <c r="M1106" i="18" s="1"/>
  <c r="N1106" i="18" s="1"/>
  <c r="K1098" i="18"/>
  <c r="K1274" i="18"/>
  <c r="K1224" i="18"/>
  <c r="K1160" i="18"/>
  <c r="K1119" i="18"/>
  <c r="M1119" i="18" s="1"/>
  <c r="N1119" i="18" s="1"/>
  <c r="K1248" i="18"/>
  <c r="K1184" i="18"/>
  <c r="K1104" i="18"/>
  <c r="K1418" i="18"/>
  <c r="K1208" i="18"/>
  <c r="K1144" i="18"/>
  <c r="K1111" i="18"/>
  <c r="K1306" i="18"/>
  <c r="K1232" i="18"/>
  <c r="K1168" i="18"/>
  <c r="K1096" i="18"/>
  <c r="M1096" i="18" s="1"/>
  <c r="N1096" i="18" s="1"/>
  <c r="K1256" i="18"/>
  <c r="M1256" i="18" s="1"/>
  <c r="N1256" i="18" s="1"/>
  <c r="K1192" i="18"/>
  <c r="M1192" i="18" s="1"/>
  <c r="N1192" i="18" s="1"/>
  <c r="K1128" i="18"/>
  <c r="M1128" i="18" s="1"/>
  <c r="N1128" i="18" s="1"/>
  <c r="K1103" i="18"/>
  <c r="K1082" i="18"/>
  <c r="M1082" i="18" s="1"/>
  <c r="N1082" i="18" s="1"/>
  <c r="K1074" i="18"/>
  <c r="K1066" i="18"/>
  <c r="M1066" i="18" s="1"/>
  <c r="N1066" i="18" s="1"/>
  <c r="K1058" i="18"/>
  <c r="K1050" i="18"/>
  <c r="M1050" i="18" s="1"/>
  <c r="N1050" i="18" s="1"/>
  <c r="K1042" i="18"/>
  <c r="K1034" i="18"/>
  <c r="K1026" i="18"/>
  <c r="K1018" i="18"/>
  <c r="M1018" i="18" s="1"/>
  <c r="N1018" i="18" s="1"/>
  <c r="K1010" i="18"/>
  <c r="K1002" i="18"/>
  <c r="K994" i="18"/>
  <c r="M994" i="18" s="1"/>
  <c r="N994" i="18" s="1"/>
  <c r="K986" i="18"/>
  <c r="M986" i="18" s="1"/>
  <c r="N986" i="18" s="1"/>
  <c r="K1240" i="18"/>
  <c r="M1240" i="18" s="1"/>
  <c r="N1240" i="18" s="1"/>
  <c r="K1176" i="18"/>
  <c r="M1176" i="18" s="1"/>
  <c r="N1176" i="18" s="1"/>
  <c r="K1095" i="18"/>
  <c r="K1087" i="18"/>
  <c r="M1087" i="18" s="1"/>
  <c r="N1087" i="18" s="1"/>
  <c r="K1083" i="18"/>
  <c r="M1083" i="18" s="1"/>
  <c r="N1083" i="18" s="1"/>
  <c r="K1076" i="18"/>
  <c r="K1068" i="18"/>
  <c r="M1068" i="18" s="1"/>
  <c r="N1068" i="18" s="1"/>
  <c r="K1060" i="18"/>
  <c r="K1052" i="18"/>
  <c r="K1044" i="18"/>
  <c r="K1036" i="18"/>
  <c r="K1028" i="18"/>
  <c r="M1028" i="18" s="1"/>
  <c r="N1028" i="18" s="1"/>
  <c r="K1020" i="18"/>
  <c r="M1020" i="18" s="1"/>
  <c r="N1020" i="18" s="1"/>
  <c r="K1012" i="18"/>
  <c r="K1004" i="18"/>
  <c r="M1004" i="18" s="1"/>
  <c r="N1004" i="18" s="1"/>
  <c r="K996" i="18"/>
  <c r="K988" i="18"/>
  <c r="K980" i="18"/>
  <c r="K972" i="18"/>
  <c r="K964" i="18"/>
  <c r="M964" i="18" s="1"/>
  <c r="N964" i="18" s="1"/>
  <c r="K956" i="18"/>
  <c r="M956" i="18" s="1"/>
  <c r="N956" i="18" s="1"/>
  <c r="K948" i="18"/>
  <c r="K940" i="18"/>
  <c r="M940" i="18" s="1"/>
  <c r="N940" i="18" s="1"/>
  <c r="K932" i="18"/>
  <c r="K924" i="18"/>
  <c r="K1354" i="18"/>
  <c r="K1200" i="18"/>
  <c r="M1200" i="18" s="1"/>
  <c r="N1200" i="18" s="1"/>
  <c r="K1136" i="18"/>
  <c r="K1112" i="18"/>
  <c r="M1112" i="18" s="1"/>
  <c r="N1112" i="18" s="1"/>
  <c r="K1090" i="18"/>
  <c r="M1090" i="18" s="1"/>
  <c r="N1090" i="18" s="1"/>
  <c r="K1043" i="18"/>
  <c r="K970" i="18"/>
  <c r="K938" i="18"/>
  <c r="K916" i="18"/>
  <c r="K899" i="18"/>
  <c r="M899" i="18" s="1"/>
  <c r="N899" i="18" s="1"/>
  <c r="K1067" i="18"/>
  <c r="M1067" i="18" s="1"/>
  <c r="N1067" i="18" s="1"/>
  <c r="K1003" i="18"/>
  <c r="M1003" i="18" s="1"/>
  <c r="N1003" i="18" s="1"/>
  <c r="K955" i="18"/>
  <c r="K900" i="18"/>
  <c r="K1027" i="18"/>
  <c r="K962" i="18"/>
  <c r="K930" i="18"/>
  <c r="K923" i="18"/>
  <c r="M923" i="18" s="1"/>
  <c r="N923" i="18" s="1"/>
  <c r="K907" i="18"/>
  <c r="K1152" i="18"/>
  <c r="K1051" i="18"/>
  <c r="M1051" i="18" s="1"/>
  <c r="N1051" i="18" s="1"/>
  <c r="K987" i="18"/>
  <c r="M987" i="18" s="1"/>
  <c r="N987" i="18" s="1"/>
  <c r="K979" i="18"/>
  <c r="K947" i="18"/>
  <c r="M947" i="18" s="1"/>
  <c r="N947" i="18" s="1"/>
  <c r="K908" i="18"/>
  <c r="K822" i="18"/>
  <c r="K814" i="18"/>
  <c r="M814" i="18" s="1"/>
  <c r="N814" i="18" s="1"/>
  <c r="K806" i="18"/>
  <c r="K798" i="18"/>
  <c r="K790" i="18"/>
  <c r="M790" i="18" s="1"/>
  <c r="N790" i="18" s="1"/>
  <c r="K782" i="18"/>
  <c r="K774" i="18"/>
  <c r="K766" i="18"/>
  <c r="K758" i="18"/>
  <c r="K750" i="18"/>
  <c r="K742" i="18"/>
  <c r="K734" i="18"/>
  <c r="K1075" i="18"/>
  <c r="M1075" i="18" s="1"/>
  <c r="N1075" i="18" s="1"/>
  <c r="K1011" i="18"/>
  <c r="M1011" i="18" s="1"/>
  <c r="N1011" i="18" s="1"/>
  <c r="K954" i="18"/>
  <c r="M954" i="18" s="1"/>
  <c r="N954" i="18" s="1"/>
  <c r="K912" i="18"/>
  <c r="K894" i="18"/>
  <c r="K887" i="18"/>
  <c r="K879" i="18"/>
  <c r="M879" i="18" s="1"/>
  <c r="N879" i="18" s="1"/>
  <c r="K871" i="18"/>
  <c r="M871" i="18" s="1"/>
  <c r="N871" i="18" s="1"/>
  <c r="K863" i="18"/>
  <c r="M863" i="18" s="1"/>
  <c r="N863" i="18" s="1"/>
  <c r="K855" i="18"/>
  <c r="K847" i="18"/>
  <c r="K839" i="18"/>
  <c r="K831" i="18"/>
  <c r="K823" i="18"/>
  <c r="K815" i="18"/>
  <c r="M815" i="18" s="1"/>
  <c r="N815" i="18" s="1"/>
  <c r="K807" i="18"/>
  <c r="K799" i="18"/>
  <c r="K791" i="18"/>
  <c r="K783" i="18"/>
  <c r="M783" i="18" s="1"/>
  <c r="N783" i="18" s="1"/>
  <c r="K775" i="18"/>
  <c r="K767" i="18"/>
  <c r="M767" i="18" s="1"/>
  <c r="N767" i="18" s="1"/>
  <c r="K759" i="18"/>
  <c r="M759" i="18" s="1"/>
  <c r="N759" i="18" s="1"/>
  <c r="K1216" i="18"/>
  <c r="K1120" i="18"/>
  <c r="K1059" i="18"/>
  <c r="K995" i="18"/>
  <c r="K978" i="18"/>
  <c r="K946" i="18"/>
  <c r="K922" i="18"/>
  <c r="M922" i="18" s="1"/>
  <c r="N922" i="18" s="1"/>
  <c r="K920" i="18"/>
  <c r="M920" i="18" s="1"/>
  <c r="N920" i="18" s="1"/>
  <c r="K1019" i="18"/>
  <c r="K963" i="18"/>
  <c r="K931" i="18"/>
  <c r="K913" i="18"/>
  <c r="M913" i="18" s="1"/>
  <c r="N913" i="18" s="1"/>
  <c r="K890" i="18"/>
  <c r="K882" i="18"/>
  <c r="K874" i="18"/>
  <c r="K866" i="18"/>
  <c r="M866" i="18" s="1"/>
  <c r="N866" i="18" s="1"/>
  <c r="K858" i="18"/>
  <c r="M858" i="18" s="1"/>
  <c r="N858" i="18" s="1"/>
  <c r="K850" i="18"/>
  <c r="K842" i="18"/>
  <c r="M842" i="18" s="1"/>
  <c r="N842" i="18" s="1"/>
  <c r="K834" i="18"/>
  <c r="K826" i="18"/>
  <c r="K818" i="18"/>
  <c r="K810" i="18"/>
  <c r="K802" i="18"/>
  <c r="M802" i="18" s="1"/>
  <c r="N802" i="18" s="1"/>
  <c r="K794" i="18"/>
  <c r="M794" i="18" s="1"/>
  <c r="N794" i="18" s="1"/>
  <c r="K786" i="18"/>
  <c r="K778" i="18"/>
  <c r="M778" i="18" s="1"/>
  <c r="N778" i="18" s="1"/>
  <c r="K770" i="18"/>
  <c r="K762" i="18"/>
  <c r="K754" i="18"/>
  <c r="K909" i="18"/>
  <c r="K880" i="18"/>
  <c r="K816" i="18"/>
  <c r="M816" i="18" s="1"/>
  <c r="N816" i="18" s="1"/>
  <c r="K736" i="18"/>
  <c r="K720" i="18"/>
  <c r="M720" i="18" s="1"/>
  <c r="N720" i="18" s="1"/>
  <c r="K712" i="18"/>
  <c r="M712" i="18" s="1"/>
  <c r="N712" i="18" s="1"/>
  <c r="K704" i="18"/>
  <c r="M704" i="18" s="1"/>
  <c r="N704" i="18" s="1"/>
  <c r="K696" i="18"/>
  <c r="K688" i="18"/>
  <c r="M688" i="18" s="1"/>
  <c r="N688" i="18" s="1"/>
  <c r="K680" i="18"/>
  <c r="K544" i="18"/>
  <c r="K915" i="18"/>
  <c r="K905" i="18"/>
  <c r="M905" i="18" s="1"/>
  <c r="N905" i="18" s="1"/>
  <c r="K840" i="18"/>
  <c r="K776" i="18"/>
  <c r="K743" i="18"/>
  <c r="M743" i="18" s="1"/>
  <c r="N743" i="18" s="1"/>
  <c r="K721" i="18"/>
  <c r="M721" i="18" s="1"/>
  <c r="N721" i="18" s="1"/>
  <c r="K713" i="18"/>
  <c r="K705" i="18"/>
  <c r="M705" i="18" s="1"/>
  <c r="N705" i="18" s="1"/>
  <c r="K697" i="18"/>
  <c r="K689" i="18"/>
  <c r="M689" i="18" s="1"/>
  <c r="N689" i="18" s="1"/>
  <c r="K681" i="18"/>
  <c r="K673" i="18"/>
  <c r="K665" i="18"/>
  <c r="M665" i="18" s="1"/>
  <c r="N665" i="18" s="1"/>
  <c r="C17" i="12" s="1"/>
  <c r="K657" i="18"/>
  <c r="K649" i="18"/>
  <c r="K641" i="18"/>
  <c r="M641" i="18" s="1"/>
  <c r="N641" i="18" s="1"/>
  <c r="K633" i="18"/>
  <c r="K625" i="18"/>
  <c r="M625" i="18" s="1"/>
  <c r="N625" i="18" s="1"/>
  <c r="K617" i="18"/>
  <c r="M617" i="18" s="1"/>
  <c r="N617" i="18" s="1"/>
  <c r="K1035" i="18"/>
  <c r="K864" i="18"/>
  <c r="K800" i="18"/>
  <c r="K888" i="18"/>
  <c r="K824" i="18"/>
  <c r="K760" i="18"/>
  <c r="K735" i="18"/>
  <c r="K728" i="18"/>
  <c r="M728" i="18" s="1"/>
  <c r="N728" i="18" s="1"/>
  <c r="K555" i="18"/>
  <c r="K939" i="18"/>
  <c r="M939" i="18" s="1"/>
  <c r="N939" i="18" s="1"/>
  <c r="K848" i="18"/>
  <c r="K784" i="18"/>
  <c r="K752" i="18"/>
  <c r="M752" i="18" s="1"/>
  <c r="N752" i="18" s="1"/>
  <c r="K1482" i="18"/>
  <c r="K872" i="18"/>
  <c r="M872" i="18" s="1"/>
  <c r="N872" i="18" s="1"/>
  <c r="K808" i="18"/>
  <c r="M808" i="18" s="1"/>
  <c r="N808" i="18" s="1"/>
  <c r="K726" i="18"/>
  <c r="M726" i="18" s="1"/>
  <c r="N726" i="18" s="1"/>
  <c r="K717" i="18"/>
  <c r="M717" i="18" s="1"/>
  <c r="N717" i="18" s="1"/>
  <c r="K709" i="18"/>
  <c r="K701" i="18"/>
  <c r="K693" i="18"/>
  <c r="K685" i="18"/>
  <c r="K677" i="18"/>
  <c r="M677" i="18" s="1"/>
  <c r="N677" i="18" s="1"/>
  <c r="K669" i="18"/>
  <c r="M669" i="18" s="1"/>
  <c r="N669" i="18" s="1"/>
  <c r="K661" i="18"/>
  <c r="K653" i="18"/>
  <c r="M653" i="18" s="1"/>
  <c r="N653" i="18" s="1"/>
  <c r="K645" i="18"/>
  <c r="K637" i="18"/>
  <c r="K629" i="18"/>
  <c r="K621" i="18"/>
  <c r="K613" i="18"/>
  <c r="M613" i="18" s="1"/>
  <c r="N613" i="18" s="1"/>
  <c r="C13" i="12" s="1"/>
  <c r="K832" i="18"/>
  <c r="M832" i="18" s="1"/>
  <c r="N832" i="18" s="1"/>
  <c r="K768" i="18"/>
  <c r="K744" i="18"/>
  <c r="M744" i="18" s="1"/>
  <c r="N744" i="18" s="1"/>
  <c r="K662" i="18"/>
  <c r="K654" i="18"/>
  <c r="K646" i="18"/>
  <c r="K638" i="18"/>
  <c r="K630" i="18"/>
  <c r="M630" i="18" s="1"/>
  <c r="N630" i="18" s="1"/>
  <c r="K622" i="18"/>
  <c r="M622" i="18" s="1"/>
  <c r="N622" i="18" s="1"/>
  <c r="K614" i="18"/>
  <c r="K606" i="18"/>
  <c r="M606" i="18" s="1"/>
  <c r="N606" i="18" s="1"/>
  <c r="K971" i="18"/>
  <c r="K856" i="18"/>
  <c r="M856" i="18" s="1"/>
  <c r="N856" i="18" s="1"/>
  <c r="K792" i="18"/>
  <c r="M792" i="18" s="1"/>
  <c r="N792" i="18" s="1"/>
  <c r="K751" i="18"/>
  <c r="K719" i="18"/>
  <c r="M719" i="18" s="1"/>
  <c r="N719" i="18" s="1"/>
  <c r="K711" i="18"/>
  <c r="M711" i="18" s="1"/>
  <c r="N711" i="18" s="1"/>
  <c r="K703" i="18"/>
  <c r="K695" i="18"/>
  <c r="K687" i="18"/>
  <c r="K679" i="18"/>
  <c r="M679" i="18" s="1"/>
  <c r="N679" i="18" s="1"/>
  <c r="K671" i="18"/>
  <c r="M671" i="18" s="1"/>
  <c r="N671" i="18" s="1"/>
  <c r="K663" i="18"/>
  <c r="K655" i="18"/>
  <c r="M655" i="18" s="1"/>
  <c r="N655" i="18" s="1"/>
  <c r="K647" i="18"/>
  <c r="M647" i="18" s="1"/>
  <c r="N647" i="18" s="1"/>
  <c r="K639" i="18"/>
  <c r="K631" i="18"/>
  <c r="K623" i="18"/>
  <c r="K615" i="18"/>
  <c r="K607" i="18"/>
  <c r="M607" i="18" s="1"/>
  <c r="N607" i="18" s="1"/>
  <c r="K599" i="18"/>
  <c r="K591" i="18"/>
  <c r="M591" i="18" s="1"/>
  <c r="N591" i="18" s="1"/>
  <c r="K575" i="18"/>
  <c r="M575" i="18" s="1"/>
  <c r="N575" i="18" s="1"/>
  <c r="K567" i="18"/>
  <c r="K559" i="18"/>
  <c r="K551" i="18"/>
  <c r="M551" i="18" s="1"/>
  <c r="N551" i="18" s="1"/>
  <c r="K543" i="18"/>
  <c r="M543" i="18" s="1"/>
  <c r="N543" i="18" s="1"/>
  <c r="K581" i="18"/>
  <c r="K605" i="18"/>
  <c r="M605" i="18" s="1"/>
  <c r="N605" i="18" s="1"/>
  <c r="K565" i="18"/>
  <c r="M565" i="18" s="1"/>
  <c r="N565" i="18" s="1"/>
  <c r="K589" i="18"/>
  <c r="M589" i="18" s="1"/>
  <c r="N589" i="18" s="1"/>
  <c r="K537" i="18"/>
  <c r="M537" i="18" s="1"/>
  <c r="N537" i="18" s="1"/>
  <c r="K529" i="18"/>
  <c r="K521" i="18"/>
  <c r="M521" i="18" s="1"/>
  <c r="N521" i="18" s="1"/>
  <c r="K513" i="18"/>
  <c r="K505" i="18"/>
  <c r="K497" i="18"/>
  <c r="M497" i="18" s="1"/>
  <c r="N497" i="18" s="1"/>
  <c r="K489" i="18"/>
  <c r="M489" i="18" s="1"/>
  <c r="N489" i="18" s="1"/>
  <c r="K481" i="18"/>
  <c r="K473" i="18"/>
  <c r="K465" i="18"/>
  <c r="K457" i="18"/>
  <c r="K449" i="18"/>
  <c r="K441" i="18"/>
  <c r="K433" i="18"/>
  <c r="K425" i="18"/>
  <c r="M425" i="18" s="1"/>
  <c r="N425" i="18" s="1"/>
  <c r="K417" i="18"/>
  <c r="M417" i="18" s="1"/>
  <c r="N417" i="18" s="1"/>
  <c r="K409" i="18"/>
  <c r="K401" i="18"/>
  <c r="K393" i="18"/>
  <c r="K385" i="18"/>
  <c r="M385" i="18" s="1"/>
  <c r="N385" i="18" s="1"/>
  <c r="K377" i="18"/>
  <c r="K369" i="18"/>
  <c r="K573" i="18"/>
  <c r="K435" i="18"/>
  <c r="M435" i="18" s="1"/>
  <c r="N435" i="18" s="1"/>
  <c r="K427" i="18"/>
  <c r="K419" i="18"/>
  <c r="K411" i="18"/>
  <c r="K403" i="18"/>
  <c r="K395" i="18"/>
  <c r="M395" i="18" s="1"/>
  <c r="N395" i="18" s="1"/>
  <c r="K387" i="18"/>
  <c r="K379" i="18"/>
  <c r="K371" i="18"/>
  <c r="M371" i="18" s="1"/>
  <c r="N371" i="18" s="1"/>
  <c r="K363" i="18"/>
  <c r="K597" i="18"/>
  <c r="K524" i="18"/>
  <c r="K516" i="18"/>
  <c r="K508" i="18"/>
  <c r="M508" i="18" s="1"/>
  <c r="N508" i="18" s="1"/>
  <c r="K500" i="18"/>
  <c r="M500" i="18" s="1"/>
  <c r="N500" i="18" s="1"/>
  <c r="K492" i="18"/>
  <c r="M492" i="18" s="1"/>
  <c r="N492" i="18" s="1"/>
  <c r="K484" i="18"/>
  <c r="M484" i="18" s="1"/>
  <c r="N484" i="18" s="1"/>
  <c r="K476" i="18"/>
  <c r="M476" i="18" s="1"/>
  <c r="N476" i="18" s="1"/>
  <c r="K468" i="18"/>
  <c r="M468" i="18" s="1"/>
  <c r="N468" i="18" s="1"/>
  <c r="K460" i="18"/>
  <c r="M460" i="18" s="1"/>
  <c r="N460" i="18" s="1"/>
  <c r="K452" i="18"/>
  <c r="K444" i="18"/>
  <c r="K436" i="18"/>
  <c r="M436" i="18" s="1"/>
  <c r="N436" i="18" s="1"/>
  <c r="K428" i="18"/>
  <c r="M428" i="18" s="1"/>
  <c r="N428" i="18" s="1"/>
  <c r="K420" i="18"/>
  <c r="M420" i="18" s="1"/>
  <c r="N420" i="18" s="1"/>
  <c r="K412" i="18"/>
  <c r="K404" i="18"/>
  <c r="K396" i="18"/>
  <c r="K388" i="18"/>
  <c r="K380" i="18"/>
  <c r="K372" i="18"/>
  <c r="M372" i="18" s="1"/>
  <c r="N372" i="18" s="1"/>
  <c r="K364" i="18"/>
  <c r="M364" i="18" s="1"/>
  <c r="N364" i="18" s="1"/>
  <c r="K357" i="18"/>
  <c r="M357" i="18" s="1"/>
  <c r="N357" i="18" s="1"/>
  <c r="K353" i="18"/>
  <c r="M353" i="18" s="1"/>
  <c r="N353" i="18" s="1"/>
  <c r="K533" i="18"/>
  <c r="K501" i="18"/>
  <c r="M501" i="18" s="1"/>
  <c r="N501" i="18" s="1"/>
  <c r="K469" i="18"/>
  <c r="K437" i="18"/>
  <c r="M437" i="18" s="1"/>
  <c r="N437" i="18" s="1"/>
  <c r="K405" i="18"/>
  <c r="K373" i="18"/>
  <c r="M373" i="18" s="1"/>
  <c r="N373" i="18" s="1"/>
  <c r="K361" i="18"/>
  <c r="M361" i="18" s="1"/>
  <c r="N361" i="18" s="1"/>
  <c r="K525" i="18"/>
  <c r="K493" i="18"/>
  <c r="K461" i="18"/>
  <c r="K429" i="18"/>
  <c r="K397" i="18"/>
  <c r="K365" i="18"/>
  <c r="K312" i="18"/>
  <c r="K296" i="18"/>
  <c r="M296" i="18" s="1"/>
  <c r="N296" i="18" s="1"/>
  <c r="K256" i="18"/>
  <c r="K248" i="18"/>
  <c r="K240" i="18"/>
  <c r="K232" i="18"/>
  <c r="K224" i="18"/>
  <c r="M224" i="18" s="1"/>
  <c r="N224" i="18" s="1"/>
  <c r="K216" i="18"/>
  <c r="M216" i="18" s="1"/>
  <c r="N216" i="18" s="1"/>
  <c r="K208" i="18"/>
  <c r="K200" i="18"/>
  <c r="M200" i="18" s="1"/>
  <c r="N200" i="18" s="1"/>
  <c r="K192" i="18"/>
  <c r="K184" i="18"/>
  <c r="K176" i="18"/>
  <c r="K346" i="18"/>
  <c r="M346" i="18" s="1"/>
  <c r="N346" i="18" s="1"/>
  <c r="K329" i="18"/>
  <c r="K321" i="18"/>
  <c r="K313" i="18"/>
  <c r="M313" i="18" s="1"/>
  <c r="N313" i="18" s="1"/>
  <c r="K305" i="18"/>
  <c r="M305" i="18" s="1"/>
  <c r="N305" i="18" s="1"/>
  <c r="K297" i="18"/>
  <c r="K289" i="18"/>
  <c r="M289" i="18" s="1"/>
  <c r="N289" i="18" s="1"/>
  <c r="K281" i="18"/>
  <c r="K273" i="18"/>
  <c r="K265" i="18"/>
  <c r="K257" i="18"/>
  <c r="K249" i="18"/>
  <c r="M249" i="18" s="1"/>
  <c r="N249" i="18" s="1"/>
  <c r="K241" i="18"/>
  <c r="M241" i="18" s="1"/>
  <c r="N241" i="18" s="1"/>
  <c r="K233" i="18"/>
  <c r="K225" i="18"/>
  <c r="M225" i="18" s="1"/>
  <c r="N225" i="18" s="1"/>
  <c r="K217" i="18"/>
  <c r="K209" i="18"/>
  <c r="K201" i="18"/>
  <c r="K193" i="18"/>
  <c r="K185" i="18"/>
  <c r="M185" i="18" s="1"/>
  <c r="N185" i="18" s="1"/>
  <c r="K522" i="18"/>
  <c r="M522" i="18" s="1"/>
  <c r="N522" i="18" s="1"/>
  <c r="K517" i="18"/>
  <c r="K490" i="18"/>
  <c r="M490" i="18" s="1"/>
  <c r="N490" i="18" s="1"/>
  <c r="K485" i="18"/>
  <c r="M485" i="18" s="1"/>
  <c r="N485" i="18" s="1"/>
  <c r="K458" i="18"/>
  <c r="K453" i="18"/>
  <c r="K426" i="18"/>
  <c r="M426" i="18" s="1"/>
  <c r="N426" i="18" s="1"/>
  <c r="K421" i="18"/>
  <c r="M421" i="18" s="1"/>
  <c r="N421" i="18" s="1"/>
  <c r="K394" i="18"/>
  <c r="M394" i="18" s="1"/>
  <c r="N394" i="18" s="1"/>
  <c r="K389" i="18"/>
  <c r="K354" i="18"/>
  <c r="K330" i="18"/>
  <c r="M330" i="18" s="1"/>
  <c r="N330" i="18" s="1"/>
  <c r="K322" i="18"/>
  <c r="K314" i="18"/>
  <c r="M314" i="18" s="1"/>
  <c r="N314" i="18" s="1"/>
  <c r="K306" i="18"/>
  <c r="K298" i="18"/>
  <c r="M298" i="18" s="1"/>
  <c r="N298" i="18" s="1"/>
  <c r="K290" i="18"/>
  <c r="M290" i="18" s="1"/>
  <c r="N290" i="18" s="1"/>
  <c r="K282" i="18"/>
  <c r="K274" i="18"/>
  <c r="K266" i="18"/>
  <c r="K258" i="18"/>
  <c r="K250" i="18"/>
  <c r="M250" i="18" s="1"/>
  <c r="N250" i="18" s="1"/>
  <c r="K242" i="18"/>
  <c r="K234" i="18"/>
  <c r="K226" i="18"/>
  <c r="M226" i="18" s="1"/>
  <c r="N226" i="18" s="1"/>
  <c r="K218" i="18"/>
  <c r="K210" i="18"/>
  <c r="K202" i="18"/>
  <c r="M202" i="18" s="1"/>
  <c r="N202" i="18" s="1"/>
  <c r="K194" i="18"/>
  <c r="K186" i="18"/>
  <c r="K178" i="18"/>
  <c r="K557" i="18"/>
  <c r="M557" i="18" s="1"/>
  <c r="N557" i="18" s="1"/>
  <c r="K362" i="18"/>
  <c r="M362" i="18" s="1"/>
  <c r="N362" i="18" s="1"/>
  <c r="K341" i="18"/>
  <c r="K337" i="18"/>
  <c r="K331" i="18"/>
  <c r="K323" i="18"/>
  <c r="K315" i="18"/>
  <c r="M315" i="18" s="1"/>
  <c r="N315" i="18" s="1"/>
  <c r="K307" i="18"/>
  <c r="M307" i="18" s="1"/>
  <c r="N307" i="18" s="1"/>
  <c r="K299" i="18"/>
  <c r="M299" i="18" s="1"/>
  <c r="N299" i="18" s="1"/>
  <c r="K291" i="18"/>
  <c r="M291" i="18" s="1"/>
  <c r="N291" i="18" s="1"/>
  <c r="K283" i="18"/>
  <c r="M283" i="18" s="1"/>
  <c r="N283" i="18" s="1"/>
  <c r="K275" i="18"/>
  <c r="K267" i="18"/>
  <c r="K259" i="18"/>
  <c r="K251" i="18"/>
  <c r="K243" i="18"/>
  <c r="M243" i="18" s="1"/>
  <c r="N243" i="18" s="1"/>
  <c r="K235" i="18"/>
  <c r="M235" i="18" s="1"/>
  <c r="N235" i="18" s="1"/>
  <c r="K227" i="18"/>
  <c r="M227" i="18" s="1"/>
  <c r="N227" i="18" s="1"/>
  <c r="K219" i="18"/>
  <c r="M219" i="18" s="1"/>
  <c r="N219" i="18" s="1"/>
  <c r="K211" i="18"/>
  <c r="K203" i="18"/>
  <c r="K195" i="18"/>
  <c r="K187" i="18"/>
  <c r="K179" i="18"/>
  <c r="M179" i="18" s="1"/>
  <c r="N179" i="18" s="1"/>
  <c r="K171" i="18"/>
  <c r="M171" i="18" s="1"/>
  <c r="N171" i="18" s="1"/>
  <c r="K549" i="18"/>
  <c r="M549" i="18" s="1"/>
  <c r="N549" i="18" s="1"/>
  <c r="K514" i="18"/>
  <c r="K509" i="18"/>
  <c r="M509" i="18" s="1"/>
  <c r="N509" i="18" s="1"/>
  <c r="K482" i="18"/>
  <c r="K477" i="18"/>
  <c r="K450" i="18"/>
  <c r="K445" i="18"/>
  <c r="M445" i="18" s="1"/>
  <c r="N445" i="18" s="1"/>
  <c r="K418" i="18"/>
  <c r="K413" i="18"/>
  <c r="M413" i="18" s="1"/>
  <c r="N413" i="18" s="1"/>
  <c r="K386" i="18"/>
  <c r="K381" i="18"/>
  <c r="M381" i="18" s="1"/>
  <c r="N381" i="18" s="1"/>
  <c r="K349" i="18"/>
  <c r="K345" i="18"/>
  <c r="K292" i="18"/>
  <c r="M292" i="18" s="1"/>
  <c r="N292" i="18" s="1"/>
  <c r="K268" i="18"/>
  <c r="K212" i="18"/>
  <c r="M212" i="18" s="1"/>
  <c r="N212" i="18" s="1"/>
  <c r="K204" i="18"/>
  <c r="K196" i="18"/>
  <c r="K188" i="18"/>
  <c r="M188" i="18" s="1"/>
  <c r="N188" i="18" s="1"/>
  <c r="K180" i="18"/>
  <c r="M180" i="18" s="1"/>
  <c r="N180" i="18" s="1"/>
  <c r="K168" i="18"/>
  <c r="K153" i="18"/>
  <c r="K145" i="18"/>
  <c r="M145" i="18" s="1"/>
  <c r="N145" i="18" s="1"/>
  <c r="K137" i="18"/>
  <c r="M137" i="18" s="1"/>
  <c r="N137" i="18" s="1"/>
  <c r="K129" i="18"/>
  <c r="K121" i="18"/>
  <c r="K113" i="18"/>
  <c r="K105" i="18"/>
  <c r="K97" i="18"/>
  <c r="M97" i="18" s="1"/>
  <c r="N97" i="18" s="1"/>
  <c r="K99" i="18"/>
  <c r="K91" i="18"/>
  <c r="M91" i="18" s="1"/>
  <c r="N91" i="18" s="1"/>
  <c r="K83" i="18"/>
  <c r="K75" i="18"/>
  <c r="M75" i="18" s="1"/>
  <c r="N75" i="18" s="1"/>
  <c r="K67" i="18"/>
  <c r="M67" i="18" s="1"/>
  <c r="N67" i="18" s="1"/>
  <c r="K59" i="18"/>
  <c r="K51" i="18"/>
  <c r="K43" i="18"/>
  <c r="K35" i="18"/>
  <c r="K27" i="18"/>
  <c r="M27" i="18" s="1"/>
  <c r="N27" i="18" s="1"/>
  <c r="K19" i="18"/>
  <c r="K162" i="18"/>
  <c r="M162" i="18" s="1"/>
  <c r="N162" i="18" s="1"/>
  <c r="K172" i="18"/>
  <c r="K87" i="18"/>
  <c r="K79" i="18"/>
  <c r="K71" i="18"/>
  <c r="K63" i="18"/>
  <c r="K55" i="18"/>
  <c r="M55" i="18" s="1"/>
  <c r="N55" i="18" s="1"/>
  <c r="K47" i="18"/>
  <c r="M47" i="18" s="1"/>
  <c r="N47" i="18" s="1"/>
  <c r="K39" i="18"/>
  <c r="M39" i="18" s="1"/>
  <c r="N39" i="18" s="1"/>
  <c r="K31" i="18"/>
  <c r="K23" i="18"/>
  <c r="K15" i="18"/>
  <c r="K177" i="18"/>
  <c r="M177" i="18" s="1"/>
  <c r="N177" i="18" s="1"/>
  <c r="K170" i="18"/>
  <c r="K141" i="18"/>
  <c r="M141" i="18" s="1"/>
  <c r="N141" i="18" s="1"/>
  <c r="K156" i="18"/>
  <c r="K101" i="18"/>
  <c r="M101" i="18" s="1"/>
  <c r="N101" i="18" s="1"/>
  <c r="K37" i="18"/>
  <c r="K125" i="18"/>
  <c r="K61" i="18"/>
  <c r="K149" i="18"/>
  <c r="K85" i="18"/>
  <c r="K21" i="18"/>
  <c r="K77" i="18"/>
  <c r="M77" i="18" s="1"/>
  <c r="N77" i="18" s="1"/>
  <c r="K13" i="18"/>
  <c r="M13" i="18" s="1"/>
  <c r="N13" i="18" s="1"/>
  <c r="K109" i="18"/>
  <c r="K45" i="18"/>
  <c r="K133" i="18"/>
  <c r="K69" i="18"/>
  <c r="M69" i="18" s="1"/>
  <c r="N69" i="18" s="1"/>
  <c r="K93" i="18"/>
  <c r="K29" i="18"/>
  <c r="K163" i="18"/>
  <c r="M163" i="18" s="1"/>
  <c r="N163" i="18" s="1"/>
  <c r="K117" i="18"/>
  <c r="M117" i="18" s="1"/>
  <c r="N117" i="18" s="1"/>
  <c r="K53" i="18"/>
  <c r="K155" i="18"/>
  <c r="M155" i="18" s="1"/>
  <c r="N155" i="18" s="1"/>
  <c r="L109" i="18"/>
  <c r="L63" i="18"/>
  <c r="L17" i="18"/>
  <c r="K38" i="18"/>
  <c r="K136" i="18"/>
  <c r="M136" i="18" s="1"/>
  <c r="N136" i="18" s="1"/>
  <c r="K100" i="18"/>
  <c r="M100" i="18" s="1"/>
  <c r="N100" i="18" s="1"/>
  <c r="L69" i="18"/>
  <c r="K17" i="18"/>
  <c r="M17" i="18" s="1"/>
  <c r="N17" i="18" s="1"/>
  <c r="K167" i="18"/>
  <c r="L129" i="18"/>
  <c r="K90" i="18"/>
  <c r="L35" i="18"/>
  <c r="F31" i="10"/>
  <c r="I31" i="10" s="1"/>
  <c r="P52" i="2"/>
  <c r="F17" i="6" s="1"/>
  <c r="H32" i="10"/>
  <c r="K32" i="10" s="1"/>
  <c r="H14" i="10"/>
  <c r="K14" i="10" s="1"/>
  <c r="P11" i="2"/>
  <c r="D11" i="6" s="1"/>
  <c r="P13" i="2"/>
  <c r="D13" i="6" s="1"/>
  <c r="M1845" i="18"/>
  <c r="N1845" i="18" s="1"/>
  <c r="M1956" i="18"/>
  <c r="N1956" i="18" s="1"/>
  <c r="M1978" i="18"/>
  <c r="N1978" i="18" s="1"/>
  <c r="M2170" i="18"/>
  <c r="N2170" i="18" s="1"/>
  <c r="M2075" i="18"/>
  <c r="N2075" i="18" s="1"/>
  <c r="M29" i="18"/>
  <c r="N29" i="18" s="1"/>
  <c r="M72" i="18"/>
  <c r="N72" i="18" s="1"/>
  <c r="M129" i="18"/>
  <c r="N129" i="18" s="1"/>
  <c r="M146" i="18"/>
  <c r="N146" i="18" s="1"/>
  <c r="M187" i="18"/>
  <c r="N187" i="18" s="1"/>
  <c r="M251" i="18"/>
  <c r="N251" i="18" s="1"/>
  <c r="M218" i="18"/>
  <c r="N218" i="18" s="1"/>
  <c r="M282" i="18"/>
  <c r="N282" i="18" s="1"/>
  <c r="M369" i="18"/>
  <c r="N369" i="18" s="1"/>
  <c r="M193" i="18"/>
  <c r="N193" i="18" s="1"/>
  <c r="M257" i="18"/>
  <c r="N257" i="18" s="1"/>
  <c r="M321" i="18"/>
  <c r="N321" i="18" s="1"/>
  <c r="M232" i="18"/>
  <c r="N232" i="18" s="1"/>
  <c r="M409" i="18"/>
  <c r="N409" i="18" s="1"/>
  <c r="M540" i="18"/>
  <c r="N540" i="18" s="1"/>
  <c r="M196" i="18"/>
  <c r="N196" i="18" s="1"/>
  <c r="M260" i="18"/>
  <c r="N260" i="18" s="1"/>
  <c r="M324" i="18"/>
  <c r="N324" i="18" s="1"/>
  <c r="M339" i="18"/>
  <c r="N339" i="18" s="1"/>
  <c r="M403" i="18"/>
  <c r="N403" i="18" s="1"/>
  <c r="M467" i="18"/>
  <c r="N467" i="18" s="1"/>
  <c r="M531" i="18"/>
  <c r="N531" i="18" s="1"/>
  <c r="M378" i="18"/>
  <c r="N378" i="18" s="1"/>
  <c r="M442" i="18"/>
  <c r="N442" i="18" s="1"/>
  <c r="M384" i="18"/>
  <c r="N384" i="18" s="1"/>
  <c r="M448" i="18"/>
  <c r="N448" i="18" s="1"/>
  <c r="M512" i="18"/>
  <c r="N512" i="18" s="1"/>
  <c r="M359" i="18"/>
  <c r="N359" i="18" s="1"/>
  <c r="M423" i="18"/>
  <c r="N423" i="18" s="1"/>
  <c r="M487" i="18"/>
  <c r="N487" i="18" s="1"/>
  <c r="M342" i="18"/>
  <c r="N342" i="18" s="1"/>
  <c r="M406" i="18"/>
  <c r="N406" i="18" s="1"/>
  <c r="M470" i="18"/>
  <c r="N470" i="18" s="1"/>
  <c r="M534" i="18"/>
  <c r="N534" i="18" s="1"/>
  <c r="M389" i="18"/>
  <c r="N389" i="18" s="1"/>
  <c r="M453" i="18"/>
  <c r="N453" i="18" s="1"/>
  <c r="M517" i="18"/>
  <c r="N517" i="18" s="1"/>
  <c r="M574" i="18"/>
  <c r="N574" i="18" s="1"/>
  <c r="M638" i="18"/>
  <c r="N638" i="18" s="1"/>
  <c r="M702" i="18"/>
  <c r="N702" i="18" s="1"/>
  <c r="M621" i="18"/>
  <c r="N621" i="18" s="1"/>
  <c r="M685" i="18"/>
  <c r="N685" i="18" s="1"/>
  <c r="M823" i="18"/>
  <c r="N823" i="18" s="1"/>
  <c r="M660" i="18"/>
  <c r="N660" i="18" s="1"/>
  <c r="M742" i="18"/>
  <c r="N742" i="18" s="1"/>
  <c r="M579" i="18"/>
  <c r="N579" i="18" s="1"/>
  <c r="M643" i="18"/>
  <c r="N643" i="18" s="1"/>
  <c r="M707" i="18"/>
  <c r="N707" i="18" s="1"/>
  <c r="M554" i="18"/>
  <c r="N554" i="18" s="1"/>
  <c r="M618" i="18"/>
  <c r="N618" i="18" s="1"/>
  <c r="M682" i="18"/>
  <c r="N682" i="18" s="1"/>
  <c r="M545" i="18"/>
  <c r="N545" i="18" s="1"/>
  <c r="M609" i="18"/>
  <c r="N609" i="18" s="1"/>
  <c r="M673" i="18"/>
  <c r="N673" i="18" s="1"/>
  <c r="M791" i="18"/>
  <c r="N791" i="18" s="1"/>
  <c r="M592" i="18"/>
  <c r="N592" i="18" s="1"/>
  <c r="M656" i="18"/>
  <c r="N656" i="18" s="1"/>
  <c r="M559" i="18"/>
  <c r="N559" i="18" s="1"/>
  <c r="M623" i="18"/>
  <c r="N623" i="18" s="1"/>
  <c r="M687" i="18"/>
  <c r="N687" i="18" s="1"/>
  <c r="M912" i="18"/>
  <c r="N912" i="18" s="1"/>
  <c r="M785" i="18"/>
  <c r="N785" i="18" s="1"/>
  <c r="M849" i="18"/>
  <c r="N849" i="18" s="1"/>
  <c r="M946" i="18"/>
  <c r="N946" i="18" s="1"/>
  <c r="M1143" i="18"/>
  <c r="N1143" i="18" s="1"/>
  <c r="M822" i="18"/>
  <c r="N822" i="18" s="1"/>
  <c r="M886" i="18"/>
  <c r="N886" i="18" s="1"/>
  <c r="M741" i="18"/>
  <c r="N741" i="18" s="1"/>
  <c r="M805" i="18"/>
  <c r="N805" i="18" s="1"/>
  <c r="M869" i="18"/>
  <c r="N869" i="18" s="1"/>
  <c r="M930" i="18"/>
  <c r="N930" i="18" s="1"/>
  <c r="M764" i="18"/>
  <c r="N764" i="18" s="1"/>
  <c r="M828" i="18"/>
  <c r="N828" i="18" s="1"/>
  <c r="M892" i="18"/>
  <c r="N892" i="18" s="1"/>
  <c r="M731" i="18"/>
  <c r="N731" i="18" s="1"/>
  <c r="M795" i="18"/>
  <c r="N795" i="18" s="1"/>
  <c r="M859" i="18"/>
  <c r="N859" i="18" s="1"/>
  <c r="M938" i="18"/>
  <c r="N938" i="18" s="1"/>
  <c r="M746" i="18"/>
  <c r="N746" i="18" s="1"/>
  <c r="M810" i="18"/>
  <c r="N810" i="18" s="1"/>
  <c r="M874" i="18"/>
  <c r="N874" i="18" s="1"/>
  <c r="M1409" i="18"/>
  <c r="N1409" i="18" s="1"/>
  <c r="M1036" i="18"/>
  <c r="N1036" i="18" s="1"/>
  <c r="M1095" i="18"/>
  <c r="N1095" i="18" s="1"/>
  <c r="M955" i="18"/>
  <c r="N955" i="18" s="1"/>
  <c r="M1019" i="18"/>
  <c r="N1019" i="18" s="1"/>
  <c r="M1110" i="18"/>
  <c r="N1110" i="18" s="1"/>
  <c r="M1025" i="18"/>
  <c r="N1025" i="18" s="1"/>
  <c r="C23" i="12" s="1"/>
  <c r="M1089" i="18"/>
  <c r="N1089" i="18" s="1"/>
  <c r="M952" i="18"/>
  <c r="N952" i="18" s="1"/>
  <c r="M1016" i="18"/>
  <c r="N1016" i="18" s="1"/>
  <c r="M1080" i="18"/>
  <c r="N1080" i="18" s="1"/>
  <c r="M959" i="18"/>
  <c r="N959" i="18" s="1"/>
  <c r="M1023" i="18"/>
  <c r="N1023" i="18" s="1"/>
  <c r="M1094" i="18"/>
  <c r="N1094" i="18" s="1"/>
  <c r="M918" i="18"/>
  <c r="N918" i="18" s="1"/>
  <c r="M982" i="18"/>
  <c r="N982" i="18" s="1"/>
  <c r="M1046" i="18"/>
  <c r="N1046" i="18" s="1"/>
  <c r="M1239" i="18"/>
  <c r="N1239" i="18" s="1"/>
  <c r="M949" i="18"/>
  <c r="N949" i="18" s="1"/>
  <c r="M1013" i="18"/>
  <c r="N1013" i="18" s="1"/>
  <c r="M1077" i="18"/>
  <c r="N1077" i="18" s="1"/>
  <c r="M1113" i="18"/>
  <c r="N1113" i="18" s="1"/>
  <c r="M1177" i="18"/>
  <c r="N1177" i="18" s="1"/>
  <c r="M1241" i="18"/>
  <c r="N1241" i="18" s="1"/>
  <c r="M1144" i="18"/>
  <c r="N1144" i="18" s="1"/>
  <c r="M1208" i="18"/>
  <c r="N1208" i="18" s="1"/>
  <c r="M1274" i="18"/>
  <c r="N1274" i="18" s="1"/>
  <c r="M1158" i="18"/>
  <c r="N1158" i="18" s="1"/>
  <c r="M1222" i="18"/>
  <c r="N1222" i="18" s="1"/>
  <c r="M1321" i="18"/>
  <c r="N1321" i="18" s="1"/>
  <c r="M1117" i="18"/>
  <c r="N1117" i="18" s="1"/>
  <c r="M1181" i="18"/>
  <c r="N1181" i="18" s="1"/>
  <c r="M1245" i="18"/>
  <c r="N1245" i="18" s="1"/>
  <c r="M1100" i="18"/>
  <c r="N1100" i="18" s="1"/>
  <c r="M1164" i="18"/>
  <c r="N1164" i="18" s="1"/>
  <c r="M1228" i="18"/>
  <c r="N1228" i="18" s="1"/>
  <c r="M1091" i="18"/>
  <c r="N1091" i="18" s="1"/>
  <c r="M1155" i="18"/>
  <c r="N1155" i="18" s="1"/>
  <c r="M1219" i="18"/>
  <c r="N1219" i="18" s="1"/>
  <c r="M1305" i="18"/>
  <c r="N1305" i="18" s="1"/>
  <c r="M1122" i="18"/>
  <c r="N1122" i="18" s="1"/>
  <c r="M1186" i="18"/>
  <c r="N1186" i="18" s="1"/>
  <c r="M1250" i="18"/>
  <c r="N1250" i="18" s="1"/>
  <c r="M1275" i="18"/>
  <c r="N1275" i="18" s="1"/>
  <c r="M1339" i="18"/>
  <c r="N1339" i="18" s="1"/>
  <c r="M1403" i="18"/>
  <c r="N1403" i="18" s="1"/>
  <c r="M1467" i="18"/>
  <c r="N1467" i="18" s="1"/>
  <c r="M1338" i="18"/>
  <c r="N1338" i="18" s="1"/>
  <c r="M1402" i="18"/>
  <c r="N1402" i="18" s="1"/>
  <c r="M1466" i="18"/>
  <c r="N1466" i="18" s="1"/>
  <c r="M1312" i="18"/>
  <c r="N1312" i="18" s="1"/>
  <c r="M1376" i="18"/>
  <c r="N1376" i="18" s="1"/>
  <c r="M1440" i="18"/>
  <c r="N1440" i="18" s="1"/>
  <c r="M1263" i="18"/>
  <c r="N1263" i="18" s="1"/>
  <c r="M1327" i="18"/>
  <c r="N1327" i="18" s="1"/>
  <c r="M1391" i="18"/>
  <c r="N1391" i="18" s="1"/>
  <c r="M1455" i="18"/>
  <c r="N1455" i="18" s="1"/>
  <c r="M1596" i="18"/>
  <c r="N1596" i="18" s="1"/>
  <c r="M1326" i="18"/>
  <c r="N1326" i="18" s="1"/>
  <c r="M1390" i="18"/>
  <c r="N1390" i="18" s="1"/>
  <c r="M1454" i="18"/>
  <c r="N1454" i="18" s="1"/>
  <c r="M1285" i="18"/>
  <c r="N1285" i="18" s="1"/>
  <c r="M1349" i="18"/>
  <c r="N1349" i="18" s="1"/>
  <c r="M1413" i="18"/>
  <c r="N1413" i="18" s="1"/>
  <c r="M1477" i="18"/>
  <c r="N1477" i="18" s="1"/>
  <c r="M1300" i="18"/>
  <c r="N1300" i="18" s="1"/>
  <c r="M1364" i="18"/>
  <c r="N1364" i="18" s="1"/>
  <c r="M1428" i="18"/>
  <c r="N1428" i="18" s="1"/>
  <c r="M1518" i="18"/>
  <c r="N1518" i="18" s="1"/>
  <c r="M1517" i="18"/>
  <c r="N1517" i="18" s="1"/>
  <c r="M1581" i="18"/>
  <c r="N1581" i="18" s="1"/>
  <c r="M1540" i="18"/>
  <c r="N1540" i="18" s="1"/>
  <c r="M1630" i="18"/>
  <c r="N1630" i="18" s="1"/>
  <c r="M1547" i="18"/>
  <c r="N1547" i="18" s="1"/>
  <c r="M1490" i="18"/>
  <c r="N1490" i="18" s="1"/>
  <c r="M1554" i="18"/>
  <c r="N1554" i="18" s="1"/>
  <c r="M1553" i="18"/>
  <c r="N1553" i="18" s="1"/>
  <c r="M1658" i="18"/>
  <c r="N1658" i="18" s="1"/>
  <c r="M1544" i="18"/>
  <c r="N1544" i="18" s="1"/>
  <c r="M1602" i="18"/>
  <c r="N1602" i="18" s="1"/>
  <c r="M1535" i="18"/>
  <c r="N1535" i="18" s="1"/>
  <c r="M1634" i="18"/>
  <c r="N1634" i="18" s="1"/>
  <c r="M1670" i="18"/>
  <c r="N1670" i="18" s="1"/>
  <c r="M1627" i="18"/>
  <c r="N1627" i="18" s="1"/>
  <c r="M1725" i="18"/>
  <c r="N1725" i="18" s="1"/>
  <c r="M1633" i="18"/>
  <c r="N1633" i="18" s="1"/>
  <c r="M1671" i="18"/>
  <c r="N1671" i="18" s="1"/>
  <c r="M1607" i="18"/>
  <c r="N1607" i="18" s="1"/>
  <c r="M1669" i="18"/>
  <c r="N1669" i="18" s="1"/>
  <c r="M1621" i="18"/>
  <c r="N1621" i="18" s="1"/>
  <c r="M1759" i="18"/>
  <c r="N1759" i="18" s="1"/>
  <c r="M1710" i="18"/>
  <c r="N1710" i="18" s="1"/>
  <c r="M1773" i="18"/>
  <c r="N1773" i="18" s="1"/>
  <c r="M1792" i="18"/>
  <c r="N1792" i="18" s="1"/>
  <c r="M1724" i="18"/>
  <c r="N1724" i="18" s="1"/>
  <c r="M1796" i="18"/>
  <c r="N1796" i="18" s="1"/>
  <c r="M1723" i="18"/>
  <c r="N1723" i="18" s="1"/>
  <c r="M1791" i="18"/>
  <c r="N1791" i="18" s="1"/>
  <c r="M1722" i="18"/>
  <c r="N1722" i="18" s="1"/>
  <c r="M1805" i="18"/>
  <c r="N1805" i="18" s="1"/>
  <c r="M1713" i="18"/>
  <c r="N1713" i="18" s="1"/>
  <c r="M1779" i="18"/>
  <c r="N1779" i="18" s="1"/>
  <c r="M1877" i="18"/>
  <c r="N1877" i="18" s="1"/>
  <c r="M1828" i="18"/>
  <c r="N1828" i="18" s="1"/>
  <c r="M1892" i="18"/>
  <c r="N1892" i="18" s="1"/>
  <c r="M1843" i="18"/>
  <c r="N1843" i="18" s="1"/>
  <c r="M1905" i="18"/>
  <c r="N1905" i="18" s="1"/>
  <c r="M1850" i="18"/>
  <c r="N1850" i="18" s="1"/>
  <c r="M1801" i="18"/>
  <c r="N1801" i="18" s="1"/>
  <c r="M1865" i="18"/>
  <c r="N1865" i="18" s="1"/>
  <c r="M1816" i="18"/>
  <c r="N1816" i="18" s="1"/>
  <c r="M1880" i="18"/>
  <c r="N1880" i="18" s="1"/>
  <c r="M1831" i="18"/>
  <c r="N1831" i="18" s="1"/>
  <c r="M1895" i="18"/>
  <c r="N1895" i="18" s="1"/>
  <c r="M1782" i="18"/>
  <c r="N1782" i="18" s="1"/>
  <c r="M1846" i="18"/>
  <c r="N1846" i="18" s="1"/>
  <c r="M1924" i="18"/>
  <c r="N1924" i="18" s="1"/>
  <c r="M1989" i="18"/>
  <c r="N1989" i="18" s="1"/>
  <c r="M1963" i="18"/>
  <c r="N1963" i="18" s="1"/>
  <c r="M1946" i="18"/>
  <c r="N1946" i="18" s="1"/>
  <c r="M1937" i="18"/>
  <c r="N1937" i="18" s="1"/>
  <c r="M2060" i="18"/>
  <c r="N2060" i="18" s="1"/>
  <c r="M1944" i="18"/>
  <c r="N1944" i="18" s="1"/>
  <c r="M2042" i="18"/>
  <c r="N2042" i="18" s="1"/>
  <c r="M1959" i="18"/>
  <c r="N1959" i="18" s="1"/>
  <c r="M1918" i="18"/>
  <c r="N1918" i="18" s="1"/>
  <c r="M2006" i="18"/>
  <c r="N2006" i="18" s="1"/>
  <c r="M1933" i="18"/>
  <c r="N1933" i="18" s="1"/>
  <c r="M2004" i="18"/>
  <c r="N2004" i="18" s="1"/>
  <c r="M2019" i="18"/>
  <c r="N2019" i="18" s="1"/>
  <c r="M2090" i="18"/>
  <c r="N2090" i="18" s="1"/>
  <c r="M2010" i="18"/>
  <c r="N2010" i="18" s="1"/>
  <c r="M2171" i="18"/>
  <c r="N2171" i="18" s="1"/>
  <c r="M2041" i="18"/>
  <c r="N2041" i="18" s="1"/>
  <c r="M2024" i="18"/>
  <c r="N2024" i="18" s="1"/>
  <c r="M2109" i="18"/>
  <c r="N2109" i="18" s="1"/>
  <c r="M2089" i="18"/>
  <c r="N2089" i="18" s="1"/>
  <c r="M2064" i="18"/>
  <c r="N2064" i="18" s="1"/>
  <c r="M2150" i="18"/>
  <c r="N2150" i="18" s="1"/>
  <c r="M2102" i="18"/>
  <c r="N2102" i="18" s="1"/>
  <c r="M2108" i="18"/>
  <c r="N2108" i="18" s="1"/>
  <c r="M2107" i="18"/>
  <c r="N2107" i="18" s="1"/>
  <c r="M2158" i="18"/>
  <c r="N2158" i="18" s="1"/>
  <c r="M2157" i="18"/>
  <c r="N2157" i="18" s="1"/>
  <c r="M2156" i="18"/>
  <c r="N2156" i="18" s="1"/>
  <c r="M2127" i="18"/>
  <c r="N2127" i="18" s="1"/>
  <c r="L318" i="18"/>
  <c r="L254" i="18"/>
  <c r="L190" i="18"/>
  <c r="K538" i="18"/>
  <c r="M538" i="18" s="1"/>
  <c r="N538" i="18" s="1"/>
  <c r="K410" i="18"/>
  <c r="M410" i="18" s="1"/>
  <c r="N410" i="18" s="1"/>
  <c r="K302" i="18"/>
  <c r="K238" i="18"/>
  <c r="M238" i="18" s="1"/>
  <c r="N238" i="18" s="1"/>
  <c r="K175" i="18"/>
  <c r="M38" i="18"/>
  <c r="N38" i="18" s="1"/>
  <c r="L317" i="18"/>
  <c r="L261" i="18"/>
  <c r="M261" i="18" s="1"/>
  <c r="N261" i="18" s="1"/>
  <c r="L167" i="18"/>
  <c r="M167" i="18" s="1"/>
  <c r="N167" i="18" s="1"/>
  <c r="K148" i="18"/>
  <c r="M148" i="18" s="1"/>
  <c r="N148" i="18" s="1"/>
  <c r="K111" i="18"/>
  <c r="M111" i="18" s="1"/>
  <c r="N111" i="18" s="1"/>
  <c r="K135" i="18"/>
  <c r="M135" i="18" s="1"/>
  <c r="N135" i="18" s="1"/>
  <c r="K44" i="18"/>
  <c r="M44" i="18" s="1"/>
  <c r="N44" i="18" s="1"/>
  <c r="L137" i="18"/>
  <c r="K98" i="18"/>
  <c r="M98" i="18" s="1"/>
  <c r="N98" i="18" s="1"/>
  <c r="F14" i="10"/>
  <c r="I14" i="10" s="1"/>
  <c r="F28" i="10"/>
  <c r="I28" i="10" s="1"/>
  <c r="F16" i="10"/>
  <c r="I16" i="10" s="1"/>
  <c r="F24" i="10"/>
  <c r="I24" i="10" s="1"/>
  <c r="F34" i="10"/>
  <c r="I34" i="10" s="1"/>
  <c r="F30" i="10"/>
  <c r="I30" i="10" s="1"/>
  <c r="F26" i="10"/>
  <c r="I26" i="10" s="1"/>
  <c r="F22" i="10"/>
  <c r="I22" i="10" s="1"/>
  <c r="F20" i="10"/>
  <c r="I20" i="10" s="1"/>
  <c r="F12" i="10"/>
  <c r="I12" i="10" s="1"/>
  <c r="F32" i="10"/>
  <c r="I32" i="10" s="1"/>
  <c r="L131" i="18"/>
  <c r="L97" i="18"/>
  <c r="L61" i="18"/>
  <c r="M61" i="18" s="1"/>
  <c r="N61" i="18" s="1"/>
  <c r="K327" i="18"/>
  <c r="M327" i="18" s="1"/>
  <c r="N327" i="18" s="1"/>
  <c r="K263" i="18"/>
  <c r="M263" i="18" s="1"/>
  <c r="N263" i="18" s="1"/>
  <c r="K199" i="18"/>
  <c r="M199" i="18" s="1"/>
  <c r="N199" i="18" s="1"/>
  <c r="L140" i="18"/>
  <c r="L91" i="18"/>
  <c r="L39" i="18"/>
  <c r="K18" i="18"/>
  <c r="M18" i="18" s="1"/>
  <c r="N18" i="18" s="1"/>
  <c r="L145" i="18"/>
  <c r="K106" i="18"/>
  <c r="L25" i="18"/>
  <c r="M25" i="18" s="1"/>
  <c r="N25" i="18" s="1"/>
  <c r="L133" i="18"/>
  <c r="L96" i="18"/>
  <c r="K66" i="18"/>
  <c r="L160" i="18"/>
  <c r="K124" i="18"/>
  <c r="K78" i="18"/>
  <c r="K32" i="18"/>
  <c r="H29" i="10"/>
  <c r="K29" i="10" s="1"/>
  <c r="H10" i="10"/>
  <c r="K10" i="10" s="1"/>
  <c r="P67" i="2"/>
  <c r="F32" i="6" s="1"/>
  <c r="P46" i="2"/>
  <c r="F11" i="6" s="1"/>
  <c r="M1811" i="18"/>
  <c r="N1811" i="18" s="1"/>
  <c r="M1901" i="18"/>
  <c r="N1901" i="18" s="1"/>
  <c r="M1992" i="18"/>
  <c r="N1992" i="18" s="1"/>
  <c r="M2055" i="18"/>
  <c r="N2055" i="18" s="1"/>
  <c r="M2139" i="18"/>
  <c r="N2139" i="18" s="1"/>
  <c r="M93" i="18"/>
  <c r="N93" i="18" s="1"/>
  <c r="M377" i="18"/>
  <c r="N377" i="18" s="1"/>
  <c r="M64" i="18"/>
  <c r="N64" i="18" s="1"/>
  <c r="M121" i="18"/>
  <c r="N121" i="18" s="1"/>
  <c r="M138" i="18"/>
  <c r="N138" i="18" s="1"/>
  <c r="M195" i="18"/>
  <c r="N195" i="18" s="1"/>
  <c r="M259" i="18"/>
  <c r="N259" i="18" s="1"/>
  <c r="M323" i="18"/>
  <c r="N323" i="18" s="1"/>
  <c r="M524" i="18"/>
  <c r="N524" i="18" s="1"/>
  <c r="M401" i="18"/>
  <c r="N401" i="18" s="1"/>
  <c r="M201" i="18"/>
  <c r="N201" i="18" s="1"/>
  <c r="M265" i="18"/>
  <c r="N265" i="18" s="1"/>
  <c r="M329" i="18"/>
  <c r="N329" i="18" s="1"/>
  <c r="M532" i="18"/>
  <c r="N532" i="18" s="1"/>
  <c r="M240" i="18"/>
  <c r="N240" i="18" s="1"/>
  <c r="M304" i="18"/>
  <c r="N304" i="18" s="1"/>
  <c r="M441" i="18"/>
  <c r="N441" i="18" s="1"/>
  <c r="M207" i="18"/>
  <c r="N207" i="18" s="1"/>
  <c r="M271" i="18"/>
  <c r="N271" i="18" s="1"/>
  <c r="M336" i="18"/>
  <c r="N336" i="18" s="1"/>
  <c r="M174" i="18"/>
  <c r="N174" i="18" s="1"/>
  <c r="M449" i="18"/>
  <c r="N449" i="18" s="1"/>
  <c r="M189" i="18"/>
  <c r="N189" i="18" s="1"/>
  <c r="M317" i="18"/>
  <c r="N317" i="18" s="1"/>
  <c r="M516" i="18"/>
  <c r="N516" i="18" s="1"/>
  <c r="M204" i="18"/>
  <c r="N204" i="18" s="1"/>
  <c r="M268" i="18"/>
  <c r="N268" i="18" s="1"/>
  <c r="M332" i="18"/>
  <c r="N332" i="18" s="1"/>
  <c r="M347" i="18"/>
  <c r="N347" i="18" s="1"/>
  <c r="M411" i="18"/>
  <c r="N411" i="18" s="1"/>
  <c r="M475" i="18"/>
  <c r="N475" i="18" s="1"/>
  <c r="M539" i="18"/>
  <c r="N539" i="18" s="1"/>
  <c r="M386" i="18"/>
  <c r="N386" i="18" s="1"/>
  <c r="M450" i="18"/>
  <c r="N450" i="18" s="1"/>
  <c r="M514" i="18"/>
  <c r="N514" i="18" s="1"/>
  <c r="M392" i="18"/>
  <c r="N392" i="18" s="1"/>
  <c r="M456" i="18"/>
  <c r="N456" i="18" s="1"/>
  <c r="M520" i="18"/>
  <c r="N520" i="18" s="1"/>
  <c r="M367" i="18"/>
  <c r="N367" i="18" s="1"/>
  <c r="M431" i="18"/>
  <c r="N431" i="18" s="1"/>
  <c r="M495" i="18"/>
  <c r="N495" i="18" s="1"/>
  <c r="M350" i="18"/>
  <c r="N350" i="18" s="1"/>
  <c r="M414" i="18"/>
  <c r="N414" i="18" s="1"/>
  <c r="M478" i="18"/>
  <c r="N478" i="18" s="1"/>
  <c r="M596" i="18"/>
  <c r="N596" i="18" s="1"/>
  <c r="M397" i="18"/>
  <c r="N397" i="18" s="1"/>
  <c r="M461" i="18"/>
  <c r="N461" i="18" s="1"/>
  <c r="M525" i="18"/>
  <c r="N525" i="18" s="1"/>
  <c r="M582" i="18"/>
  <c r="N582" i="18" s="1"/>
  <c r="M646" i="18"/>
  <c r="N646" i="18" s="1"/>
  <c r="M710" i="18"/>
  <c r="N710" i="18" s="1"/>
  <c r="M629" i="18"/>
  <c r="N629" i="18" s="1"/>
  <c r="M693" i="18"/>
  <c r="N693" i="18" s="1"/>
  <c r="M887" i="18"/>
  <c r="N887" i="18" s="1"/>
  <c r="M668" i="18"/>
  <c r="N668" i="18" s="1"/>
  <c r="M799" i="18"/>
  <c r="N799" i="18" s="1"/>
  <c r="M587" i="18"/>
  <c r="N587" i="18" s="1"/>
  <c r="M651" i="18"/>
  <c r="N651" i="18" s="1"/>
  <c r="M715" i="18"/>
  <c r="N715" i="18" s="1"/>
  <c r="M562" i="18"/>
  <c r="N562" i="18" s="1"/>
  <c r="M626" i="18"/>
  <c r="N626" i="18" s="1"/>
  <c r="M690" i="18"/>
  <c r="N690" i="18" s="1"/>
  <c r="M553" i="18"/>
  <c r="N553" i="18" s="1"/>
  <c r="M681" i="18"/>
  <c r="N681" i="18" s="1"/>
  <c r="M855" i="18"/>
  <c r="N855" i="18" s="1"/>
  <c r="M600" i="18"/>
  <c r="N600" i="18" s="1"/>
  <c r="M664" i="18"/>
  <c r="N664" i="18" s="1"/>
  <c r="M724" i="18"/>
  <c r="N724" i="18" s="1"/>
  <c r="M567" i="18"/>
  <c r="N567" i="18" s="1"/>
  <c r="M631" i="18"/>
  <c r="N631" i="18" s="1"/>
  <c r="M695" i="18"/>
  <c r="N695" i="18" s="1"/>
  <c r="M729" i="18"/>
  <c r="N729" i="18" s="1"/>
  <c r="M793" i="18"/>
  <c r="N793" i="18" s="1"/>
  <c r="M857" i="18"/>
  <c r="N857" i="18" s="1"/>
  <c r="M978" i="18"/>
  <c r="N978" i="18" s="1"/>
  <c r="M768" i="18"/>
  <c r="N768" i="18" s="1"/>
  <c r="M895" i="18"/>
  <c r="N895" i="18" s="1"/>
  <c r="M766" i="18"/>
  <c r="N766" i="18" s="1"/>
  <c r="M830" i="18"/>
  <c r="N830" i="18" s="1"/>
  <c r="M897" i="18"/>
  <c r="N897" i="18" s="1"/>
  <c r="M749" i="18"/>
  <c r="N749" i="18" s="1"/>
  <c r="M813" i="18"/>
  <c r="N813" i="18" s="1"/>
  <c r="M877" i="18"/>
  <c r="N877" i="18" s="1"/>
  <c r="M962" i="18"/>
  <c r="N962" i="18" s="1"/>
  <c r="M772" i="18"/>
  <c r="N772" i="18" s="1"/>
  <c r="M836" i="18"/>
  <c r="N836" i="18" s="1"/>
  <c r="M900" i="18"/>
  <c r="N900" i="18" s="1"/>
  <c r="M739" i="18"/>
  <c r="N739" i="18" s="1"/>
  <c r="M803" i="18"/>
  <c r="N803" i="18" s="1"/>
  <c r="M867" i="18"/>
  <c r="N867" i="18" s="1"/>
  <c r="M970" i="18"/>
  <c r="N970" i="18" s="1"/>
  <c r="M754" i="18"/>
  <c r="N754" i="18" s="1"/>
  <c r="M818" i="18"/>
  <c r="N818" i="18" s="1"/>
  <c r="M882" i="18"/>
  <c r="N882" i="18" s="1"/>
  <c r="M916" i="18"/>
  <c r="N916" i="18" s="1"/>
  <c r="M1044" i="18"/>
  <c r="N1044" i="18" s="1"/>
  <c r="M963" i="18"/>
  <c r="N963" i="18" s="1"/>
  <c r="M1027" i="18"/>
  <c r="N1027" i="18" s="1"/>
  <c r="M1167" i="18"/>
  <c r="N1167" i="18" s="1"/>
  <c r="M1033" i="18"/>
  <c r="N1033" i="18" s="1"/>
  <c r="M1118" i="18"/>
  <c r="N1118" i="18" s="1"/>
  <c r="M960" i="18"/>
  <c r="N960" i="18" s="1"/>
  <c r="M1024" i="18"/>
  <c r="N1024" i="18" s="1"/>
  <c r="M1111" i="18"/>
  <c r="N1111" i="18" s="1"/>
  <c r="M967" i="18"/>
  <c r="N967" i="18" s="1"/>
  <c r="M1031" i="18"/>
  <c r="N1031" i="18" s="1"/>
  <c r="M1126" i="18"/>
  <c r="N1126" i="18" s="1"/>
  <c r="M926" i="18"/>
  <c r="N926" i="18" s="1"/>
  <c r="M990" i="18"/>
  <c r="N990" i="18" s="1"/>
  <c r="M1054" i="18"/>
  <c r="N1054" i="18" s="1"/>
  <c r="M1260" i="18"/>
  <c r="N1260" i="18" s="1"/>
  <c r="M957" i="18"/>
  <c r="N957" i="18" s="1"/>
  <c r="M1021" i="18"/>
  <c r="N1021" i="18" s="1"/>
  <c r="M1102" i="18"/>
  <c r="N1102" i="18" s="1"/>
  <c r="M1121" i="18"/>
  <c r="N1121" i="18" s="1"/>
  <c r="M1185" i="18"/>
  <c r="N1185" i="18" s="1"/>
  <c r="M1249" i="18"/>
  <c r="N1249" i="18" s="1"/>
  <c r="M1088" i="18"/>
  <c r="N1088" i="18" s="1"/>
  <c r="M1152" i="18"/>
  <c r="N1152" i="18" s="1"/>
  <c r="M1216" i="18"/>
  <c r="N1216" i="18" s="1"/>
  <c r="M1306" i="18"/>
  <c r="N1306" i="18" s="1"/>
  <c r="M1166" i="18"/>
  <c r="N1166" i="18" s="1"/>
  <c r="M1230" i="18"/>
  <c r="N1230" i="18" s="1"/>
  <c r="M1385" i="18"/>
  <c r="N1385" i="18" s="1"/>
  <c r="M1125" i="18"/>
  <c r="N1125" i="18" s="1"/>
  <c r="M1189" i="18"/>
  <c r="N1189" i="18" s="1"/>
  <c r="M1253" i="18"/>
  <c r="N1253" i="18" s="1"/>
  <c r="M1108" i="18"/>
  <c r="N1108" i="18" s="1"/>
  <c r="M1172" i="18"/>
  <c r="N1172" i="18" s="1"/>
  <c r="M1236" i="18"/>
  <c r="N1236" i="18" s="1"/>
  <c r="M1163" i="18"/>
  <c r="N1163" i="18" s="1"/>
  <c r="M1227" i="18"/>
  <c r="N1227" i="18" s="1"/>
  <c r="M1313" i="18"/>
  <c r="N1313" i="18" s="1"/>
  <c r="M1130" i="18"/>
  <c r="N1130" i="18" s="1"/>
  <c r="M1283" i="18"/>
  <c r="N1283" i="18" s="1"/>
  <c r="M1347" i="18"/>
  <c r="N1347" i="18" s="1"/>
  <c r="M1411" i="18"/>
  <c r="N1411" i="18" s="1"/>
  <c r="M1475" i="18"/>
  <c r="N1475" i="18" s="1"/>
  <c r="M1346" i="18"/>
  <c r="N1346" i="18" s="1"/>
  <c r="M1474" i="18"/>
  <c r="N1474" i="18" s="1"/>
  <c r="M1320" i="18"/>
  <c r="N1320" i="18" s="1"/>
  <c r="M1384" i="18"/>
  <c r="N1384" i="18" s="1"/>
  <c r="M1448" i="18"/>
  <c r="N1448" i="18" s="1"/>
  <c r="M1271" i="18"/>
  <c r="N1271" i="18" s="1"/>
  <c r="M1335" i="18"/>
  <c r="N1335" i="18" s="1"/>
  <c r="M1399" i="18"/>
  <c r="N1399" i="18" s="1"/>
  <c r="M1463" i="18"/>
  <c r="N1463" i="18" s="1"/>
  <c r="M1270" i="18"/>
  <c r="N1270" i="18" s="1"/>
  <c r="M1334" i="18"/>
  <c r="N1334" i="18" s="1"/>
  <c r="M1398" i="18"/>
  <c r="N1398" i="18" s="1"/>
  <c r="M1462" i="18"/>
  <c r="N1462" i="18" s="1"/>
  <c r="M1293" i="18"/>
  <c r="N1293" i="18" s="1"/>
  <c r="M1357" i="18"/>
  <c r="N1357" i="18" s="1"/>
  <c r="M1421" i="18"/>
  <c r="N1421" i="18" s="1"/>
  <c r="M1485" i="18"/>
  <c r="N1485" i="18" s="1"/>
  <c r="M1308" i="18"/>
  <c r="N1308" i="18" s="1"/>
  <c r="M1372" i="18"/>
  <c r="N1372" i="18" s="1"/>
  <c r="M1436" i="18"/>
  <c r="N1436" i="18" s="1"/>
  <c r="M1582" i="18"/>
  <c r="N1582" i="18" s="1"/>
  <c r="M1525" i="18"/>
  <c r="N1525" i="18" s="1"/>
  <c r="M1589" i="18"/>
  <c r="N1589" i="18" s="1"/>
  <c r="M1548" i="18"/>
  <c r="N1548" i="18" s="1"/>
  <c r="M1662" i="18"/>
  <c r="N1662" i="18" s="1"/>
  <c r="M1555" i="18"/>
  <c r="N1555" i="18" s="1"/>
  <c r="M1498" i="18"/>
  <c r="N1498" i="18" s="1"/>
  <c r="M1562" i="18"/>
  <c r="N1562" i="18" s="1"/>
  <c r="M1497" i="18"/>
  <c r="N1497" i="18" s="1"/>
  <c r="M1561" i="18"/>
  <c r="N1561" i="18" s="1"/>
  <c r="M1728" i="18"/>
  <c r="N1728" i="18" s="1"/>
  <c r="M1614" i="18"/>
  <c r="N1614" i="18" s="1"/>
  <c r="M1612" i="18"/>
  <c r="N1612" i="18" s="1"/>
  <c r="M1679" i="18"/>
  <c r="N1679" i="18" s="1"/>
  <c r="M1635" i="18"/>
  <c r="N1635" i="18" s="1"/>
  <c r="M1744" i="18"/>
  <c r="N1744" i="18" s="1"/>
  <c r="M1641" i="18"/>
  <c r="N1641" i="18" s="1"/>
  <c r="M1616" i="18"/>
  <c r="N1616" i="18" s="1"/>
  <c r="M1678" i="18"/>
  <c r="N1678" i="18" s="1"/>
  <c r="M1680" i="18"/>
  <c r="N1680" i="18" s="1"/>
  <c r="M1629" i="18"/>
  <c r="N1629" i="18" s="1"/>
  <c r="M1703" i="18"/>
  <c r="N1703" i="18" s="1"/>
  <c r="M1763" i="18"/>
  <c r="N1763" i="18" s="1"/>
  <c r="M1718" i="18"/>
  <c r="N1718" i="18" s="1"/>
  <c r="M1783" i="18"/>
  <c r="N1783" i="18" s="1"/>
  <c r="M1668" i="18"/>
  <c r="N1668" i="18" s="1"/>
  <c r="M1732" i="18"/>
  <c r="N1732" i="18" s="1"/>
  <c r="M1667" i="18"/>
  <c r="N1667" i="18" s="1"/>
  <c r="M1731" i="18"/>
  <c r="N1731" i="18" s="1"/>
  <c r="M1666" i="18"/>
  <c r="N1666" i="18" s="1"/>
  <c r="M1730" i="18"/>
  <c r="N1730" i="18" s="1"/>
  <c r="M1813" i="18"/>
  <c r="N1813" i="18" s="1"/>
  <c r="M1721" i="18"/>
  <c r="N1721" i="18" s="1"/>
  <c r="M1821" i="18"/>
  <c r="N1821" i="18" s="1"/>
  <c r="M1885" i="18"/>
  <c r="N1885" i="18" s="1"/>
  <c r="M1836" i="18"/>
  <c r="N1836" i="18" s="1"/>
  <c r="M1898" i="18"/>
  <c r="N1898" i="18" s="1"/>
  <c r="M1851" i="18"/>
  <c r="N1851" i="18" s="1"/>
  <c r="M1794" i="18"/>
  <c r="N1794" i="18" s="1"/>
  <c r="M1858" i="18"/>
  <c r="N1858" i="18" s="1"/>
  <c r="M1809" i="18"/>
  <c r="N1809" i="18" s="1"/>
  <c r="M1873" i="18"/>
  <c r="N1873" i="18" s="1"/>
  <c r="M1824" i="18"/>
  <c r="N1824" i="18" s="1"/>
  <c r="M1888" i="18"/>
  <c r="N1888" i="18" s="1"/>
  <c r="M1839" i="18"/>
  <c r="N1839" i="18" s="1"/>
  <c r="M1908" i="18"/>
  <c r="N1908" i="18" s="1"/>
  <c r="M1790" i="18"/>
  <c r="N1790" i="18" s="1"/>
  <c r="M1854" i="18"/>
  <c r="N1854" i="18" s="1"/>
  <c r="M1996" i="18"/>
  <c r="N1996" i="18" s="1"/>
  <c r="M1974" i="18"/>
  <c r="N1974" i="18" s="1"/>
  <c r="M1954" i="18"/>
  <c r="N1954" i="18" s="1"/>
  <c r="M1945" i="18"/>
  <c r="N1945" i="18" s="1"/>
  <c r="M2069" i="18"/>
  <c r="N2069" i="18" s="1"/>
  <c r="M1952" i="18"/>
  <c r="N1952" i="18" s="1"/>
  <c r="M2045" i="18"/>
  <c r="N2045" i="18" s="1"/>
  <c r="M1972" i="18"/>
  <c r="N1972" i="18" s="1"/>
  <c r="M1926" i="18"/>
  <c r="N1926" i="18" s="1"/>
  <c r="M2012" i="18"/>
  <c r="N2012" i="18" s="1"/>
  <c r="M1941" i="18"/>
  <c r="N1941" i="18" s="1"/>
  <c r="M2029" i="18"/>
  <c r="N2029" i="18" s="1"/>
  <c r="M2027" i="18"/>
  <c r="N2027" i="18" s="1"/>
  <c r="M2118" i="18"/>
  <c r="N2118" i="18" s="1"/>
  <c r="M2018" i="18"/>
  <c r="N2018" i="18" s="1"/>
  <c r="M2093" i="18"/>
  <c r="N2093" i="18" s="1"/>
  <c r="M2031" i="18"/>
  <c r="N2031" i="18" s="1"/>
  <c r="M1999" i="18"/>
  <c r="N1999" i="18" s="1"/>
  <c r="M2082" i="18"/>
  <c r="N2082" i="18" s="1"/>
  <c r="M2097" i="18"/>
  <c r="N2097" i="18" s="1"/>
  <c r="M2072" i="18"/>
  <c r="N2072" i="18" s="1"/>
  <c r="M2162" i="18"/>
  <c r="N2162" i="18" s="1"/>
  <c r="M2095" i="18"/>
  <c r="N2095" i="18" s="1"/>
  <c r="M2114" i="18"/>
  <c r="N2114" i="18" s="1"/>
  <c r="M2051" i="18"/>
  <c r="N2051" i="18" s="1"/>
  <c r="M2122" i="18"/>
  <c r="N2122" i="18" s="1"/>
  <c r="M2166" i="18"/>
  <c r="N2166" i="18" s="1"/>
  <c r="M2165" i="18"/>
  <c r="N2165" i="18" s="1"/>
  <c r="M2164" i="18"/>
  <c r="N2164" i="18" s="1"/>
  <c r="M2135" i="18"/>
  <c r="N2135" i="18" s="1"/>
  <c r="L310" i="18"/>
  <c r="L246" i="18"/>
  <c r="L182" i="18"/>
  <c r="K530" i="18"/>
  <c r="K402" i="18"/>
  <c r="M402" i="18" s="1"/>
  <c r="N402" i="18" s="1"/>
  <c r="K294" i="18"/>
  <c r="M294" i="18" s="1"/>
  <c r="N294" i="18" s="1"/>
  <c r="K230" i="18"/>
  <c r="M230" i="18" s="1"/>
  <c r="N230" i="18" s="1"/>
  <c r="M30" i="18"/>
  <c r="N30" i="18" s="1"/>
  <c r="L309" i="18"/>
  <c r="M309" i="18" s="1"/>
  <c r="N309" i="18" s="1"/>
  <c r="L253" i="18"/>
  <c r="M253" i="18" s="1"/>
  <c r="N253" i="18" s="1"/>
  <c r="M160" i="18"/>
  <c r="N160" i="18" s="1"/>
  <c r="L144" i="18"/>
  <c r="L108" i="18"/>
  <c r="L132" i="18"/>
  <c r="K89" i="18"/>
  <c r="L34" i="18"/>
  <c r="L71" i="18"/>
  <c r="M71" i="18" s="1"/>
  <c r="N71" i="18" s="1"/>
  <c r="K132" i="18"/>
  <c r="K95" i="18"/>
  <c r="M95" i="18" s="1"/>
  <c r="N95" i="18" s="1"/>
  <c r="K49" i="18"/>
  <c r="L74" i="18"/>
  <c r="K128" i="18"/>
  <c r="M128" i="18" s="1"/>
  <c r="N128" i="18" s="1"/>
  <c r="K92" i="18"/>
  <c r="K58" i="18"/>
  <c r="K319" i="18"/>
  <c r="M319" i="18" s="1"/>
  <c r="N319" i="18" s="1"/>
  <c r="K255" i="18"/>
  <c r="M255" i="18" s="1"/>
  <c r="N255" i="18" s="1"/>
  <c r="K191" i="18"/>
  <c r="M191" i="18" s="1"/>
  <c r="N191" i="18" s="1"/>
  <c r="K134" i="18"/>
  <c r="K88" i="18"/>
  <c r="M88" i="18" s="1"/>
  <c r="N88" i="18" s="1"/>
  <c r="F33" i="10"/>
  <c r="I33" i="10" s="1"/>
  <c r="K140" i="18"/>
  <c r="M140" i="18" s="1"/>
  <c r="N140" i="18" s="1"/>
  <c r="K103" i="18"/>
  <c r="M103" i="18" s="1"/>
  <c r="N103" i="18" s="1"/>
  <c r="K57" i="18"/>
  <c r="M57" i="18" s="1"/>
  <c r="N57" i="18" s="1"/>
  <c r="F21" i="10"/>
  <c r="I21" i="10" s="1"/>
  <c r="L170" i="18"/>
  <c r="K130" i="18"/>
  <c r="L90" i="18"/>
  <c r="K54" i="18"/>
  <c r="M54" i="18" s="1"/>
  <c r="N54" i="18" s="1"/>
  <c r="D37" i="10"/>
  <c r="D38" i="10"/>
  <c r="G9" i="10"/>
  <c r="L157" i="18"/>
  <c r="L120" i="18"/>
  <c r="L65" i="18"/>
  <c r="M65" i="18" s="1"/>
  <c r="N65" i="18" s="1"/>
  <c r="L29" i="18"/>
  <c r="H24" i="10"/>
  <c r="K24" i="10" s="1"/>
  <c r="P58" i="2"/>
  <c r="F23" i="6" s="1"/>
  <c r="P49" i="2"/>
  <c r="F14" i="6" s="1"/>
  <c r="H31" i="10"/>
  <c r="K31" i="10" s="1"/>
  <c r="D9" i="6"/>
  <c r="H28" i="10"/>
  <c r="K28" i="10" s="1"/>
  <c r="P65" i="2"/>
  <c r="F30" i="6" s="1"/>
  <c r="H10" i="2"/>
  <c r="C10" i="6" s="1"/>
  <c r="J18" i="7"/>
  <c r="M1745" i="18"/>
  <c r="N1745" i="18" s="1"/>
  <c r="M1882" i="18"/>
  <c r="N1882" i="18" s="1"/>
  <c r="M1814" i="18"/>
  <c r="N1814" i="18" s="1"/>
  <c r="M2023" i="18"/>
  <c r="N2023" i="18" s="1"/>
  <c r="M2147" i="18"/>
  <c r="N2147" i="18" s="1"/>
  <c r="M2159" i="18"/>
  <c r="N2159" i="18" s="1"/>
  <c r="M56" i="18"/>
  <c r="N56" i="18" s="1"/>
  <c r="M113" i="18"/>
  <c r="N113" i="18" s="1"/>
  <c r="M49" i="18"/>
  <c r="N49" i="18" s="1"/>
  <c r="M130" i="18"/>
  <c r="N130" i="18" s="1"/>
  <c r="M66" i="18"/>
  <c r="N66" i="18" s="1"/>
  <c r="M203" i="18"/>
  <c r="N203" i="18" s="1"/>
  <c r="M267" i="18"/>
  <c r="N267" i="18" s="1"/>
  <c r="M331" i="18"/>
  <c r="N331" i="18" s="1"/>
  <c r="M170" i="18"/>
  <c r="N170" i="18" s="1"/>
  <c r="M234" i="18"/>
  <c r="N234" i="18" s="1"/>
  <c r="M433" i="18"/>
  <c r="N433" i="18" s="1"/>
  <c r="M209" i="18"/>
  <c r="N209" i="18" s="1"/>
  <c r="M273" i="18"/>
  <c r="N273" i="18" s="1"/>
  <c r="M352" i="18"/>
  <c r="N352" i="18" s="1"/>
  <c r="M184" i="18"/>
  <c r="N184" i="18" s="1"/>
  <c r="M248" i="18"/>
  <c r="N248" i="18" s="1"/>
  <c r="M312" i="18"/>
  <c r="N312" i="18" s="1"/>
  <c r="M473" i="18"/>
  <c r="N473" i="18" s="1"/>
  <c r="M215" i="18"/>
  <c r="N215" i="18" s="1"/>
  <c r="M279" i="18"/>
  <c r="N279" i="18" s="1"/>
  <c r="M340" i="18"/>
  <c r="N340" i="18" s="1"/>
  <c r="M182" i="18"/>
  <c r="N182" i="18" s="1"/>
  <c r="M246" i="18"/>
  <c r="N246" i="18" s="1"/>
  <c r="M310" i="18"/>
  <c r="N310" i="18" s="1"/>
  <c r="M481" i="18"/>
  <c r="N481" i="18" s="1"/>
  <c r="M197" i="18"/>
  <c r="N197" i="18" s="1"/>
  <c r="M325" i="18"/>
  <c r="N325" i="18" s="1"/>
  <c r="M604" i="18"/>
  <c r="N604" i="18" s="1"/>
  <c r="M276" i="18"/>
  <c r="N276" i="18" s="1"/>
  <c r="M345" i="18"/>
  <c r="N345" i="18" s="1"/>
  <c r="M355" i="18"/>
  <c r="N355" i="18" s="1"/>
  <c r="M419" i="18"/>
  <c r="N419" i="18" s="1"/>
  <c r="M483" i="18"/>
  <c r="N483" i="18" s="1"/>
  <c r="M588" i="18"/>
  <c r="N588" i="18" s="1"/>
  <c r="M458" i="18"/>
  <c r="N458" i="18" s="1"/>
  <c r="M400" i="18"/>
  <c r="N400" i="18" s="1"/>
  <c r="M464" i="18"/>
  <c r="N464" i="18" s="1"/>
  <c r="M528" i="18"/>
  <c r="N528" i="18" s="1"/>
  <c r="M375" i="18"/>
  <c r="N375" i="18" s="1"/>
  <c r="M439" i="18"/>
  <c r="N439" i="18" s="1"/>
  <c r="M503" i="18"/>
  <c r="N503" i="18" s="1"/>
  <c r="M358" i="18"/>
  <c r="N358" i="18" s="1"/>
  <c r="M422" i="18"/>
  <c r="N422" i="18" s="1"/>
  <c r="M486" i="18"/>
  <c r="N486" i="18" s="1"/>
  <c r="M341" i="18"/>
  <c r="N341" i="18" s="1"/>
  <c r="M405" i="18"/>
  <c r="N405" i="18" s="1"/>
  <c r="M469" i="18"/>
  <c r="N469" i="18" s="1"/>
  <c r="M533" i="18"/>
  <c r="N533" i="18" s="1"/>
  <c r="M590" i="18"/>
  <c r="N590" i="18" s="1"/>
  <c r="M654" i="18"/>
  <c r="N654" i="18" s="1"/>
  <c r="M718" i="18"/>
  <c r="N718" i="18" s="1"/>
  <c r="M573" i="18"/>
  <c r="N573" i="18" s="1"/>
  <c r="M637" i="18"/>
  <c r="N637" i="18" s="1"/>
  <c r="M701" i="18"/>
  <c r="N701" i="18" s="1"/>
  <c r="M612" i="18"/>
  <c r="N612" i="18" s="1"/>
  <c r="M676" i="18"/>
  <c r="N676" i="18" s="1"/>
  <c r="M595" i="18"/>
  <c r="N595" i="18" s="1"/>
  <c r="M659" i="18"/>
  <c r="N659" i="18" s="1"/>
  <c r="M725" i="18"/>
  <c r="N725" i="18" s="1"/>
  <c r="M570" i="18"/>
  <c r="N570" i="18" s="1"/>
  <c r="M634" i="18"/>
  <c r="N634" i="18" s="1"/>
  <c r="M698" i="18"/>
  <c r="N698" i="18" s="1"/>
  <c r="M561" i="18"/>
  <c r="N561" i="18" s="1"/>
  <c r="M544" i="18"/>
  <c r="N544" i="18" s="1"/>
  <c r="M608" i="18"/>
  <c r="N608" i="18" s="1"/>
  <c r="M672" i="18"/>
  <c r="N672" i="18" s="1"/>
  <c r="M727" i="18"/>
  <c r="N727" i="18" s="1"/>
  <c r="M703" i="18"/>
  <c r="N703" i="18" s="1"/>
  <c r="M737" i="18"/>
  <c r="N737" i="18" s="1"/>
  <c r="M801" i="18"/>
  <c r="N801" i="18" s="1"/>
  <c r="M865" i="18"/>
  <c r="N865" i="18" s="1"/>
  <c r="M1010" i="18"/>
  <c r="N1010" i="18" s="1"/>
  <c r="M776" i="18"/>
  <c r="N776" i="18" s="1"/>
  <c r="M840" i="18"/>
  <c r="N840" i="18" s="1"/>
  <c r="M774" i="18"/>
  <c r="N774" i="18" s="1"/>
  <c r="M838" i="18"/>
  <c r="N838" i="18" s="1"/>
  <c r="M908" i="18"/>
  <c r="N908" i="18" s="1"/>
  <c r="M757" i="18"/>
  <c r="N757" i="18" s="1"/>
  <c r="M821" i="18"/>
  <c r="N821" i="18" s="1"/>
  <c r="M885" i="18"/>
  <c r="N885" i="18" s="1"/>
  <c r="M1042" i="18"/>
  <c r="N1042" i="18" s="1"/>
  <c r="M780" i="18"/>
  <c r="N780" i="18" s="1"/>
  <c r="M844" i="18"/>
  <c r="N844" i="18" s="1"/>
  <c r="M911" i="18"/>
  <c r="N911" i="18" s="1"/>
  <c r="M811" i="18"/>
  <c r="N811" i="18" s="1"/>
  <c r="M875" i="18"/>
  <c r="N875" i="18" s="1"/>
  <c r="M762" i="18"/>
  <c r="N762" i="18" s="1"/>
  <c r="M826" i="18"/>
  <c r="N826" i="18" s="1"/>
  <c r="M890" i="18"/>
  <c r="N890" i="18" s="1"/>
  <c r="M924" i="18"/>
  <c r="N924" i="18" s="1"/>
  <c r="M988" i="18"/>
  <c r="N988" i="18" s="1"/>
  <c r="M1052" i="18"/>
  <c r="N1052" i="18" s="1"/>
  <c r="M1191" i="18"/>
  <c r="N1191" i="18" s="1"/>
  <c r="M971" i="18"/>
  <c r="N971" i="18" s="1"/>
  <c r="M1035" i="18"/>
  <c r="N1035" i="18" s="1"/>
  <c r="M1231" i="18"/>
  <c r="N1231" i="18" s="1"/>
  <c r="M1041" i="18"/>
  <c r="N1041" i="18" s="1"/>
  <c r="M1183" i="18"/>
  <c r="N1183" i="18" s="1"/>
  <c r="M968" i="18"/>
  <c r="N968" i="18" s="1"/>
  <c r="M1032" i="18"/>
  <c r="N1032" i="18" s="1"/>
  <c r="M1159" i="18"/>
  <c r="N1159" i="18" s="1"/>
  <c r="M975" i="18"/>
  <c r="N975" i="18" s="1"/>
  <c r="M1039" i="18"/>
  <c r="N1039" i="18" s="1"/>
  <c r="M1135" i="18"/>
  <c r="N1135" i="18" s="1"/>
  <c r="M934" i="18"/>
  <c r="N934" i="18" s="1"/>
  <c r="M998" i="18"/>
  <c r="N998" i="18" s="1"/>
  <c r="M1062" i="18"/>
  <c r="N1062" i="18" s="1"/>
  <c r="M901" i="18"/>
  <c r="N901" i="18" s="1"/>
  <c r="M965" i="18"/>
  <c r="N965" i="18" s="1"/>
  <c r="M1029" i="18"/>
  <c r="N1029" i="18" s="1"/>
  <c r="M1151" i="18"/>
  <c r="N1151" i="18" s="1"/>
  <c r="M1129" i="18"/>
  <c r="N1129" i="18" s="1"/>
  <c r="M1257" i="18"/>
  <c r="N1257" i="18" s="1"/>
  <c r="M1160" i="18"/>
  <c r="N1160" i="18" s="1"/>
  <c r="M1224" i="18"/>
  <c r="N1224" i="18" s="1"/>
  <c r="M1369" i="18"/>
  <c r="N1369" i="18" s="1"/>
  <c r="M1174" i="18"/>
  <c r="N1174" i="18" s="1"/>
  <c r="M1238" i="18"/>
  <c r="N1238" i="18" s="1"/>
  <c r="M1449" i="18"/>
  <c r="N1449" i="18" s="1"/>
  <c r="M1133" i="18"/>
  <c r="N1133" i="18" s="1"/>
  <c r="M1197" i="18"/>
  <c r="N1197" i="18" s="1"/>
  <c r="M1297" i="18"/>
  <c r="N1297" i="18" s="1"/>
  <c r="M1116" i="18"/>
  <c r="N1116" i="18" s="1"/>
  <c r="M1180" i="18"/>
  <c r="N1180" i="18" s="1"/>
  <c r="M1244" i="18"/>
  <c r="N1244" i="18" s="1"/>
  <c r="M1107" i="18"/>
  <c r="N1107" i="18" s="1"/>
  <c r="M1171" i="18"/>
  <c r="N1171" i="18" s="1"/>
  <c r="M1235" i="18"/>
  <c r="N1235" i="18" s="1"/>
  <c r="M1377" i="18"/>
  <c r="N1377" i="18" s="1"/>
  <c r="M1138" i="18"/>
  <c r="N1138" i="18" s="1"/>
  <c r="M1202" i="18"/>
  <c r="N1202" i="18" s="1"/>
  <c r="M1298" i="18"/>
  <c r="N1298" i="18" s="1"/>
  <c r="M1291" i="18"/>
  <c r="N1291" i="18" s="1"/>
  <c r="M1354" i="18"/>
  <c r="N1354" i="18" s="1"/>
  <c r="M1418" i="18"/>
  <c r="N1418" i="18" s="1"/>
  <c r="M1482" i="18"/>
  <c r="N1482" i="18" s="1"/>
  <c r="M1328" i="18"/>
  <c r="N1328" i="18" s="1"/>
  <c r="M1392" i="18"/>
  <c r="N1392" i="18" s="1"/>
  <c r="M1456" i="18"/>
  <c r="N1456" i="18" s="1"/>
  <c r="M1279" i="18"/>
  <c r="N1279" i="18" s="1"/>
  <c r="M1343" i="18"/>
  <c r="N1343" i="18" s="1"/>
  <c r="M1407" i="18"/>
  <c r="N1407" i="18" s="1"/>
  <c r="M1471" i="18"/>
  <c r="N1471" i="18" s="1"/>
  <c r="M1278" i="18"/>
  <c r="N1278" i="18" s="1"/>
  <c r="M1301" i="18"/>
  <c r="N1301" i="18" s="1"/>
  <c r="M1365" i="18"/>
  <c r="N1365" i="18" s="1"/>
  <c r="M1429" i="18"/>
  <c r="N1429" i="18" s="1"/>
  <c r="M1491" i="18"/>
  <c r="N1491" i="18" s="1"/>
  <c r="M1316" i="18"/>
  <c r="N1316" i="18" s="1"/>
  <c r="M1622" i="18"/>
  <c r="N1622" i="18" s="1"/>
  <c r="M1533" i="18"/>
  <c r="N1533" i="18" s="1"/>
  <c r="M1610" i="18"/>
  <c r="N1610" i="18" s="1"/>
  <c r="M1556" i="18"/>
  <c r="N1556" i="18" s="1"/>
  <c r="M1499" i="18"/>
  <c r="N1499" i="18" s="1"/>
  <c r="M1563" i="18"/>
  <c r="N1563" i="18" s="1"/>
  <c r="M1506" i="18"/>
  <c r="N1506" i="18" s="1"/>
  <c r="M1570" i="18"/>
  <c r="N1570" i="18" s="1"/>
  <c r="M1505" i="18"/>
  <c r="N1505" i="18" s="1"/>
  <c r="M1569" i="18"/>
  <c r="N1569" i="18" s="1"/>
  <c r="M1496" i="18"/>
  <c r="N1496" i="18" s="1"/>
  <c r="M1560" i="18"/>
  <c r="N1560" i="18" s="1"/>
  <c r="M1646" i="18"/>
  <c r="N1646" i="18" s="1"/>
  <c r="M1551" i="18"/>
  <c r="N1551" i="18" s="1"/>
  <c r="M1620" i="18"/>
  <c r="N1620" i="18" s="1"/>
  <c r="M1686" i="18"/>
  <c r="N1686" i="18" s="1"/>
  <c r="M1643" i="18"/>
  <c r="N1643" i="18" s="1"/>
  <c r="M1769" i="18"/>
  <c r="N1769" i="18" s="1"/>
  <c r="M1649" i="18"/>
  <c r="N1649" i="18" s="1"/>
  <c r="M1687" i="18"/>
  <c r="N1687" i="18" s="1"/>
  <c r="M1623" i="18"/>
  <c r="N1623" i="18" s="1"/>
  <c r="M1685" i="18"/>
  <c r="N1685" i="18" s="1"/>
  <c r="M1637" i="18"/>
  <c r="N1637" i="18" s="1"/>
  <c r="M1711" i="18"/>
  <c r="N1711" i="18" s="1"/>
  <c r="M1778" i="18"/>
  <c r="N1778" i="18" s="1"/>
  <c r="M1726" i="18"/>
  <c r="N1726" i="18" s="1"/>
  <c r="M1787" i="18"/>
  <c r="N1787" i="18" s="1"/>
  <c r="M1676" i="18"/>
  <c r="N1676" i="18" s="1"/>
  <c r="M1740" i="18"/>
  <c r="N1740" i="18" s="1"/>
  <c r="M1675" i="18"/>
  <c r="N1675" i="18" s="1"/>
  <c r="M1739" i="18"/>
  <c r="N1739" i="18" s="1"/>
  <c r="M1674" i="18"/>
  <c r="N1674" i="18" s="1"/>
  <c r="M1729" i="18"/>
  <c r="N1729" i="18" s="1"/>
  <c r="M1829" i="18"/>
  <c r="N1829" i="18" s="1"/>
  <c r="M1893" i="18"/>
  <c r="N1893" i="18" s="1"/>
  <c r="M1844" i="18"/>
  <c r="N1844" i="18" s="1"/>
  <c r="M1907" i="18"/>
  <c r="N1907" i="18" s="1"/>
  <c r="M1859" i="18"/>
  <c r="N1859" i="18" s="1"/>
  <c r="M1802" i="18"/>
  <c r="N1802" i="18" s="1"/>
  <c r="M1866" i="18"/>
  <c r="N1866" i="18" s="1"/>
  <c r="M1817" i="18"/>
  <c r="N1817" i="18" s="1"/>
  <c r="M1881" i="18"/>
  <c r="N1881" i="18" s="1"/>
  <c r="M1832" i="18"/>
  <c r="N1832" i="18" s="1"/>
  <c r="M1896" i="18"/>
  <c r="N1896" i="18" s="1"/>
  <c r="M1847" i="18"/>
  <c r="N1847" i="18" s="1"/>
  <c r="M1913" i="18"/>
  <c r="N1913" i="18" s="1"/>
  <c r="M1798" i="18"/>
  <c r="N1798" i="18" s="1"/>
  <c r="M1862" i="18"/>
  <c r="N1862" i="18" s="1"/>
  <c r="M1940" i="18"/>
  <c r="N1940" i="18" s="1"/>
  <c r="M2021" i="18"/>
  <c r="N2021" i="18" s="1"/>
  <c r="M1991" i="18"/>
  <c r="N1991" i="18" s="1"/>
  <c r="M1962" i="18"/>
  <c r="N1962" i="18" s="1"/>
  <c r="M1953" i="18"/>
  <c r="N1953" i="18" s="1"/>
  <c r="M2098" i="18"/>
  <c r="N2098" i="18" s="1"/>
  <c r="M1960" i="18"/>
  <c r="N1960" i="18" s="1"/>
  <c r="M1911" i="18"/>
  <c r="N1911" i="18" s="1"/>
  <c r="M1977" i="18"/>
  <c r="N1977" i="18" s="1"/>
  <c r="M1934" i="18"/>
  <c r="N1934" i="18" s="1"/>
  <c r="M2033" i="18"/>
  <c r="N2033" i="18" s="1"/>
  <c r="M1949" i="18"/>
  <c r="N1949" i="18" s="1"/>
  <c r="M2076" i="18"/>
  <c r="N2076" i="18" s="1"/>
  <c r="M2044" i="18"/>
  <c r="N2044" i="18" s="1"/>
  <c r="M2130" i="18"/>
  <c r="N2130" i="18" s="1"/>
  <c r="M2026" i="18"/>
  <c r="N2026" i="18" s="1"/>
  <c r="M1993" i="18"/>
  <c r="N1993" i="18" s="1"/>
  <c r="M2106" i="18"/>
  <c r="N2106" i="18" s="1"/>
  <c r="M2046" i="18"/>
  <c r="N2046" i="18" s="1"/>
  <c r="M2086" i="18"/>
  <c r="N2086" i="18" s="1"/>
  <c r="M2105" i="18"/>
  <c r="N2105" i="18" s="1"/>
  <c r="M2080" i="18"/>
  <c r="N2080" i="18" s="1"/>
  <c r="M2039" i="18"/>
  <c r="N2039" i="18" s="1"/>
  <c r="M2103" i="18"/>
  <c r="N2103" i="18" s="1"/>
  <c r="M2115" i="18"/>
  <c r="N2115" i="18" s="1"/>
  <c r="M2120" i="18"/>
  <c r="N2120" i="18" s="1"/>
  <c r="M2059" i="18"/>
  <c r="N2059" i="18" s="1"/>
  <c r="M2128" i="18"/>
  <c r="N2128" i="18" s="1"/>
  <c r="M2174" i="18"/>
  <c r="N2174" i="18" s="1"/>
  <c r="M2173" i="18"/>
  <c r="N2173" i="18" s="1"/>
  <c r="M2143" i="18"/>
  <c r="N2143" i="18" s="1"/>
  <c r="L302" i="18"/>
  <c r="M302" i="18" s="1"/>
  <c r="N302" i="18" s="1"/>
  <c r="L238" i="18"/>
  <c r="L175" i="18"/>
  <c r="M109" i="18"/>
  <c r="N109" i="18" s="1"/>
  <c r="M45" i="18"/>
  <c r="N45" i="18" s="1"/>
  <c r="K506" i="18"/>
  <c r="M506" i="18" s="1"/>
  <c r="N506" i="18" s="1"/>
  <c r="K378" i="18"/>
  <c r="K286" i="18"/>
  <c r="M286" i="18" s="1"/>
  <c r="N286" i="18" s="1"/>
  <c r="K222" i="18"/>
  <c r="M222" i="18" s="1"/>
  <c r="N222" i="18" s="1"/>
  <c r="M150" i="18"/>
  <c r="N150" i="18" s="1"/>
  <c r="M22" i="18"/>
  <c r="N22" i="18" s="1"/>
  <c r="L301" i="18"/>
  <c r="M301" i="18" s="1"/>
  <c r="N301" i="18" s="1"/>
  <c r="L245" i="18"/>
  <c r="M245" i="18" s="1"/>
  <c r="N245" i="18" s="1"/>
  <c r="M87" i="18"/>
  <c r="N87" i="18" s="1"/>
  <c r="L135" i="18"/>
  <c r="K102" i="18"/>
  <c r="M102" i="18" s="1"/>
  <c r="N102" i="18" s="1"/>
  <c r="K126" i="18"/>
  <c r="L83" i="18"/>
  <c r="L31" i="18"/>
  <c r="M31" i="18" s="1"/>
  <c r="N31" i="18" s="1"/>
  <c r="L53" i="18"/>
  <c r="M53" i="18" s="1"/>
  <c r="N53" i="18" s="1"/>
  <c r="L128" i="18"/>
  <c r="L92" i="18"/>
  <c r="L43" i="18"/>
  <c r="M43" i="18" s="1"/>
  <c r="N43" i="18" s="1"/>
  <c r="L168" i="18"/>
  <c r="L125" i="18"/>
  <c r="M125" i="18" s="1"/>
  <c r="N125" i="18" s="1"/>
  <c r="L82" i="18"/>
  <c r="K46" i="18"/>
  <c r="M46" i="18" s="1"/>
  <c r="N46" i="18" s="1"/>
  <c r="K311" i="18"/>
  <c r="M311" i="18" s="1"/>
  <c r="N311" i="18" s="1"/>
  <c r="K247" i="18"/>
  <c r="M247" i="18" s="1"/>
  <c r="N247" i="18" s="1"/>
  <c r="K183" i="18"/>
  <c r="M183" i="18" s="1"/>
  <c r="N183" i="18" s="1"/>
  <c r="K131" i="18"/>
  <c r="M131" i="18" s="1"/>
  <c r="N131" i="18" s="1"/>
  <c r="L85" i="18"/>
  <c r="K33" i="18"/>
  <c r="M33" i="18" s="1"/>
  <c r="N33" i="18" s="1"/>
  <c r="F29" i="10"/>
  <c r="I29" i="10" s="1"/>
  <c r="L136" i="18"/>
  <c r="L100" i="18"/>
  <c r="L51" i="18"/>
  <c r="M51" i="18" s="1"/>
  <c r="N51" i="18" s="1"/>
  <c r="F13" i="10"/>
  <c r="I13" i="10" s="1"/>
  <c r="K164" i="18"/>
  <c r="M164" i="18" s="1"/>
  <c r="N164" i="18" s="1"/>
  <c r="K127" i="18"/>
  <c r="L87" i="18"/>
  <c r="L41" i="18"/>
  <c r="O70" i="2"/>
  <c r="P64" i="2" s="1"/>
  <c r="F29" i="6" s="1"/>
  <c r="K154" i="18"/>
  <c r="M154" i="18" s="1"/>
  <c r="N154" i="18" s="1"/>
  <c r="L111" i="18"/>
  <c r="K60" i="18"/>
  <c r="M60" i="18" s="1"/>
  <c r="N60" i="18" s="1"/>
  <c r="K26" i="18"/>
  <c r="M26" i="18" s="1"/>
  <c r="N26" i="18" s="1"/>
  <c r="H27" i="10"/>
  <c r="K27" i="10" s="1"/>
  <c r="H21" i="10"/>
  <c r="K21" i="10" s="1"/>
  <c r="P56" i="2"/>
  <c r="F21" i="6" s="1"/>
  <c r="H45" i="2"/>
  <c r="E10" i="6" s="1"/>
  <c r="H62" i="2"/>
  <c r="E27" i="6" s="1"/>
  <c r="H34" i="10"/>
  <c r="K34" i="10" s="1"/>
  <c r="G70" i="2"/>
  <c r="H54" i="2" s="1"/>
  <c r="E19" i="6" s="1"/>
  <c r="H33" i="10"/>
  <c r="K33" i="10" s="1"/>
  <c r="H46" i="2"/>
  <c r="E11" i="6" s="1"/>
  <c r="D32" i="12"/>
  <c r="D24" i="12"/>
  <c r="D16" i="12"/>
  <c r="D33" i="12"/>
  <c r="D34" i="12"/>
  <c r="D26" i="12"/>
  <c r="D18" i="12"/>
  <c r="D10" i="12"/>
  <c r="D27" i="12"/>
  <c r="D19" i="12"/>
  <c r="D11" i="12"/>
  <c r="D28" i="12"/>
  <c r="D29" i="12"/>
  <c r="D21" i="12"/>
  <c r="D13" i="12"/>
  <c r="D30" i="12"/>
  <c r="D22" i="12"/>
  <c r="D14" i="12"/>
  <c r="D31" i="12"/>
  <c r="D23" i="12"/>
  <c r="D15" i="12"/>
  <c r="D9" i="12"/>
  <c r="D17" i="12"/>
  <c r="D12" i="12"/>
  <c r="D25" i="12"/>
  <c r="D20" i="12"/>
  <c r="M1681" i="18"/>
  <c r="N1681" i="18" s="1"/>
  <c r="M1818" i="18"/>
  <c r="N1818" i="18" s="1"/>
  <c r="M1750" i="18"/>
  <c r="N1750" i="18" s="1"/>
  <c r="M2058" i="18"/>
  <c r="N2058" i="18" s="1"/>
  <c r="M2057" i="18"/>
  <c r="N2057" i="18" s="1"/>
  <c r="M2131" i="18"/>
  <c r="N2131" i="18" s="1"/>
  <c r="M134" i="18"/>
  <c r="N134" i="18" s="1"/>
  <c r="M210" i="18"/>
  <c r="N210" i="18" s="1"/>
  <c r="M168" i="18"/>
  <c r="N168" i="18" s="1"/>
  <c r="M105" i="18"/>
  <c r="N105" i="18" s="1"/>
  <c r="M41" i="18"/>
  <c r="N41" i="18" s="1"/>
  <c r="M176" i="18"/>
  <c r="N176" i="18" s="1"/>
  <c r="M58" i="18"/>
  <c r="N58" i="18" s="1"/>
  <c r="M99" i="18"/>
  <c r="N99" i="18" s="1"/>
  <c r="M35" i="18"/>
  <c r="N35" i="18" s="1"/>
  <c r="M211" i="18"/>
  <c r="N211" i="18" s="1"/>
  <c r="M275" i="18"/>
  <c r="N275" i="18" s="1"/>
  <c r="M337" i="18"/>
  <c r="N337" i="18" s="1"/>
  <c r="M178" i="18"/>
  <c r="N178" i="18" s="1"/>
  <c r="M242" i="18"/>
  <c r="N242" i="18" s="1"/>
  <c r="M306" i="18"/>
  <c r="N306" i="18" s="1"/>
  <c r="M465" i="18"/>
  <c r="N465" i="18" s="1"/>
  <c r="M217" i="18"/>
  <c r="N217" i="18" s="1"/>
  <c r="M281" i="18"/>
  <c r="N281" i="18" s="1"/>
  <c r="M356" i="18"/>
  <c r="N356" i="18" s="1"/>
  <c r="M192" i="18"/>
  <c r="N192" i="18" s="1"/>
  <c r="M256" i="18"/>
  <c r="N256" i="18" s="1"/>
  <c r="M320" i="18"/>
  <c r="N320" i="18" s="1"/>
  <c r="M505" i="18"/>
  <c r="N505" i="18" s="1"/>
  <c r="M223" i="18"/>
  <c r="N223" i="18" s="1"/>
  <c r="M380" i="18"/>
  <c r="N380" i="18" s="1"/>
  <c r="M190" i="18"/>
  <c r="N190" i="18" s="1"/>
  <c r="M254" i="18"/>
  <c r="N254" i="18" s="1"/>
  <c r="M318" i="18"/>
  <c r="N318" i="18" s="1"/>
  <c r="M513" i="18"/>
  <c r="N513" i="18" s="1"/>
  <c r="M205" i="18"/>
  <c r="N205" i="18" s="1"/>
  <c r="M269" i="18"/>
  <c r="N269" i="18" s="1"/>
  <c r="M333" i="18"/>
  <c r="N333" i="18" s="1"/>
  <c r="M156" i="18"/>
  <c r="N156" i="18" s="1"/>
  <c r="M220" i="18"/>
  <c r="N220" i="18" s="1"/>
  <c r="M284" i="18"/>
  <c r="N284" i="18" s="1"/>
  <c r="M393" i="18"/>
  <c r="N393" i="18" s="1"/>
  <c r="M363" i="18"/>
  <c r="N363" i="18" s="1"/>
  <c r="M427" i="18"/>
  <c r="N427" i="18" s="1"/>
  <c r="M491" i="18"/>
  <c r="N491" i="18" s="1"/>
  <c r="M338" i="18"/>
  <c r="N338" i="18" s="1"/>
  <c r="M530" i="18"/>
  <c r="N530" i="18" s="1"/>
  <c r="M408" i="18"/>
  <c r="N408" i="18" s="1"/>
  <c r="M472" i="18"/>
  <c r="N472" i="18" s="1"/>
  <c r="M536" i="18"/>
  <c r="N536" i="18" s="1"/>
  <c r="M383" i="18"/>
  <c r="N383" i="18" s="1"/>
  <c r="M447" i="18"/>
  <c r="N447" i="18" s="1"/>
  <c r="M511" i="18"/>
  <c r="N511" i="18" s="1"/>
  <c r="M366" i="18"/>
  <c r="N366" i="18" s="1"/>
  <c r="M430" i="18"/>
  <c r="N430" i="18" s="1"/>
  <c r="M494" i="18"/>
  <c r="N494" i="18" s="1"/>
  <c r="M349" i="18"/>
  <c r="N349" i="18" s="1"/>
  <c r="M477" i="18"/>
  <c r="N477" i="18" s="1"/>
  <c r="M572" i="18"/>
  <c r="N572" i="18" s="1"/>
  <c r="M598" i="18"/>
  <c r="N598" i="18" s="1"/>
  <c r="M662" i="18"/>
  <c r="N662" i="18" s="1"/>
  <c r="M734" i="18"/>
  <c r="N734" i="18" s="1"/>
  <c r="M581" i="18"/>
  <c r="N581" i="18" s="1"/>
  <c r="M645" i="18"/>
  <c r="N645" i="18" s="1"/>
  <c r="C14" i="12" s="1"/>
  <c r="E14" i="12" s="1"/>
  <c r="M709" i="18"/>
  <c r="N709" i="18" s="1"/>
  <c r="M620" i="18"/>
  <c r="N620" i="18" s="1"/>
  <c r="M684" i="18"/>
  <c r="N684" i="18" s="1"/>
  <c r="M1026" i="18"/>
  <c r="N1026" i="18" s="1"/>
  <c r="M603" i="18"/>
  <c r="N603" i="18" s="1"/>
  <c r="M667" i="18"/>
  <c r="N667" i="18" s="1"/>
  <c r="M735" i="18"/>
  <c r="N735" i="18" s="1"/>
  <c r="M578" i="18"/>
  <c r="N578" i="18" s="1"/>
  <c r="M642" i="18"/>
  <c r="N642" i="18" s="1"/>
  <c r="M706" i="18"/>
  <c r="N706" i="18" s="1"/>
  <c r="M569" i="18"/>
  <c r="N569" i="18" s="1"/>
  <c r="M633" i="18"/>
  <c r="N633" i="18" s="1"/>
  <c r="M697" i="18"/>
  <c r="N697" i="18" s="1"/>
  <c r="M552" i="18"/>
  <c r="N552" i="18" s="1"/>
  <c r="M616" i="18"/>
  <c r="N616" i="18" s="1"/>
  <c r="M680" i="18"/>
  <c r="N680" i="18" s="1"/>
  <c r="M758" i="18"/>
  <c r="N758" i="18" s="1"/>
  <c r="M583" i="18"/>
  <c r="N583" i="18" s="1"/>
  <c r="M745" i="18"/>
  <c r="N745" i="18" s="1"/>
  <c r="M809" i="18"/>
  <c r="N809" i="18" s="1"/>
  <c r="M873" i="18"/>
  <c r="N873" i="18" s="1"/>
  <c r="M1074" i="18"/>
  <c r="N1074" i="18" s="1"/>
  <c r="M784" i="18"/>
  <c r="N784" i="18" s="1"/>
  <c r="M848" i="18"/>
  <c r="N848" i="18" s="1"/>
  <c r="M915" i="18"/>
  <c r="N915" i="18" s="1"/>
  <c r="M782" i="18"/>
  <c r="N782" i="18" s="1"/>
  <c r="M846" i="18"/>
  <c r="N846" i="18" s="1"/>
  <c r="M937" i="18"/>
  <c r="N937" i="18" s="1"/>
  <c r="M765" i="18"/>
  <c r="N765" i="18" s="1"/>
  <c r="M829" i="18"/>
  <c r="N829" i="18" s="1"/>
  <c r="M893" i="18"/>
  <c r="N893" i="18" s="1"/>
  <c r="M1103" i="18"/>
  <c r="N1103" i="18" s="1"/>
  <c r="M788" i="18"/>
  <c r="N788" i="18" s="1"/>
  <c r="M852" i="18"/>
  <c r="N852" i="18" s="1"/>
  <c r="M919" i="18"/>
  <c r="N919" i="18" s="1"/>
  <c r="M755" i="18"/>
  <c r="N755" i="18" s="1"/>
  <c r="M819" i="18"/>
  <c r="N819" i="18" s="1"/>
  <c r="M883" i="18"/>
  <c r="N883" i="18" s="1"/>
  <c r="M1058" i="18"/>
  <c r="N1058" i="18" s="1"/>
  <c r="M770" i="18"/>
  <c r="N770" i="18" s="1"/>
  <c r="M834" i="18"/>
  <c r="N834" i="18" s="1"/>
  <c r="M903" i="18"/>
  <c r="N903" i="18" s="1"/>
  <c r="M932" i="18"/>
  <c r="N932" i="18" s="1"/>
  <c r="M996" i="18"/>
  <c r="N996" i="18" s="1"/>
  <c r="M1060" i="18"/>
  <c r="N1060" i="18" s="1"/>
  <c r="M1255" i="18"/>
  <c r="N1255" i="18" s="1"/>
  <c r="M979" i="18"/>
  <c r="N979" i="18" s="1"/>
  <c r="M1043" i="18"/>
  <c r="N1043" i="18" s="1"/>
  <c r="M985" i="18"/>
  <c r="N985" i="18" s="1"/>
  <c r="M1049" i="18"/>
  <c r="N1049" i="18" s="1"/>
  <c r="M1247" i="18"/>
  <c r="N1247" i="18" s="1"/>
  <c r="M976" i="18"/>
  <c r="N976" i="18" s="1"/>
  <c r="M1040" i="18"/>
  <c r="N1040" i="18" s="1"/>
  <c r="M1223" i="18"/>
  <c r="N1223" i="18" s="1"/>
  <c r="M983" i="18"/>
  <c r="N983" i="18" s="1"/>
  <c r="M1047" i="18"/>
  <c r="N1047" i="18" s="1"/>
  <c r="M1199" i="18"/>
  <c r="N1199" i="18" s="1"/>
  <c r="M942" i="18"/>
  <c r="N942" i="18" s="1"/>
  <c r="M1006" i="18"/>
  <c r="N1006" i="18" s="1"/>
  <c r="M1070" i="18"/>
  <c r="N1070" i="18" s="1"/>
  <c r="M909" i="18"/>
  <c r="N909" i="18" s="1"/>
  <c r="M973" i="18"/>
  <c r="N973" i="18" s="1"/>
  <c r="M1037" i="18"/>
  <c r="N1037" i="18" s="1"/>
  <c r="M1215" i="18"/>
  <c r="N1215" i="18" s="1"/>
  <c r="M1137" i="18"/>
  <c r="N1137" i="18" s="1"/>
  <c r="M1201" i="18"/>
  <c r="N1201" i="18" s="1"/>
  <c r="M1261" i="18"/>
  <c r="N1261" i="18" s="1"/>
  <c r="M1104" i="18"/>
  <c r="N1104" i="18" s="1"/>
  <c r="M1168" i="18"/>
  <c r="N1168" i="18" s="1"/>
  <c r="M1232" i="18"/>
  <c r="N1232" i="18" s="1"/>
  <c r="C27" i="12" s="1"/>
  <c r="E27" i="12" s="1"/>
  <c r="M1433" i="18"/>
  <c r="N1433" i="18" s="1"/>
  <c r="M1182" i="18"/>
  <c r="N1182" i="18" s="1"/>
  <c r="M1246" i="18"/>
  <c r="N1246" i="18" s="1"/>
  <c r="M1510" i="18"/>
  <c r="N1510" i="18" s="1"/>
  <c r="M1141" i="18"/>
  <c r="N1141" i="18" s="1"/>
  <c r="M1205" i="18"/>
  <c r="N1205" i="18" s="1"/>
  <c r="M1361" i="18"/>
  <c r="N1361" i="18" s="1"/>
  <c r="M1124" i="18"/>
  <c r="N1124" i="18" s="1"/>
  <c r="M1188" i="18"/>
  <c r="N1188" i="18" s="1"/>
  <c r="M1252" i="18"/>
  <c r="N1252" i="18" s="1"/>
  <c r="M1115" i="18"/>
  <c r="N1115" i="18" s="1"/>
  <c r="M1179" i="18"/>
  <c r="N1179" i="18" s="1"/>
  <c r="M1243" i="18"/>
  <c r="N1243" i="18" s="1"/>
  <c r="M1441" i="18"/>
  <c r="N1441" i="18" s="1"/>
  <c r="C28" i="12" s="1"/>
  <c r="M1146" i="18"/>
  <c r="N1146" i="18" s="1"/>
  <c r="M1210" i="18"/>
  <c r="N1210" i="18" s="1"/>
  <c r="M1353" i="18"/>
  <c r="N1353" i="18" s="1"/>
  <c r="M1299" i="18"/>
  <c r="N1299" i="18" s="1"/>
  <c r="M1363" i="18"/>
  <c r="N1363" i="18" s="1"/>
  <c r="M1427" i="18"/>
  <c r="N1427" i="18" s="1"/>
  <c r="M1494" i="18"/>
  <c r="N1494" i="18" s="1"/>
  <c r="M1362" i="18"/>
  <c r="N1362" i="18" s="1"/>
  <c r="M1426" i="18"/>
  <c r="N1426" i="18" s="1"/>
  <c r="M1534" i="18"/>
  <c r="N1534" i="18" s="1"/>
  <c r="M1336" i="18"/>
  <c r="N1336" i="18" s="1"/>
  <c r="M1400" i="18"/>
  <c r="N1400" i="18" s="1"/>
  <c r="M1464" i="18"/>
  <c r="N1464" i="18" s="1"/>
  <c r="M1287" i="18"/>
  <c r="N1287" i="18" s="1"/>
  <c r="M1351" i="18"/>
  <c r="N1351" i="18" s="1"/>
  <c r="M1415" i="18"/>
  <c r="N1415" i="18" s="1"/>
  <c r="M1479" i="18"/>
  <c r="N1479" i="18" s="1"/>
  <c r="M1286" i="18"/>
  <c r="N1286" i="18" s="1"/>
  <c r="M1350" i="18"/>
  <c r="N1350" i="18" s="1"/>
  <c r="M1414" i="18"/>
  <c r="N1414" i="18" s="1"/>
  <c r="M1478" i="18"/>
  <c r="N1478" i="18" s="1"/>
  <c r="M1309" i="18"/>
  <c r="N1309" i="18" s="1"/>
  <c r="M1373" i="18"/>
  <c r="N1373" i="18" s="1"/>
  <c r="M1437" i="18"/>
  <c r="N1437" i="18" s="1"/>
  <c r="M1542" i="18"/>
  <c r="N1542" i="18" s="1"/>
  <c r="M1324" i="18"/>
  <c r="N1324" i="18" s="1"/>
  <c r="M1388" i="18"/>
  <c r="N1388" i="18" s="1"/>
  <c r="M1452" i="18"/>
  <c r="N1452" i="18" s="1"/>
  <c r="M1654" i="18"/>
  <c r="N1654" i="18" s="1"/>
  <c r="M1541" i="18"/>
  <c r="N1541" i="18" s="1"/>
  <c r="M1642" i="18"/>
  <c r="N1642" i="18" s="1"/>
  <c r="M1564" i="18"/>
  <c r="N1564" i="18" s="1"/>
  <c r="M1507" i="18"/>
  <c r="N1507" i="18" s="1"/>
  <c r="M1571" i="18"/>
  <c r="N1571" i="18" s="1"/>
  <c r="M1514" i="18"/>
  <c r="N1514" i="18" s="1"/>
  <c r="M1578" i="18"/>
  <c r="N1578" i="18" s="1"/>
  <c r="M1513" i="18"/>
  <c r="N1513" i="18" s="1"/>
  <c r="M1577" i="18"/>
  <c r="N1577" i="18" s="1"/>
  <c r="M1504" i="18"/>
  <c r="N1504" i="18" s="1"/>
  <c r="M1568" i="18"/>
  <c r="N1568" i="18" s="1"/>
  <c r="M1495" i="18"/>
  <c r="N1495" i="18" s="1"/>
  <c r="M1559" i="18"/>
  <c r="N1559" i="18" s="1"/>
  <c r="M1628" i="18"/>
  <c r="N1628" i="18" s="1"/>
  <c r="C30" i="12" s="1"/>
  <c r="M1688" i="18"/>
  <c r="N1688" i="18" s="1"/>
  <c r="M1651" i="18"/>
  <c r="N1651" i="18" s="1"/>
  <c r="M1754" i="18"/>
  <c r="N1754" i="18" s="1"/>
  <c r="M1657" i="18"/>
  <c r="N1657" i="18" s="1"/>
  <c r="M1632" i="18"/>
  <c r="N1632" i="18" s="1"/>
  <c r="M1704" i="18"/>
  <c r="N1704" i="18" s="1"/>
  <c r="M1631" i="18"/>
  <c r="N1631" i="18" s="1"/>
  <c r="M1709" i="18"/>
  <c r="N1709" i="18" s="1"/>
  <c r="M1645" i="18"/>
  <c r="N1645" i="18" s="1"/>
  <c r="M1719" i="18"/>
  <c r="N1719" i="18" s="1"/>
  <c r="M1788" i="18"/>
  <c r="N1788" i="18" s="1"/>
  <c r="M1734" i="18"/>
  <c r="N1734" i="18" s="1"/>
  <c r="M1741" i="18"/>
  <c r="N1741" i="18" s="1"/>
  <c r="M1684" i="18"/>
  <c r="N1684" i="18" s="1"/>
  <c r="M1752" i="18"/>
  <c r="N1752" i="18" s="1"/>
  <c r="M1683" i="18"/>
  <c r="N1683" i="18" s="1"/>
  <c r="M1746" i="18"/>
  <c r="N1746" i="18" s="1"/>
  <c r="M1682" i="18"/>
  <c r="N1682" i="18" s="1"/>
  <c r="M1751" i="18"/>
  <c r="N1751" i="18" s="1"/>
  <c r="M1673" i="18"/>
  <c r="N1673" i="18" s="1"/>
  <c r="M1737" i="18"/>
  <c r="N1737" i="18" s="1"/>
  <c r="M1837" i="18"/>
  <c r="N1837" i="18" s="1"/>
  <c r="M1899" i="18"/>
  <c r="N1899" i="18" s="1"/>
  <c r="M1852" i="18"/>
  <c r="N1852" i="18" s="1"/>
  <c r="M1914" i="18"/>
  <c r="N1914" i="18" s="1"/>
  <c r="M1867" i="18"/>
  <c r="N1867" i="18" s="1"/>
  <c r="M1810" i="18"/>
  <c r="N1810" i="18" s="1"/>
  <c r="M1874" i="18"/>
  <c r="N1874" i="18" s="1"/>
  <c r="M1825" i="18"/>
  <c r="N1825" i="18" s="1"/>
  <c r="M1889" i="18"/>
  <c r="N1889" i="18" s="1"/>
  <c r="M1840" i="18"/>
  <c r="N1840" i="18" s="1"/>
  <c r="M1906" i="18"/>
  <c r="N1906" i="18" s="1"/>
  <c r="M1855" i="18"/>
  <c r="N1855" i="18" s="1"/>
  <c r="M1923" i="18"/>
  <c r="N1923" i="18" s="1"/>
  <c r="M1806" i="18"/>
  <c r="N1806" i="18" s="1"/>
  <c r="M1870" i="18"/>
  <c r="N1870" i="18" s="1"/>
  <c r="M1948" i="18"/>
  <c r="N1948" i="18" s="1"/>
  <c r="M2036" i="18"/>
  <c r="N2036" i="18" s="1"/>
  <c r="M2013" i="18"/>
  <c r="N2013" i="18" s="1"/>
  <c r="M1969" i="18"/>
  <c r="N1969" i="18" s="1"/>
  <c r="M1961" i="18"/>
  <c r="N1961" i="18" s="1"/>
  <c r="M1904" i="18"/>
  <c r="N1904" i="18" s="1"/>
  <c r="M1967" i="18"/>
  <c r="N1967" i="18" s="1"/>
  <c r="M1919" i="18"/>
  <c r="N1919" i="18" s="1"/>
  <c r="M1983" i="18"/>
  <c r="N1983" i="18" s="1"/>
  <c r="M1942" i="18"/>
  <c r="N1942" i="18" s="1"/>
  <c r="M2053" i="18"/>
  <c r="N2053" i="18" s="1"/>
  <c r="M1957" i="18"/>
  <c r="N1957" i="18" s="1"/>
  <c r="M2085" i="18"/>
  <c r="N2085" i="18" s="1"/>
  <c r="M2050" i="18"/>
  <c r="N2050" i="18" s="1"/>
  <c r="M1970" i="18"/>
  <c r="N1970" i="18" s="1"/>
  <c r="M2032" i="18"/>
  <c r="N2032" i="18" s="1"/>
  <c r="M2001" i="18"/>
  <c r="N2001" i="18" s="1"/>
  <c r="M1984" i="18"/>
  <c r="N1984" i="18" s="1"/>
  <c r="M2049" i="18"/>
  <c r="N2049" i="18" s="1"/>
  <c r="M2015" i="18"/>
  <c r="N2015" i="18" s="1"/>
  <c r="M2123" i="18"/>
  <c r="N2123" i="18" s="1"/>
  <c r="C34" i="12" s="1"/>
  <c r="M2138" i="18"/>
  <c r="N2138" i="18" s="1"/>
  <c r="M2088" i="18"/>
  <c r="N2088" i="18" s="1"/>
  <c r="M2047" i="18"/>
  <c r="N2047" i="18" s="1"/>
  <c r="M2111" i="18"/>
  <c r="N2111" i="18" s="1"/>
  <c r="M2137" i="18"/>
  <c r="N2137" i="18" s="1"/>
  <c r="M2126" i="18"/>
  <c r="N2126" i="18" s="1"/>
  <c r="M2067" i="18"/>
  <c r="N2067" i="18" s="1"/>
  <c r="M2134" i="18"/>
  <c r="N2134" i="18" s="1"/>
  <c r="M2117" i="18"/>
  <c r="N2117" i="18" s="1"/>
  <c r="M2116" i="18"/>
  <c r="N2116" i="18" s="1"/>
  <c r="M2145" i="18"/>
  <c r="N2145" i="18" s="1"/>
  <c r="M2151" i="18"/>
  <c r="N2151" i="18" s="1"/>
  <c r="L294" i="18"/>
  <c r="L230" i="18"/>
  <c r="K166" i="18"/>
  <c r="M166" i="18" s="1"/>
  <c r="N166" i="18" s="1"/>
  <c r="M37" i="18"/>
  <c r="N37" i="18" s="1"/>
  <c r="K498" i="18"/>
  <c r="M498" i="18" s="1"/>
  <c r="N498" i="18" s="1"/>
  <c r="K370" i="18"/>
  <c r="M370" i="18" s="1"/>
  <c r="N370" i="18" s="1"/>
  <c r="K278" i="18"/>
  <c r="M278" i="18" s="1"/>
  <c r="N278" i="18" s="1"/>
  <c r="K214" i="18"/>
  <c r="M214" i="18" s="1"/>
  <c r="N214" i="18" s="1"/>
  <c r="M142" i="18"/>
  <c r="N142" i="18" s="1"/>
  <c r="M78" i="18"/>
  <c r="N78" i="18" s="1"/>
  <c r="M14" i="18"/>
  <c r="N14" i="18" s="1"/>
  <c r="L289" i="18"/>
  <c r="L237" i="18"/>
  <c r="M237" i="18" s="1"/>
  <c r="N237" i="18" s="1"/>
  <c r="M143" i="18"/>
  <c r="N143" i="18" s="1"/>
  <c r="M15" i="18"/>
  <c r="N15" i="18" s="1"/>
  <c r="K123" i="18"/>
  <c r="M123" i="18" s="1"/>
  <c r="N123" i="18" s="1"/>
  <c r="K80" i="18"/>
  <c r="M80" i="18" s="1"/>
  <c r="N80" i="18" s="1"/>
  <c r="F27" i="10"/>
  <c r="I27" i="10" s="1"/>
  <c r="L119" i="18"/>
  <c r="M119" i="18" s="1"/>
  <c r="N119" i="18" s="1"/>
  <c r="K86" i="18"/>
  <c r="M86" i="18" s="1"/>
  <c r="N86" i="18" s="1"/>
  <c r="K40" i="18"/>
  <c r="M40" i="18" s="1"/>
  <c r="N40" i="18" s="1"/>
  <c r="L162" i="18"/>
  <c r="K122" i="18"/>
  <c r="M122" i="18" s="1"/>
  <c r="N122" i="18" s="1"/>
  <c r="L79" i="18"/>
  <c r="M79" i="18" s="1"/>
  <c r="N79" i="18" s="1"/>
  <c r="L33" i="18"/>
  <c r="K303" i="18"/>
  <c r="K239" i="18"/>
  <c r="M239" i="18" s="1"/>
  <c r="N239" i="18" s="1"/>
  <c r="L155" i="18"/>
  <c r="L121" i="18"/>
  <c r="K82" i="18"/>
  <c r="M82" i="18" s="1"/>
  <c r="N82" i="18" s="1"/>
  <c r="L27" i="18"/>
  <c r="F25" i="10"/>
  <c r="I25" i="10" s="1"/>
  <c r="L127" i="18"/>
  <c r="K94" i="18"/>
  <c r="M94" i="18" s="1"/>
  <c r="N94" i="18" s="1"/>
  <c r="K48" i="18"/>
  <c r="M48" i="18" s="1"/>
  <c r="N48" i="18" s="1"/>
  <c r="H9" i="10"/>
  <c r="K161" i="18"/>
  <c r="L124" i="18"/>
  <c r="K36" i="18"/>
  <c r="M36" i="18" s="1"/>
  <c r="N36" i="18" s="1"/>
  <c r="L89" i="18"/>
  <c r="K151" i="18"/>
  <c r="M151" i="18" s="1"/>
  <c r="N151" i="18" s="1"/>
  <c r="L50" i="18"/>
  <c r="K14" i="18"/>
  <c r="H16" i="10"/>
  <c r="K16" i="10" s="1"/>
  <c r="P54" i="2"/>
  <c r="F19" i="6" s="1"/>
  <c r="P28" i="2"/>
  <c r="D28" i="6" s="1"/>
  <c r="H24" i="2"/>
  <c r="C24" i="6" s="1"/>
  <c r="H23" i="10"/>
  <c r="K23" i="10" s="1"/>
  <c r="H60" i="2"/>
  <c r="E25" i="6" s="1"/>
  <c r="P68" i="2"/>
  <c r="F33" i="6" s="1"/>
  <c r="H20" i="10"/>
  <c r="K20" i="10" s="1"/>
  <c r="P61" i="2"/>
  <c r="F26" i="6" s="1"/>
  <c r="H30" i="10"/>
  <c r="K30" i="10" s="1"/>
  <c r="P34" i="2"/>
  <c r="D34" i="6" s="1"/>
  <c r="G35" i="2"/>
  <c r="H22" i="2" s="1"/>
  <c r="C22" i="6" s="1"/>
  <c r="P50" i="2"/>
  <c r="F15" i="6" s="1"/>
  <c r="M1916" i="18"/>
  <c r="N1916" i="18" s="1"/>
  <c r="M1878" i="18"/>
  <c r="N1878" i="18" s="1"/>
  <c r="M1968" i="18"/>
  <c r="N1968" i="18" s="1"/>
  <c r="M1965" i="18"/>
  <c r="N1965" i="18" s="1"/>
  <c r="M2061" i="18"/>
  <c r="N2061" i="18" s="1"/>
  <c r="P59" i="2"/>
  <c r="F24" i="6" s="1"/>
  <c r="M32" i="18"/>
  <c r="N32" i="18" s="1"/>
  <c r="M153" i="18"/>
  <c r="N153" i="18" s="1"/>
  <c r="M89" i="18"/>
  <c r="N89" i="18" s="1"/>
  <c r="M161" i="18"/>
  <c r="N161" i="18" s="1"/>
  <c r="M106" i="18"/>
  <c r="N106" i="18" s="1"/>
  <c r="M147" i="18"/>
  <c r="N147" i="18" s="1"/>
  <c r="M83" i="18"/>
  <c r="N83" i="18" s="1"/>
  <c r="M19" i="18"/>
  <c r="N19" i="18" s="1"/>
  <c r="M396" i="18"/>
  <c r="N396" i="18" s="1"/>
  <c r="M194" i="18"/>
  <c r="N194" i="18" s="1"/>
  <c r="M258" i="18"/>
  <c r="N258" i="18" s="1"/>
  <c r="M322" i="18"/>
  <c r="N322" i="18" s="1"/>
  <c r="M529" i="18"/>
  <c r="N529" i="18" s="1"/>
  <c r="M233" i="18"/>
  <c r="N233" i="18" s="1"/>
  <c r="M297" i="18"/>
  <c r="N297" i="18" s="1"/>
  <c r="M404" i="18"/>
  <c r="N404" i="18" s="1"/>
  <c r="M208" i="18"/>
  <c r="N208" i="18" s="1"/>
  <c r="M272" i="18"/>
  <c r="N272" i="18" s="1"/>
  <c r="M344" i="18"/>
  <c r="N344" i="18" s="1"/>
  <c r="M175" i="18"/>
  <c r="N175" i="18" s="1"/>
  <c r="M303" i="18"/>
  <c r="N303" i="18" s="1"/>
  <c r="M444" i="18"/>
  <c r="N444" i="18" s="1"/>
  <c r="M206" i="18"/>
  <c r="N206" i="18" s="1"/>
  <c r="M270" i="18"/>
  <c r="N270" i="18" s="1"/>
  <c r="M334" i="18"/>
  <c r="N334" i="18" s="1"/>
  <c r="M157" i="18"/>
  <c r="N157" i="18" s="1"/>
  <c r="M285" i="18"/>
  <c r="N285" i="18" s="1"/>
  <c r="M388" i="18"/>
  <c r="N388" i="18" s="1"/>
  <c r="M172" i="18"/>
  <c r="N172" i="18" s="1"/>
  <c r="M236" i="18"/>
  <c r="N236" i="18" s="1"/>
  <c r="M300" i="18"/>
  <c r="N300" i="18" s="1"/>
  <c r="M457" i="18"/>
  <c r="N457" i="18" s="1"/>
  <c r="M379" i="18"/>
  <c r="N379" i="18" s="1"/>
  <c r="M443" i="18"/>
  <c r="N443" i="18" s="1"/>
  <c r="M507" i="18"/>
  <c r="N507" i="18" s="1"/>
  <c r="M354" i="18"/>
  <c r="N354" i="18" s="1"/>
  <c r="M418" i="18"/>
  <c r="N418" i="18" s="1"/>
  <c r="M482" i="18"/>
  <c r="N482" i="18" s="1"/>
  <c r="M564" i="18"/>
  <c r="N564" i="18" s="1"/>
  <c r="M424" i="18"/>
  <c r="N424" i="18" s="1"/>
  <c r="M488" i="18"/>
  <c r="N488" i="18" s="1"/>
  <c r="M335" i="18"/>
  <c r="N335" i="18" s="1"/>
  <c r="M399" i="18"/>
  <c r="N399" i="18" s="1"/>
  <c r="M463" i="18"/>
  <c r="N463" i="18" s="1"/>
  <c r="M527" i="18"/>
  <c r="N527" i="18" s="1"/>
  <c r="M382" i="18"/>
  <c r="N382" i="18" s="1"/>
  <c r="M446" i="18"/>
  <c r="N446" i="18" s="1"/>
  <c r="M510" i="18"/>
  <c r="N510" i="18" s="1"/>
  <c r="M365" i="18"/>
  <c r="N365" i="18" s="1"/>
  <c r="M429" i="18"/>
  <c r="N429" i="18" s="1"/>
  <c r="M493" i="18"/>
  <c r="N493" i="18" s="1"/>
  <c r="M550" i="18"/>
  <c r="N550" i="18" s="1"/>
  <c r="M614" i="18"/>
  <c r="N614" i="18" s="1"/>
  <c r="M678" i="18"/>
  <c r="N678" i="18" s="1"/>
  <c r="M847" i="18"/>
  <c r="N847" i="18" s="1"/>
  <c r="M597" i="18"/>
  <c r="N597" i="18" s="1"/>
  <c r="M661" i="18"/>
  <c r="N661" i="18" s="1"/>
  <c r="C16" i="12" s="1"/>
  <c r="M723" i="18"/>
  <c r="N723" i="18" s="1"/>
  <c r="M636" i="18"/>
  <c r="N636" i="18" s="1"/>
  <c r="M700" i="18"/>
  <c r="N700" i="18" s="1"/>
  <c r="M555" i="18"/>
  <c r="N555" i="18" s="1"/>
  <c r="M619" i="18"/>
  <c r="N619" i="18" s="1"/>
  <c r="M683" i="18"/>
  <c r="N683" i="18" s="1"/>
  <c r="M839" i="18"/>
  <c r="N839" i="18" s="1"/>
  <c r="M594" i="18"/>
  <c r="N594" i="18" s="1"/>
  <c r="C12" i="12" s="1"/>
  <c r="M658" i="18"/>
  <c r="N658" i="18" s="1"/>
  <c r="M750" i="18"/>
  <c r="N750" i="18" s="1"/>
  <c r="M585" i="18"/>
  <c r="N585" i="18" s="1"/>
  <c r="M649" i="18"/>
  <c r="N649" i="18" s="1"/>
  <c r="M713" i="18"/>
  <c r="N713" i="18" s="1"/>
  <c r="M568" i="18"/>
  <c r="N568" i="18" s="1"/>
  <c r="M632" i="18"/>
  <c r="N632" i="18" s="1"/>
  <c r="M696" i="18"/>
  <c r="N696" i="18" s="1"/>
  <c r="M831" i="18"/>
  <c r="N831" i="18" s="1"/>
  <c r="M599" i="18"/>
  <c r="N599" i="18" s="1"/>
  <c r="M663" i="18"/>
  <c r="N663" i="18" s="1"/>
  <c r="M751" i="18"/>
  <c r="N751" i="18" s="1"/>
  <c r="M761" i="18"/>
  <c r="N761" i="18" s="1"/>
  <c r="M825" i="18"/>
  <c r="N825" i="18" s="1"/>
  <c r="M889" i="18"/>
  <c r="N889" i="18" s="1"/>
  <c r="M736" i="18"/>
  <c r="N736" i="18" s="1"/>
  <c r="M800" i="18"/>
  <c r="N800" i="18" s="1"/>
  <c r="M864" i="18"/>
  <c r="N864" i="18" s="1"/>
  <c r="M961" i="18"/>
  <c r="N961" i="18" s="1"/>
  <c r="M798" i="18"/>
  <c r="N798" i="18" s="1"/>
  <c r="M862" i="18"/>
  <c r="N862" i="18" s="1"/>
  <c r="M1002" i="18"/>
  <c r="N1002" i="18" s="1"/>
  <c r="M781" i="18"/>
  <c r="N781" i="18" s="1"/>
  <c r="M845" i="18"/>
  <c r="N845" i="18" s="1"/>
  <c r="M907" i="18"/>
  <c r="N907" i="18" s="1"/>
  <c r="M740" i="18"/>
  <c r="N740" i="18" s="1"/>
  <c r="M804" i="18"/>
  <c r="N804" i="18" s="1"/>
  <c r="C19" i="12" s="1"/>
  <c r="M868" i="18"/>
  <c r="N868" i="18" s="1"/>
  <c r="M977" i="18"/>
  <c r="N977" i="18" s="1"/>
  <c r="M771" i="18"/>
  <c r="N771" i="18" s="1"/>
  <c r="M835" i="18"/>
  <c r="N835" i="18" s="1"/>
  <c r="M896" i="18"/>
  <c r="N896" i="18" s="1"/>
  <c r="M722" i="18"/>
  <c r="N722" i="18" s="1"/>
  <c r="M786" i="18"/>
  <c r="N786" i="18" s="1"/>
  <c r="M850" i="18"/>
  <c r="N850" i="18" s="1"/>
  <c r="M953" i="18"/>
  <c r="N953" i="18" s="1"/>
  <c r="M948" i="18"/>
  <c r="N948" i="18" s="1"/>
  <c r="M1012" i="18"/>
  <c r="N1012" i="18" s="1"/>
  <c r="M1076" i="18"/>
  <c r="N1076" i="18" s="1"/>
  <c r="M931" i="18"/>
  <c r="N931" i="18" s="1"/>
  <c r="M995" i="18"/>
  <c r="N995" i="18" s="1"/>
  <c r="M1059" i="18"/>
  <c r="N1059" i="18" s="1"/>
  <c r="M1001" i="18"/>
  <c r="N1001" i="18" s="1"/>
  <c r="M1065" i="18"/>
  <c r="N1065" i="18" s="1"/>
  <c r="M928" i="18"/>
  <c r="N928" i="18" s="1"/>
  <c r="M992" i="18"/>
  <c r="N992" i="18" s="1"/>
  <c r="M1056" i="18"/>
  <c r="N1056" i="18" s="1"/>
  <c r="M935" i="18"/>
  <c r="N935" i="18" s="1"/>
  <c r="M999" i="18"/>
  <c r="N999" i="18" s="1"/>
  <c r="C22" i="12" s="1"/>
  <c r="M1063" i="18"/>
  <c r="N1063" i="18" s="1"/>
  <c r="M894" i="18"/>
  <c r="N894" i="18" s="1"/>
  <c r="M958" i="18"/>
  <c r="N958" i="18" s="1"/>
  <c r="M1022" i="18"/>
  <c r="N1022" i="18" s="1"/>
  <c r="M1084" i="18"/>
  <c r="N1084" i="18" s="1"/>
  <c r="M925" i="18"/>
  <c r="N925" i="18" s="1"/>
  <c r="M989" i="18"/>
  <c r="N989" i="18" s="1"/>
  <c r="M1053" i="18"/>
  <c r="N1053" i="18" s="1"/>
  <c r="M1473" i="18"/>
  <c r="N1473" i="18" s="1"/>
  <c r="M1153" i="18"/>
  <c r="N1153" i="18" s="1"/>
  <c r="M1217" i="18"/>
  <c r="N1217" i="18" s="1"/>
  <c r="M1329" i="18"/>
  <c r="N1329" i="18" s="1"/>
  <c r="M1120" i="18"/>
  <c r="N1120" i="18" s="1"/>
  <c r="M1184" i="18"/>
  <c r="N1184" i="18" s="1"/>
  <c r="M1248" i="18"/>
  <c r="N1248" i="18" s="1"/>
  <c r="M1134" i="18"/>
  <c r="N1134" i="18" s="1"/>
  <c r="M1198" i="18"/>
  <c r="N1198" i="18" s="1"/>
  <c r="M1266" i="18"/>
  <c r="N1266" i="18" s="1"/>
  <c r="M1093" i="18"/>
  <c r="N1093" i="18" s="1"/>
  <c r="M1157" i="18"/>
  <c r="N1157" i="18" s="1"/>
  <c r="M1221" i="18"/>
  <c r="N1221" i="18" s="1"/>
  <c r="M1489" i="18"/>
  <c r="N1489" i="18" s="1"/>
  <c r="M1140" i="18"/>
  <c r="N1140" i="18" s="1"/>
  <c r="M1204" i="18"/>
  <c r="N1204" i="18" s="1"/>
  <c r="M1337" i="18"/>
  <c r="N1337" i="18" s="1"/>
  <c r="M1131" i="18"/>
  <c r="N1131" i="18" s="1"/>
  <c r="M1195" i="18"/>
  <c r="N1195" i="18" s="1"/>
  <c r="M1262" i="18"/>
  <c r="N1262" i="18" s="1"/>
  <c r="M1098" i="18"/>
  <c r="N1098" i="18" s="1"/>
  <c r="M1162" i="18"/>
  <c r="N1162" i="18" s="1"/>
  <c r="M1226" i="18"/>
  <c r="N1226" i="18" s="1"/>
  <c r="M1481" i="18"/>
  <c r="N1481" i="18" s="1"/>
  <c r="M1315" i="18"/>
  <c r="N1315" i="18" s="1"/>
  <c r="M1379" i="18"/>
  <c r="N1379" i="18" s="1"/>
  <c r="M1443" i="18"/>
  <c r="N1443" i="18" s="1"/>
  <c r="M1314" i="18"/>
  <c r="N1314" i="18" s="1"/>
  <c r="M1378" i="18"/>
  <c r="N1378" i="18" s="1"/>
  <c r="M1442" i="18"/>
  <c r="N1442" i="18" s="1"/>
  <c r="M1288" i="18"/>
  <c r="N1288" i="18" s="1"/>
  <c r="M1352" i="18"/>
  <c r="N1352" i="18" s="1"/>
  <c r="M1416" i="18"/>
  <c r="N1416" i="18" s="1"/>
  <c r="M1480" i="18"/>
  <c r="N1480" i="18" s="1"/>
  <c r="M1303" i="18"/>
  <c r="N1303" i="18" s="1"/>
  <c r="M1367" i="18"/>
  <c r="N1367" i="18" s="1"/>
  <c r="M1431" i="18"/>
  <c r="N1431" i="18" s="1"/>
  <c r="M1500" i="18"/>
  <c r="N1500" i="18" s="1"/>
  <c r="M1302" i="18"/>
  <c r="N1302" i="18" s="1"/>
  <c r="M1366" i="18"/>
  <c r="N1366" i="18" s="1"/>
  <c r="M1430" i="18"/>
  <c r="N1430" i="18" s="1"/>
  <c r="M1566" i="18"/>
  <c r="N1566" i="18" s="1"/>
  <c r="M1325" i="18"/>
  <c r="N1325" i="18" s="1"/>
  <c r="M1389" i="18"/>
  <c r="N1389" i="18" s="1"/>
  <c r="M1453" i="18"/>
  <c r="N1453" i="18" s="1"/>
  <c r="M1276" i="18"/>
  <c r="N1276" i="18" s="1"/>
  <c r="M1340" i="18"/>
  <c r="N1340" i="18" s="1"/>
  <c r="M1404" i="18"/>
  <c r="N1404" i="18" s="1"/>
  <c r="M1468" i="18"/>
  <c r="N1468" i="18" s="1"/>
  <c r="M1493" i="18"/>
  <c r="N1493" i="18" s="1"/>
  <c r="M1557" i="18"/>
  <c r="N1557" i="18" s="1"/>
  <c r="M1516" i="18"/>
  <c r="N1516" i="18" s="1"/>
  <c r="M1580" i="18"/>
  <c r="N1580" i="18" s="1"/>
  <c r="M1523" i="18"/>
  <c r="N1523" i="18" s="1"/>
  <c r="M1587" i="18"/>
  <c r="N1587" i="18" s="1"/>
  <c r="M1530" i="18"/>
  <c r="N1530" i="18" s="1"/>
  <c r="M1594" i="18"/>
  <c r="N1594" i="18" s="1"/>
  <c r="M1529" i="18"/>
  <c r="N1529" i="18" s="1"/>
  <c r="M1593" i="18"/>
  <c r="N1593" i="18" s="1"/>
  <c r="M1520" i="18"/>
  <c r="N1520" i="18" s="1"/>
  <c r="M1584" i="18"/>
  <c r="N1584" i="18" s="1"/>
  <c r="M1511" i="18"/>
  <c r="N1511" i="18" s="1"/>
  <c r="M1575" i="18"/>
  <c r="N1575" i="18" s="1"/>
  <c r="M1644" i="18"/>
  <c r="N1644" i="18" s="1"/>
  <c r="M1603" i="18"/>
  <c r="N1603" i="18" s="1"/>
  <c r="M1672" i="18"/>
  <c r="N1672" i="18" s="1"/>
  <c r="M1609" i="18"/>
  <c r="N1609" i="18" s="1"/>
  <c r="M1733" i="18"/>
  <c r="N1733" i="18" s="1"/>
  <c r="M1648" i="18"/>
  <c r="N1648" i="18" s="1"/>
  <c r="M1764" i="18"/>
  <c r="N1764" i="18" s="1"/>
  <c r="M1647" i="18"/>
  <c r="N1647" i="18" s="1"/>
  <c r="M1797" i="18"/>
  <c r="N1797" i="18" s="1"/>
  <c r="M1661" i="18"/>
  <c r="N1661" i="18" s="1"/>
  <c r="M1735" i="18"/>
  <c r="N1735" i="18" s="1"/>
  <c r="M1795" i="18"/>
  <c r="N1795" i="18" s="1"/>
  <c r="M1748" i="18"/>
  <c r="N1748" i="18" s="1"/>
  <c r="M1762" i="18"/>
  <c r="N1762" i="18" s="1"/>
  <c r="M1700" i="18"/>
  <c r="N1700" i="18" s="1"/>
  <c r="M1767" i="18"/>
  <c r="N1767" i="18" s="1"/>
  <c r="M1699" i="18"/>
  <c r="N1699" i="18" s="1"/>
  <c r="M1761" i="18"/>
  <c r="N1761" i="18" s="1"/>
  <c r="M1698" i="18"/>
  <c r="N1698" i="18" s="1"/>
  <c r="M1770" i="18"/>
  <c r="N1770" i="18" s="1"/>
  <c r="M1689" i="18"/>
  <c r="N1689" i="18" s="1"/>
  <c r="M1760" i="18"/>
  <c r="N1760" i="18" s="1"/>
  <c r="M1853" i="18"/>
  <c r="N1853" i="18" s="1"/>
  <c r="M1804" i="18"/>
  <c r="N1804" i="18" s="1"/>
  <c r="M1868" i="18"/>
  <c r="N1868" i="18" s="1"/>
  <c r="M1819" i="18"/>
  <c r="N1819" i="18" s="1"/>
  <c r="M1883" i="18"/>
  <c r="N1883" i="18" s="1"/>
  <c r="M1826" i="18"/>
  <c r="N1826" i="18" s="1"/>
  <c r="M1890" i="18"/>
  <c r="N1890" i="18" s="1"/>
  <c r="M1841" i="18"/>
  <c r="N1841" i="18" s="1"/>
  <c r="M1915" i="18"/>
  <c r="N1915" i="18" s="1"/>
  <c r="M1856" i="18"/>
  <c r="N1856" i="18" s="1"/>
  <c r="M1807" i="18"/>
  <c r="N1807" i="18" s="1"/>
  <c r="M1871" i="18"/>
  <c r="N1871" i="18" s="1"/>
  <c r="M1758" i="18"/>
  <c r="N1758" i="18" s="1"/>
  <c r="M1822" i="18"/>
  <c r="N1822" i="18" s="1"/>
  <c r="M1886" i="18"/>
  <c r="N1886" i="18" s="1"/>
  <c r="M1964" i="18"/>
  <c r="N1964" i="18" s="1"/>
  <c r="M1939" i="18"/>
  <c r="N1939" i="18" s="1"/>
  <c r="M1922" i="18"/>
  <c r="N1922" i="18" s="1"/>
  <c r="M2005" i="18"/>
  <c r="N2005" i="18" s="1"/>
  <c r="M1973" i="18"/>
  <c r="N1973" i="18" s="1"/>
  <c r="M1920" i="18"/>
  <c r="N1920" i="18" s="1"/>
  <c r="M1990" i="18"/>
  <c r="N1990" i="18" s="1"/>
  <c r="M1935" i="18"/>
  <c r="N1935" i="18" s="1"/>
  <c r="M2014" i="18"/>
  <c r="N2014" i="18" s="1"/>
  <c r="M1958" i="18"/>
  <c r="N1958" i="18" s="1"/>
  <c r="M1909" i="18"/>
  <c r="N1909" i="18" s="1"/>
  <c r="M1971" i="18"/>
  <c r="N1971" i="18" s="1"/>
  <c r="M1995" i="18"/>
  <c r="N1995" i="18" s="1"/>
  <c r="M2062" i="18"/>
  <c r="N2062" i="18" s="1"/>
  <c r="M1986" i="18"/>
  <c r="N1986" i="18" s="1"/>
  <c r="M2101" i="18"/>
  <c r="N2101" i="18" s="1"/>
  <c r="M2017" i="18"/>
  <c r="N2017" i="18" s="1"/>
  <c r="M2000" i="18"/>
  <c r="N2000" i="18" s="1"/>
  <c r="M2068" i="18"/>
  <c r="N2068" i="18" s="1"/>
  <c r="M2037" i="18"/>
  <c r="N2037" i="18" s="1"/>
  <c r="M2065" i="18"/>
  <c r="N2065" i="18" s="1"/>
  <c r="M2040" i="18"/>
  <c r="N2040" i="18" s="1"/>
  <c r="M2104" i="18"/>
  <c r="N2104" i="18" s="1"/>
  <c r="M2063" i="18"/>
  <c r="N2063" i="18" s="1"/>
  <c r="M2152" i="18"/>
  <c r="N2152" i="18" s="1"/>
  <c r="M2160" i="18"/>
  <c r="N2160" i="18" s="1"/>
  <c r="M2142" i="18"/>
  <c r="N2142" i="18" s="1"/>
  <c r="M2083" i="18"/>
  <c r="N2083" i="18" s="1"/>
  <c r="M2144" i="18"/>
  <c r="N2144" i="18" s="1"/>
  <c r="M2133" i="18"/>
  <c r="N2133" i="18" s="1"/>
  <c r="M2132" i="18"/>
  <c r="N2132" i="18" s="1"/>
  <c r="M2161" i="18"/>
  <c r="N2161" i="18" s="1"/>
  <c r="M2167" i="18"/>
  <c r="N2167" i="18" s="1"/>
  <c r="L278" i="18"/>
  <c r="L214" i="18"/>
  <c r="M85" i="18"/>
  <c r="N85" i="18" s="1"/>
  <c r="M21" i="18"/>
  <c r="N21" i="18" s="1"/>
  <c r="K466" i="18"/>
  <c r="M466" i="18" s="1"/>
  <c r="N466" i="18" s="1"/>
  <c r="K326" i="18"/>
  <c r="M326" i="18" s="1"/>
  <c r="N326" i="18" s="1"/>
  <c r="K262" i="18"/>
  <c r="M262" i="18" s="1"/>
  <c r="N262" i="18" s="1"/>
  <c r="K198" i="18"/>
  <c r="M198" i="18" s="1"/>
  <c r="N198" i="18" s="1"/>
  <c r="M126" i="18"/>
  <c r="N126" i="18" s="1"/>
  <c r="M62" i="18"/>
  <c r="N62" i="18" s="1"/>
  <c r="L329" i="18"/>
  <c r="L277" i="18"/>
  <c r="M277" i="18" s="1"/>
  <c r="N277" i="18" s="1"/>
  <c r="L221" i="18"/>
  <c r="M221" i="18" s="1"/>
  <c r="N221" i="18" s="1"/>
  <c r="M127" i="18"/>
  <c r="N127" i="18" s="1"/>
  <c r="M63" i="18"/>
  <c r="N63" i="18" s="1"/>
  <c r="L166" i="18"/>
  <c r="K120" i="18"/>
  <c r="M120" i="18" s="1"/>
  <c r="N120" i="18" s="1"/>
  <c r="K144" i="18"/>
  <c r="M144" i="18" s="1"/>
  <c r="N144" i="18" s="1"/>
  <c r="K108" i="18"/>
  <c r="M108" i="18" s="1"/>
  <c r="N108" i="18" s="1"/>
  <c r="K74" i="18"/>
  <c r="M74" i="18" s="1"/>
  <c r="N74" i="18" s="1"/>
  <c r="L19" i="18"/>
  <c r="L107" i="18"/>
  <c r="M107" i="18" s="1"/>
  <c r="N107" i="18" s="1"/>
  <c r="K68" i="18"/>
  <c r="M68" i="18" s="1"/>
  <c r="N68" i="18" s="1"/>
  <c r="K34" i="18"/>
  <c r="M34" i="18" s="1"/>
  <c r="N34" i="18" s="1"/>
  <c r="L152" i="18"/>
  <c r="M152" i="18" s="1"/>
  <c r="N152" i="18" s="1"/>
  <c r="L116" i="18"/>
  <c r="M116" i="18" s="1"/>
  <c r="N116" i="18" s="1"/>
  <c r="K73" i="18"/>
  <c r="M73" i="18" s="1"/>
  <c r="N73" i="18" s="1"/>
  <c r="L18" i="18"/>
  <c r="K287" i="18"/>
  <c r="M287" i="18" s="1"/>
  <c r="N287" i="18" s="1"/>
  <c r="K223" i="18"/>
  <c r="L149" i="18"/>
  <c r="M149" i="18" s="1"/>
  <c r="N149" i="18" s="1"/>
  <c r="L112" i="18"/>
  <c r="M112" i="18" s="1"/>
  <c r="N112" i="18" s="1"/>
  <c r="L57" i="18"/>
  <c r="L21" i="18"/>
  <c r="L59" i="18"/>
  <c r="M59" i="18" s="1"/>
  <c r="N59" i="18" s="1"/>
  <c r="L115" i="18"/>
  <c r="K76" i="18"/>
  <c r="M76" i="18" s="1"/>
  <c r="N76" i="18" s="1"/>
  <c r="K42" i="18"/>
  <c r="M42" i="18" s="1"/>
  <c r="N42" i="18" s="1"/>
  <c r="K115" i="18"/>
  <c r="M115" i="18" s="1"/>
  <c r="N115" i="18" s="1"/>
  <c r="L75" i="18"/>
  <c r="L23" i="18"/>
  <c r="M23" i="18" s="1"/>
  <c r="N23" i="18" s="1"/>
  <c r="K50" i="18"/>
  <c r="M50" i="18" s="1"/>
  <c r="N50" i="18" s="1"/>
  <c r="K142" i="18"/>
  <c r="K96" i="18"/>
  <c r="M96" i="18" s="1"/>
  <c r="N96" i="18" s="1"/>
  <c r="F11" i="10"/>
  <c r="I11" i="10" s="1"/>
  <c r="P66" i="2"/>
  <c r="F31" i="6" s="1"/>
  <c r="P47" i="2"/>
  <c r="F12" i="6" s="1"/>
  <c r="H15" i="10"/>
  <c r="K15" i="10" s="1"/>
  <c r="P32" i="2"/>
  <c r="D32" i="6" s="1"/>
  <c r="H12" i="10"/>
  <c r="K12" i="10" s="1"/>
  <c r="P57" i="2"/>
  <c r="F22" i="6" s="1"/>
  <c r="H11" i="2"/>
  <c r="C11" i="6" s="1"/>
  <c r="G11" i="6" s="1"/>
  <c r="C11" i="1" s="1"/>
  <c r="H26" i="2"/>
  <c r="C26" i="6" s="1"/>
  <c r="P20" i="2"/>
  <c r="D20" i="6" s="1"/>
  <c r="H67" i="2"/>
  <c r="E32" i="6" s="1"/>
  <c r="E16" i="12" l="1"/>
  <c r="E19" i="12"/>
  <c r="E17" i="12"/>
  <c r="E22" i="12"/>
  <c r="E23" i="12"/>
  <c r="E28" i="12"/>
  <c r="E34" i="12"/>
  <c r="E20" i="12"/>
  <c r="E24" i="12"/>
  <c r="E13" i="12"/>
  <c r="E12" i="12"/>
  <c r="E30" i="12"/>
  <c r="C18" i="12"/>
  <c r="E18" i="12" s="1"/>
  <c r="C11" i="12"/>
  <c r="E11" i="12" s="1"/>
  <c r="C25" i="12"/>
  <c r="E25" i="12" s="1"/>
  <c r="C15" i="12"/>
  <c r="E15" i="12" s="1"/>
  <c r="C31" i="12"/>
  <c r="E31" i="12" s="1"/>
  <c r="C33" i="12"/>
  <c r="E33" i="12" s="1"/>
  <c r="C26" i="12"/>
  <c r="E26" i="12" s="1"/>
  <c r="C29" i="12"/>
  <c r="E29" i="12" s="1"/>
  <c r="C32" i="12"/>
  <c r="E32" i="12" s="1"/>
  <c r="C10" i="12"/>
  <c r="E10" i="12" s="1"/>
  <c r="C21" i="12"/>
  <c r="E21" i="12" s="1"/>
  <c r="L31" i="10"/>
  <c r="J9" i="10"/>
  <c r="L22" i="10"/>
  <c r="H19" i="2"/>
  <c r="C19" i="6" s="1"/>
  <c r="G19" i="6" s="1"/>
  <c r="C19" i="1" s="1"/>
  <c r="H16" i="2"/>
  <c r="C16" i="6" s="1"/>
  <c r="G16" i="6" s="1"/>
  <c r="C16" i="1" s="1"/>
  <c r="H33" i="2"/>
  <c r="C33" i="6" s="1"/>
  <c r="G23" i="10"/>
  <c r="J23" i="10" s="1"/>
  <c r="L23" i="10" s="1"/>
  <c r="G19" i="10"/>
  <c r="J19" i="10" s="1"/>
  <c r="L19" i="10" s="1"/>
  <c r="G17" i="10"/>
  <c r="J17" i="10" s="1"/>
  <c r="L17" i="10" s="1"/>
  <c r="G22" i="10"/>
  <c r="J22" i="10" s="1"/>
  <c r="G12" i="10"/>
  <c r="J12" i="10" s="1"/>
  <c r="G31" i="10"/>
  <c r="J31" i="10" s="1"/>
  <c r="G27" i="10"/>
  <c r="J27" i="10" s="1"/>
  <c r="L27" i="10" s="1"/>
  <c r="G25" i="10"/>
  <c r="J25" i="10" s="1"/>
  <c r="G14" i="10"/>
  <c r="J14" i="10" s="1"/>
  <c r="G26" i="10"/>
  <c r="J26" i="10" s="1"/>
  <c r="L26" i="10" s="1"/>
  <c r="G29" i="10"/>
  <c r="J29" i="10" s="1"/>
  <c r="L29" i="10" s="1"/>
  <c r="G32" i="10"/>
  <c r="J32" i="10" s="1"/>
  <c r="G21" i="10"/>
  <c r="J21" i="10" s="1"/>
  <c r="G20" i="10"/>
  <c r="J20" i="10" s="1"/>
  <c r="G33" i="10"/>
  <c r="J33" i="10" s="1"/>
  <c r="L33" i="10" s="1"/>
  <c r="G18" i="10"/>
  <c r="J18" i="10" s="1"/>
  <c r="G24" i="10"/>
  <c r="J24" i="10" s="1"/>
  <c r="G28" i="10"/>
  <c r="J28" i="10" s="1"/>
  <c r="G34" i="10"/>
  <c r="J34" i="10" s="1"/>
  <c r="L34" i="10" s="1"/>
  <c r="G15" i="10"/>
  <c r="J15" i="10" s="1"/>
  <c r="L15" i="10" s="1"/>
  <c r="G11" i="10"/>
  <c r="J11" i="10" s="1"/>
  <c r="G10" i="10"/>
  <c r="J10" i="10" s="1"/>
  <c r="L10" i="10" s="1"/>
  <c r="G13" i="10"/>
  <c r="J13" i="10" s="1"/>
  <c r="L13" i="10" s="1"/>
  <c r="G16" i="10"/>
  <c r="J16" i="10" s="1"/>
  <c r="G30" i="10"/>
  <c r="J30" i="10" s="1"/>
  <c r="M92" i="18"/>
  <c r="N92" i="18" s="1"/>
  <c r="C9" i="12" s="1"/>
  <c r="E9" i="12" s="1"/>
  <c r="L30" i="10"/>
  <c r="H34" i="2"/>
  <c r="C34" i="6" s="1"/>
  <c r="H30" i="2"/>
  <c r="C30" i="6" s="1"/>
  <c r="M20" i="18"/>
  <c r="N20" i="18" s="1"/>
  <c r="G10" i="6"/>
  <c r="C10" i="1" s="1"/>
  <c r="H18" i="2"/>
  <c r="C18" i="6" s="1"/>
  <c r="H32" i="2"/>
  <c r="C32" i="6" s="1"/>
  <c r="G32" i="6" s="1"/>
  <c r="C32" i="1" s="1"/>
  <c r="H38" i="10"/>
  <c r="K9" i="10"/>
  <c r="H37" i="10"/>
  <c r="P44" i="2"/>
  <c r="P53" i="2"/>
  <c r="F18" i="6" s="1"/>
  <c r="P45" i="2"/>
  <c r="F10" i="6" s="1"/>
  <c r="H66" i="2"/>
  <c r="E31" i="6" s="1"/>
  <c r="M124" i="18"/>
  <c r="N124" i="18" s="1"/>
  <c r="P69" i="2"/>
  <c r="F34" i="6" s="1"/>
  <c r="H31" i="2"/>
  <c r="C31" i="6" s="1"/>
  <c r="G31" i="6" s="1"/>
  <c r="C31" i="1" s="1"/>
  <c r="P35" i="2"/>
  <c r="H61" i="2"/>
  <c r="E26" i="6" s="1"/>
  <c r="P51" i="2"/>
  <c r="F16" i="6" s="1"/>
  <c r="L24" i="10"/>
  <c r="H69" i="2"/>
  <c r="E34" i="6" s="1"/>
  <c r="H68" i="2"/>
  <c r="E33" i="6" s="1"/>
  <c r="P55" i="2"/>
  <c r="F20" i="6" s="1"/>
  <c r="H13" i="2"/>
  <c r="C13" i="6" s="1"/>
  <c r="H21" i="2"/>
  <c r="C21" i="6" s="1"/>
  <c r="H12" i="2"/>
  <c r="C12" i="6" s="1"/>
  <c r="G12" i="6" s="1"/>
  <c r="C12" i="1" s="1"/>
  <c r="H28" i="2"/>
  <c r="C28" i="6" s="1"/>
  <c r="H14" i="2"/>
  <c r="C14" i="6" s="1"/>
  <c r="D35" i="6"/>
  <c r="H53" i="2"/>
  <c r="E18" i="6" s="1"/>
  <c r="L32" i="10"/>
  <c r="L16" i="10"/>
  <c r="H23" i="2"/>
  <c r="C23" i="6" s="1"/>
  <c r="H29" i="2"/>
  <c r="C29" i="6" s="1"/>
  <c r="D35" i="12"/>
  <c r="H9" i="2"/>
  <c r="H56" i="2"/>
  <c r="E21" i="6" s="1"/>
  <c r="H57" i="2"/>
  <c r="E22" i="6" s="1"/>
  <c r="G22" i="6" s="1"/>
  <c r="C22" i="1" s="1"/>
  <c r="H49" i="2"/>
  <c r="E14" i="6" s="1"/>
  <c r="H48" i="2"/>
  <c r="E13" i="6" s="1"/>
  <c r="H44" i="2"/>
  <c r="H47" i="2"/>
  <c r="E12" i="6" s="1"/>
  <c r="H52" i="2"/>
  <c r="E17" i="6" s="1"/>
  <c r="H55" i="2"/>
  <c r="E20" i="6" s="1"/>
  <c r="H50" i="2"/>
  <c r="E15" i="6" s="1"/>
  <c r="H51" i="2"/>
  <c r="E16" i="6" s="1"/>
  <c r="H59" i="2"/>
  <c r="E24" i="6" s="1"/>
  <c r="G24" i="6" s="1"/>
  <c r="C24" i="1" s="1"/>
  <c r="H64" i="2"/>
  <c r="E29" i="6" s="1"/>
  <c r="H27" i="2"/>
  <c r="C27" i="6" s="1"/>
  <c r="G27" i="6" s="1"/>
  <c r="C27" i="1" s="1"/>
  <c r="H20" i="2"/>
  <c r="C20" i="6" s="1"/>
  <c r="L12" i="10"/>
  <c r="L28" i="10"/>
  <c r="H58" i="2"/>
  <c r="E23" i="6" s="1"/>
  <c r="P62" i="2"/>
  <c r="F27" i="6" s="1"/>
  <c r="H25" i="2"/>
  <c r="C25" i="6" s="1"/>
  <c r="H17" i="2"/>
  <c r="C17" i="6" s="1"/>
  <c r="G26" i="6"/>
  <c r="C26" i="1" s="1"/>
  <c r="L11" i="10"/>
  <c r="L25" i="10"/>
  <c r="P63" i="2"/>
  <c r="F28" i="6" s="1"/>
  <c r="P48" i="2"/>
  <c r="F13" i="6" s="1"/>
  <c r="L21" i="10"/>
  <c r="M132" i="18"/>
  <c r="N132" i="18" s="1"/>
  <c r="H15" i="2"/>
  <c r="C15" i="6" s="1"/>
  <c r="G15" i="6" s="1"/>
  <c r="C15" i="1" s="1"/>
  <c r="P60" i="2"/>
  <c r="F25" i="6" s="1"/>
  <c r="L20" i="10"/>
  <c r="L14" i="10"/>
  <c r="H63" i="2"/>
  <c r="E28" i="6" s="1"/>
  <c r="H65" i="2"/>
  <c r="E30" i="6" s="1"/>
  <c r="L18" i="10"/>
  <c r="F38" i="10"/>
  <c r="F37" i="10"/>
  <c r="I9" i="10"/>
  <c r="E37" i="12" l="1"/>
  <c r="F9" i="12" s="1"/>
  <c r="G18" i="6"/>
  <c r="C18" i="1" s="1"/>
  <c r="G37" i="10"/>
  <c r="G20" i="6"/>
  <c r="C20" i="1" s="1"/>
  <c r="C9" i="6"/>
  <c r="H35" i="2"/>
  <c r="G28" i="6"/>
  <c r="C28" i="1" s="1"/>
  <c r="G33" i="6"/>
  <c r="C33" i="1" s="1"/>
  <c r="J37" i="10"/>
  <c r="J38" i="10"/>
  <c r="G17" i="6"/>
  <c r="C17" i="1" s="1"/>
  <c r="G14" i="6"/>
  <c r="C14" i="1" s="1"/>
  <c r="G21" i="6"/>
  <c r="C21" i="1" s="1"/>
  <c r="E9" i="6"/>
  <c r="E35" i="6" s="1"/>
  <c r="H70" i="2"/>
  <c r="G25" i="6"/>
  <c r="C25" i="1" s="1"/>
  <c r="G29" i="6"/>
  <c r="C29" i="1" s="1"/>
  <c r="G13" i="6"/>
  <c r="C13" i="1" s="1"/>
  <c r="G30" i="6"/>
  <c r="C30" i="1" s="1"/>
  <c r="F9" i="6"/>
  <c r="F35" i="6" s="1"/>
  <c r="P70" i="2"/>
  <c r="G38" i="10"/>
  <c r="I38" i="10"/>
  <c r="L9" i="10"/>
  <c r="I37" i="10"/>
  <c r="G23" i="6"/>
  <c r="C23" i="1" s="1"/>
  <c r="K37" i="10"/>
  <c r="K38" i="10"/>
  <c r="G34" i="6"/>
  <c r="C34" i="1" s="1"/>
  <c r="F25" i="12" l="1"/>
  <c r="F31" i="12"/>
  <c r="F21" i="12"/>
  <c r="F18" i="12"/>
  <c r="L37" i="10"/>
  <c r="L39" i="10"/>
  <c r="L38" i="10"/>
  <c r="F16" i="12"/>
  <c r="F20" i="12"/>
  <c r="F13" i="12"/>
  <c r="F34" i="12"/>
  <c r="F24" i="12"/>
  <c r="F22" i="12"/>
  <c r="F14" i="12"/>
  <c r="F27" i="12"/>
  <c r="F30" i="12"/>
  <c r="F12" i="12"/>
  <c r="F23" i="12"/>
  <c r="F19" i="12"/>
  <c r="F17" i="12"/>
  <c r="F28" i="12"/>
  <c r="F29" i="12"/>
  <c r="C35" i="6"/>
  <c r="G9" i="6"/>
  <c r="F32" i="12"/>
  <c r="F26" i="12"/>
  <c r="F33" i="12"/>
  <c r="F11" i="12"/>
  <c r="F15" i="12"/>
  <c r="F10" i="12"/>
  <c r="C9" i="1" l="1"/>
  <c r="G35" i="6"/>
  <c r="M13" i="10"/>
  <c r="M15" i="10"/>
  <c r="M18" i="10"/>
  <c r="M10" i="10"/>
  <c r="M20" i="10"/>
  <c r="M31" i="10"/>
  <c r="M28" i="10"/>
  <c r="M22" i="10"/>
  <c r="M29" i="10"/>
  <c r="M34" i="10"/>
  <c r="M21" i="10"/>
  <c r="M11" i="10"/>
  <c r="M24" i="10"/>
  <c r="M14" i="10"/>
  <c r="M33" i="10"/>
  <c r="M25" i="10"/>
  <c r="M16" i="10"/>
  <c r="M17" i="10"/>
  <c r="M26" i="10"/>
  <c r="M12" i="10"/>
  <c r="M32" i="10"/>
  <c r="M30" i="10"/>
  <c r="M27" i="10"/>
  <c r="M23" i="10"/>
  <c r="M19" i="10"/>
  <c r="F38" i="12"/>
  <c r="G19" i="12" s="1"/>
  <c r="M9" i="10"/>
  <c r="G30" i="12" l="1"/>
  <c r="G28" i="12"/>
  <c r="N10" i="10"/>
  <c r="G13" i="12"/>
  <c r="G26" i="12"/>
  <c r="N16" i="10"/>
  <c r="N22" i="10"/>
  <c r="G21" i="12"/>
  <c r="G9" i="12"/>
  <c r="G31" i="12"/>
  <c r="G25" i="12"/>
  <c r="G18" i="12"/>
  <c r="G17" i="12"/>
  <c r="N13" i="10"/>
  <c r="G15" i="12"/>
  <c r="G29" i="12"/>
  <c r="G24" i="12"/>
  <c r="C35" i="1"/>
  <c r="G32" i="12"/>
  <c r="N15" i="10"/>
  <c r="N19" i="10"/>
  <c r="N25" i="10"/>
  <c r="G33" i="12"/>
  <c r="G23" i="12"/>
  <c r="G11" i="12"/>
  <c r="N29" i="10"/>
  <c r="N23" i="10"/>
  <c r="G22" i="12"/>
  <c r="N27" i="10"/>
  <c r="G20" i="12"/>
  <c r="G14" i="12"/>
  <c r="M37" i="10"/>
  <c r="N26" i="10" s="1"/>
  <c r="N30" i="10"/>
  <c r="N14" i="10"/>
  <c r="N31" i="10"/>
  <c r="G27" i="12"/>
  <c r="G12" i="12"/>
  <c r="G10" i="12"/>
  <c r="G34" i="12"/>
  <c r="N24" i="10"/>
  <c r="N20" i="10"/>
  <c r="G16" i="12"/>
  <c r="G35" i="12" l="1"/>
  <c r="H19" i="12" s="1"/>
  <c r="E19" i="1" s="1"/>
  <c r="H17" i="12"/>
  <c r="E17" i="1" s="1"/>
  <c r="N17" i="10"/>
  <c r="N12" i="10"/>
  <c r="H34" i="12"/>
  <c r="E34" i="1" s="1"/>
  <c r="H28" i="12"/>
  <c r="E28" i="1" s="1"/>
  <c r="H27" i="12"/>
  <c r="E27" i="1" s="1"/>
  <c r="N11" i="10"/>
  <c r="N32" i="10"/>
  <c r="H11" i="12"/>
  <c r="E11" i="1" s="1"/>
  <c r="N9" i="10"/>
  <c r="N34" i="10"/>
  <c r="N18" i="10"/>
  <c r="N28" i="10"/>
  <c r="N21" i="10"/>
  <c r="H14" i="12"/>
  <c r="E14" i="1" s="1"/>
  <c r="H25" i="12"/>
  <c r="E25" i="1" s="1"/>
  <c r="H12" i="12"/>
  <c r="E12" i="1" s="1"/>
  <c r="N33" i="10"/>
  <c r="H26" i="12" l="1"/>
  <c r="E26" i="1" s="1"/>
  <c r="H30" i="12"/>
  <c r="E30" i="1" s="1"/>
  <c r="H9" i="12"/>
  <c r="N35" i="10"/>
  <c r="O17" i="10"/>
  <c r="D17" i="1" s="1"/>
  <c r="F17" i="1" s="1"/>
  <c r="O32" i="10"/>
  <c r="D32" i="1" s="1"/>
  <c r="E9" i="1"/>
  <c r="H10" i="12"/>
  <c r="E10" i="1" s="1"/>
  <c r="H24" i="12"/>
  <c r="E24" i="1" s="1"/>
  <c r="H31" i="12"/>
  <c r="E31" i="1" s="1"/>
  <c r="O21" i="10"/>
  <c r="D21" i="1" s="1"/>
  <c r="O11" i="10"/>
  <c r="D11" i="1" s="1"/>
  <c r="F11" i="1" s="1"/>
  <c r="H15" i="12"/>
  <c r="E15" i="1" s="1"/>
  <c r="H23" i="12"/>
  <c r="E23" i="1" s="1"/>
  <c r="O18" i="10"/>
  <c r="D18" i="1" s="1"/>
  <c r="H13" i="12"/>
  <c r="E13" i="1" s="1"/>
  <c r="H33" i="12"/>
  <c r="E33" i="1" s="1"/>
  <c r="H18" i="12"/>
  <c r="E18" i="1" s="1"/>
  <c r="H16" i="12"/>
  <c r="E16" i="1" s="1"/>
  <c r="H21" i="12"/>
  <c r="E21" i="1" s="1"/>
  <c r="H32" i="12"/>
  <c r="E32" i="1" s="1"/>
  <c r="O33" i="10"/>
  <c r="D33" i="1" s="1"/>
  <c r="H20" i="12"/>
  <c r="E20" i="1" s="1"/>
  <c r="O34" i="10"/>
  <c r="D34" i="1" s="1"/>
  <c r="F34" i="1" s="1"/>
  <c r="H22" i="12"/>
  <c r="E22" i="1" s="1"/>
  <c r="O12" i="10"/>
  <c r="D12" i="1" s="1"/>
  <c r="F12" i="1" s="1"/>
  <c r="H29" i="12"/>
  <c r="E29" i="1" s="1"/>
  <c r="F18" i="1" l="1"/>
  <c r="F33" i="1"/>
  <c r="E35" i="1"/>
  <c r="F21" i="1"/>
  <c r="F32" i="1"/>
  <c r="H35" i="12"/>
  <c r="O26" i="10"/>
  <c r="D26" i="1" s="1"/>
  <c r="F26" i="1" s="1"/>
  <c r="O15" i="10"/>
  <c r="D15" i="1" s="1"/>
  <c r="F15" i="1" s="1"/>
  <c r="O30" i="10"/>
  <c r="D30" i="1" s="1"/>
  <c r="F30" i="1" s="1"/>
  <c r="O22" i="10"/>
  <c r="D22" i="1" s="1"/>
  <c r="F22" i="1" s="1"/>
  <c r="O31" i="10"/>
  <c r="D31" i="1" s="1"/>
  <c r="F31" i="1" s="1"/>
  <c r="O27" i="10"/>
  <c r="D27" i="1" s="1"/>
  <c r="F27" i="1" s="1"/>
  <c r="O23" i="10"/>
  <c r="D23" i="1" s="1"/>
  <c r="F23" i="1" s="1"/>
  <c r="O10" i="10"/>
  <c r="D10" i="1" s="1"/>
  <c r="F10" i="1" s="1"/>
  <c r="O25" i="10"/>
  <c r="D25" i="1" s="1"/>
  <c r="F25" i="1" s="1"/>
  <c r="O14" i="10"/>
  <c r="D14" i="1" s="1"/>
  <c r="F14" i="1" s="1"/>
  <c r="O20" i="10"/>
  <c r="D20" i="1" s="1"/>
  <c r="F20" i="1" s="1"/>
  <c r="O29" i="10"/>
  <c r="D29" i="1" s="1"/>
  <c r="F29" i="1" s="1"/>
  <c r="O24" i="10"/>
  <c r="D24" i="1" s="1"/>
  <c r="F24" i="1" s="1"/>
  <c r="O16" i="10"/>
  <c r="D16" i="1" s="1"/>
  <c r="F16" i="1" s="1"/>
  <c r="O13" i="10"/>
  <c r="D13" i="1" s="1"/>
  <c r="F13" i="1" s="1"/>
  <c r="O19" i="10"/>
  <c r="D19" i="1" s="1"/>
  <c r="F19" i="1" s="1"/>
  <c r="O28" i="10"/>
  <c r="D28" i="1" s="1"/>
  <c r="F28" i="1" s="1"/>
  <c r="O9" i="10"/>
  <c r="D9" i="1" l="1"/>
  <c r="O35" i="10"/>
  <c r="D35" i="1" l="1"/>
  <c r="F9" i="1"/>
  <c r="F35" i="1" s="1"/>
</calcChain>
</file>

<file path=xl/sharedStrings.xml><?xml version="1.0" encoding="utf-8"?>
<sst xmlns="http://schemas.openxmlformats.org/spreadsheetml/2006/main" count="3265" uniqueCount="2749">
  <si>
    <t>GLA 1 (Siedlungshöhe)</t>
  </si>
  <si>
    <t>Indikator</t>
  </si>
  <si>
    <t>Lastenindex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</si>
  <si>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</si>
  <si>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</si>
  <si>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</si>
  <si>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</si>
  <si>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</si>
  <si>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</si>
  <si>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</si>
  <si>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</si>
  <si>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</si>
  <si>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</si>
  <si>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</si>
  <si>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</si>
  <si>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</si>
  <si>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</si>
  <si>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</si>
  <si>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</si>
  <si>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</si>
  <si>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</si>
  <si>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</si>
  <si>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</si>
  <si>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</si>
  <si>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</si>
  <si>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</si>
  <si>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</si>
  <si>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</si>
  <si>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</si>
  <si>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</si>
  <si>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</si>
  <si>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</si>
  <si>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GLA 3 (Siedlungsstruktur)</t>
  </si>
  <si>
    <t>GLA 4 (Geringe Bevölkerungsdichte)</t>
  </si>
  <si>
    <t>in CHF</t>
  </si>
  <si>
    <t>GLA 1</t>
  </si>
  <si>
    <t>GLA 2</t>
  </si>
  <si>
    <t>GLA 3</t>
  </si>
  <si>
    <t>GLA 4</t>
  </si>
  <si>
    <t>Anteil</t>
  </si>
  <si>
    <t>SLA F</t>
  </si>
  <si>
    <t>Teilausgleiche</t>
  </si>
  <si>
    <t>+ Anpassung Dotation</t>
  </si>
  <si>
    <t>Siedlungshöhe</t>
  </si>
  <si>
    <t>Siedlungsstruktur</t>
  </si>
  <si>
    <t>Spalte</t>
  </si>
  <si>
    <t>C</t>
  </si>
  <si>
    <t>D</t>
  </si>
  <si>
    <t>Formel</t>
  </si>
  <si>
    <t>F</t>
  </si>
  <si>
    <t>G</t>
  </si>
  <si>
    <t>H</t>
  </si>
  <si>
    <t>K</t>
  </si>
  <si>
    <t>L</t>
  </si>
  <si>
    <t>M</t>
  </si>
  <si>
    <t>E</t>
  </si>
  <si>
    <t>I</t>
  </si>
  <si>
    <t>J</t>
  </si>
  <si>
    <t>Teilindikatoren</t>
  </si>
  <si>
    <t>Standardisierte Teilindikatoren</t>
  </si>
  <si>
    <t>Armut
(SLA A)</t>
  </si>
  <si>
    <t>Mittelwert (MW)</t>
  </si>
  <si>
    <t>Masszahl
Lasten</t>
  </si>
  <si>
    <t>N</t>
  </si>
  <si>
    <t>O</t>
  </si>
  <si>
    <t>I + J + K</t>
  </si>
  <si>
    <t>Fläche</t>
  </si>
  <si>
    <t>(Teil-)Indikatoren Gemeinden</t>
  </si>
  <si>
    <t>Referenzjahr</t>
  </si>
  <si>
    <t>Berechnungsdatum</t>
  </si>
  <si>
    <t>Berechnungs-ID</t>
  </si>
  <si>
    <t>Auszahlungen in CHF</t>
  </si>
  <si>
    <t>Lastenausgleich
Total</t>
  </si>
  <si>
    <t>Zahlungen im</t>
  </si>
  <si>
    <t>SLA A</t>
  </si>
  <si>
    <t>SLA B</t>
  </si>
  <si>
    <t>SLA C</t>
  </si>
  <si>
    <t>Schweiz</t>
  </si>
  <si>
    <t>Ständige
Wohnbe-
völkerung</t>
  </si>
  <si>
    <t>Einheit</t>
  </si>
  <si>
    <t>Anzahl</t>
  </si>
  <si>
    <t>CHF</t>
  </si>
  <si>
    <t>Beschäfti-
gungs-
quote</t>
  </si>
  <si>
    <t>Beschäf-
tigung</t>
  </si>
  <si>
    <t>Gemeinde-
nummer
BFS</t>
  </si>
  <si>
    <t>Siedlungs-
dichte</t>
  </si>
  <si>
    <t>Hektaren</t>
  </si>
  <si>
    <t>C / D</t>
  </si>
  <si>
    <t>E / E[Schweiz]</t>
  </si>
  <si>
    <t xml:space="preserve"> (F - 100) * C</t>
  </si>
  <si>
    <t>G / G[Schweiz] * Dotation</t>
  </si>
  <si>
    <t>Indikator = Anteil der Wohnbevölkerung mit einer Wohnhöhe von über 800 m</t>
  </si>
  <si>
    <t>P</t>
  </si>
  <si>
    <t>M / M[Schweiz]</t>
  </si>
  <si>
    <t xml:space="preserve"> (N - 100) * K</t>
  </si>
  <si>
    <t>Indikator = Anteil der Wohnbevölkerung in Siedlungen mit weniger als 200 Einwohnern</t>
  </si>
  <si>
    <t>Indikator = Hektaren pro Einwohner</t>
  </si>
  <si>
    <t>Prozent</t>
  </si>
  <si>
    <t>Punkte</t>
  </si>
  <si>
    <t>K / L</t>
  </si>
  <si>
    <r>
      <t xml:space="preserve">F * </t>
    </r>
    <r>
      <rPr>
        <sz val="8"/>
        <rFont val="Symbol"/>
        <family val="1"/>
        <charset val="2"/>
      </rPr>
      <t>w</t>
    </r>
  </si>
  <si>
    <r>
      <t xml:space="preserve">G * </t>
    </r>
    <r>
      <rPr>
        <sz val="8"/>
        <rFont val="Symbol"/>
        <family val="1"/>
        <charset val="2"/>
      </rPr>
      <t>w</t>
    </r>
  </si>
  <si>
    <r>
      <t xml:space="preserve">H * </t>
    </r>
    <r>
      <rPr>
        <sz val="8"/>
        <rFont val="Symbol"/>
        <family val="1"/>
        <charset val="2"/>
      </rPr>
      <t>w</t>
    </r>
  </si>
  <si>
    <t>Auszahlung
SLA F</t>
  </si>
  <si>
    <t>Produktive
Fläche</t>
  </si>
  <si>
    <t>Die Berechnung des Lastenausgleichs wird im Technischen Bericht detailliert beschrieben:
www.efv.admin.ch → Themen  → Finanzausgleich  → Dokumentation</t>
  </si>
  <si>
    <t>Meter ü. M.</t>
  </si>
  <si>
    <t>Daten geografischer Lastenausgleich</t>
  </si>
  <si>
    <t>Daten soziodemografischer Lastenausgleich A-C</t>
  </si>
  <si>
    <t>Daten soziodemografischer Lastenausgleich F</t>
  </si>
  <si>
    <t>Übersicht über die Zahlungen im Lastenausgleich</t>
  </si>
  <si>
    <t>Zahlungen geografischer Lastenausgleich</t>
  </si>
  <si>
    <t>Zahlungen soziodemografischer Lastenausgleich A-C</t>
  </si>
  <si>
    <t>Zahlungen soziodemografischer Lastenausgleich F</t>
  </si>
  <si>
    <t>Wählen Sie Ihre Sprache</t>
  </si>
  <si>
    <t>Choisissez votre langue</t>
  </si>
  <si>
    <t>Selezionare la vostra lingua</t>
  </si>
  <si>
    <t>Choose your language</t>
  </si>
  <si>
    <t>TOTAL</t>
  </si>
  <si>
    <t>DOT</t>
  </si>
  <si>
    <t>Beschriftung der Tabellen</t>
  </si>
  <si>
    <t>Sprache</t>
  </si>
  <si>
    <t>Auswahl der Sprache</t>
  </si>
  <si>
    <t>Deutsch</t>
  </si>
  <si>
    <t>Français</t>
  </si>
  <si>
    <t xml:space="preserve">Die Sprache wird über das Steuerelement auf dem </t>
  </si>
  <si>
    <t>Italiano</t>
  </si>
  <si>
    <t>Tabellenblatt "INTRO" ausgewählt.</t>
  </si>
  <si>
    <t>English</t>
  </si>
  <si>
    <t xml:space="preserve"> </t>
  </si>
  <si>
    <t>Eidgenössisches Finanzdepartement EFD</t>
  </si>
  <si>
    <t>Département fédéral des finances DFF</t>
  </si>
  <si>
    <t>Eidgenössische Finanzverwaltung EFV</t>
  </si>
  <si>
    <t>Administration fédérale des finances AFF</t>
  </si>
  <si>
    <t>Finanzausgleich zwischen Bund und Kantonen</t>
  </si>
  <si>
    <t>Péréquation financière entre la Confédération et les cantons</t>
  </si>
  <si>
    <t>Zurich</t>
  </si>
  <si>
    <t>Berne</t>
  </si>
  <si>
    <t>Lucerne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</si>
  <si>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</si>
  <si>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</si>
  <si>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</si>
  <si>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</si>
  <si>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</si>
  <si>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</si>
  <si>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</si>
  <si>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</si>
  <si>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</si>
  <si>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</si>
  <si>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</si>
  <si>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</si>
  <si>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</si>
  <si>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</si>
  <si>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</si>
  <si>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Vaud</t>
  </si>
  <si>
    <t>Valais</t>
  </si>
  <si>
    <t>Neuchâtel</t>
  </si>
  <si>
    <t>Genève</t>
  </si>
  <si>
    <t>Suisse</t>
  </si>
  <si>
    <t>CHF 1'000</t>
  </si>
  <si>
    <t>Gewicht (ω)</t>
  </si>
  <si>
    <t>O / O[Schweiz] * Dotation</t>
  </si>
  <si>
    <t>Lasten-
index</t>
  </si>
  <si>
    <t>Colonne</t>
  </si>
  <si>
    <t>Formule</t>
  </si>
  <si>
    <t>Unité</t>
  </si>
  <si>
    <t>Nombre</t>
  </si>
  <si>
    <t>Points</t>
  </si>
  <si>
    <t>Année de référence</t>
  </si>
  <si>
    <t>+ adaptation de la dotation</t>
  </si>
  <si>
    <t>CCG 1</t>
  </si>
  <si>
    <t>CCG 2</t>
  </si>
  <si>
    <t>CCG 3</t>
  </si>
  <si>
    <t>CCG 4</t>
  </si>
  <si>
    <t>CCS F</t>
  </si>
  <si>
    <t>CCG 2 (Déclivité du terrain)</t>
  </si>
  <si>
    <t>CCG 3 (Structure de l’habitat)</t>
  </si>
  <si>
    <t>Indicateur</t>
  </si>
  <si>
    <t>Surface</t>
  </si>
  <si>
    <t>E / E[Suisse]</t>
  </si>
  <si>
    <t>M / M[Suisse]</t>
  </si>
  <si>
    <t>O / O[Suisse] * dotation</t>
  </si>
  <si>
    <t>G / G[Suisse] * dotation</t>
  </si>
  <si>
    <t>Déclivité du terrain</t>
  </si>
  <si>
    <t>Structure de l’habitat</t>
  </si>
  <si>
    <t>CCG Total</t>
  </si>
  <si>
    <t>GLA Total</t>
  </si>
  <si>
    <t>CCS A</t>
  </si>
  <si>
    <t>CCS B</t>
  </si>
  <si>
    <t>CCS C</t>
  </si>
  <si>
    <t>Indicateurs partiels</t>
  </si>
  <si>
    <t>Indicateurs partiels standardisés</t>
  </si>
  <si>
    <t>Emploi</t>
  </si>
  <si>
    <t>Hectares</t>
  </si>
  <si>
    <t>Pondération (ω)</t>
  </si>
  <si>
    <t>Federal Department of Finance FDF</t>
  </si>
  <si>
    <t>Ticino</t>
  </si>
  <si>
    <t>Geneva</t>
  </si>
  <si>
    <t>Switzerland</t>
  </si>
  <si>
    <t>Column</t>
  </si>
  <si>
    <t>Formula</t>
  </si>
  <si>
    <t>Unit</t>
  </si>
  <si>
    <t>CHF 1,000</t>
  </si>
  <si>
    <t>Indicator</t>
  </si>
  <si>
    <t>Reference year</t>
  </si>
  <si>
    <t>+ Endowment adjustment</t>
  </si>
  <si>
    <t>GCC 1</t>
  </si>
  <si>
    <t>GCC 2</t>
  </si>
  <si>
    <t>GCC 3</t>
  </si>
  <si>
    <t>GCC 4</t>
  </si>
  <si>
    <t>SCC C</t>
  </si>
  <si>
    <t>SCC F</t>
  </si>
  <si>
    <t>SCC A-C</t>
  </si>
  <si>
    <t>GCC 1 (Altitude)</t>
  </si>
  <si>
    <t>GCC 2 (Terrain steepness)</t>
  </si>
  <si>
    <t>GCC 4 (Low population density)</t>
  </si>
  <si>
    <t>Indicator = Hectares per capita</t>
  </si>
  <si>
    <t>Area</t>
  </si>
  <si>
    <t>E / E[Switzerland]</t>
  </si>
  <si>
    <t>M / M[Switzerland]</t>
  </si>
  <si>
    <t>Altitude</t>
  </si>
  <si>
    <t>Terrain steepness</t>
  </si>
  <si>
    <t>GCC total</t>
  </si>
  <si>
    <t>SCC A</t>
  </si>
  <si>
    <t>SCC B</t>
  </si>
  <si>
    <t>Partial indicators</t>
  </si>
  <si>
    <t>Standardized partial indicators</t>
  </si>
  <si>
    <t>Average (AVG)</t>
  </si>
  <si>
    <t>Federal Finance Administration FFA</t>
  </si>
  <si>
    <t>Fiscal equalization between the Confederation and the cantons</t>
  </si>
  <si>
    <t>Overview of cost compensation payments</t>
  </si>
  <si>
    <t>Geographical cost compensation data</t>
  </si>
  <si>
    <t>Geographical cost compensation payments</t>
  </si>
  <si>
    <t>Socio-demographic cost compensation data A-C</t>
  </si>
  <si>
    <t>Socio-demographic cost compensation payments A-C</t>
  </si>
  <si>
    <t>Socio-demographic cost compensation data F</t>
  </si>
  <si>
    <t>Socio-demographic cost compensation payments F</t>
  </si>
  <si>
    <t>Basel Stadt</t>
  </si>
  <si>
    <t>Basel Landschaft</t>
  </si>
  <si>
    <t>Survey year</t>
  </si>
  <si>
    <t>Number</t>
  </si>
  <si>
    <t>Percent</t>
  </si>
  <si>
    <t>Calculation date</t>
  </si>
  <si>
    <t>Calculation ID</t>
  </si>
  <si>
    <t>Payments in</t>
  </si>
  <si>
    <t>Outpayments in CHF</t>
  </si>
  <si>
    <t>Partial equalizations</t>
  </si>
  <si>
    <t>Proportion</t>
  </si>
  <si>
    <t>Indicator = Proportion of population in residential areas with fewer than 200 inhabitants</t>
  </si>
  <si>
    <t>Weighting (ω)</t>
  </si>
  <si>
    <t>(Partial) indicators communes</t>
  </si>
  <si>
    <t>Employment</t>
  </si>
  <si>
    <t>Standardabweichung</t>
  </si>
  <si>
    <t>Standard deviation</t>
  </si>
  <si>
    <t>Aperçu des paiements au titre de la compensation des charges</t>
  </si>
  <si>
    <t>Année</t>
  </si>
  <si>
    <t>Date de calcul</t>
  </si>
  <si>
    <t>Code de calcul</t>
  </si>
  <si>
    <t>Paiements au titre de la</t>
  </si>
  <si>
    <t>Péréquation partielle</t>
  </si>
  <si>
    <t>Part</t>
  </si>
  <si>
    <t>CCG 1 (Altitude)</t>
  </si>
  <si>
    <t>Indicateur = part de la population résidante habitant à plus de 800 m d'altitude</t>
  </si>
  <si>
    <t>Indicateur = altitude médiane des surfaces productives</t>
  </si>
  <si>
    <t>CCG 4 (Faible densité démographique)</t>
  </si>
  <si>
    <t>Indicateur = surface en hectares par habitant</t>
  </si>
  <si>
    <t>Moyenne (moy.)</t>
  </si>
  <si>
    <t>Écart-type</t>
  </si>
  <si>
    <t>Indicateurs (partiels) des communes</t>
  </si>
  <si>
    <t>Dipartimento federale delle finanze DFF</t>
  </si>
  <si>
    <t>Amministrazione federale delle finanze AFF</t>
  </si>
  <si>
    <t>Perequazione finanziaria tra Confederazione e Cantoni</t>
  </si>
  <si>
    <t>Panoramica dei pagamenti nella compensazione degli oneri</t>
  </si>
  <si>
    <t>Pagamenti della compensazione dell'aggravio geotopografico</t>
  </si>
  <si>
    <t>Dati della compensazione dell'aggravio sociodemografico A-C</t>
  </si>
  <si>
    <t>Pagamenti della compensazione dell'aggravio sociodemografico A-C</t>
  </si>
  <si>
    <t>Dati della compensazione dell'aggravio sociodemografico F</t>
  </si>
  <si>
    <t>Pagamenti della compensazione dell'aggravio sociodemografico F</t>
  </si>
  <si>
    <t>Zurigo</t>
  </si>
  <si>
    <t>Berna</t>
  </si>
  <si>
    <t>Lucerna</t>
  </si>
  <si>
    <t>Svitto</t>
  </si>
  <si>
    <t>Obvaldo</t>
  </si>
  <si>
    <t>Nidvaldo</t>
  </si>
  <si>
    <t>Glarona</t>
  </si>
  <si>
    <t>Zugo</t>
  </si>
  <si>
    <t>Friburgo</t>
  </si>
  <si>
    <t>Soletta</t>
  </si>
  <si>
    <t>Basilea Città</t>
  </si>
  <si>
    <t>Basilea Campagna</t>
  </si>
  <si>
    <t>Sciaffusa</t>
  </si>
  <si>
    <t>Appenzello Esterno</t>
  </si>
  <si>
    <t>Appenzello Interno</t>
  </si>
  <si>
    <t>San Gallo</t>
  </si>
  <si>
    <t>Grigioni</t>
  </si>
  <si>
    <t>Argovia</t>
  </si>
  <si>
    <t>Turgovia</t>
  </si>
  <si>
    <t>Vallese</t>
  </si>
  <si>
    <t>Ginevra</t>
  </si>
  <si>
    <t>Giura</t>
  </si>
  <si>
    <t>Svizzera</t>
  </si>
  <si>
    <t>Colonna</t>
  </si>
  <si>
    <t>Anno di rilevazione</t>
  </si>
  <si>
    <t>Unità</t>
  </si>
  <si>
    <t>Indicatore</t>
  </si>
  <si>
    <t>CHF 1000</t>
  </si>
  <si>
    <t>Numero</t>
  </si>
  <si>
    <t>Punti</t>
  </si>
  <si>
    <t>Percento</t>
  </si>
  <si>
    <t>Ettari</t>
  </si>
  <si>
    <t>Metri s.l.m.</t>
  </si>
  <si>
    <t>Totale</t>
  </si>
  <si>
    <t>Anno di riferimento</t>
  </si>
  <si>
    <t>Pagamenti nella</t>
  </si>
  <si>
    <t>Versamenti in CHF</t>
  </si>
  <si>
    <t>+ adeguamento della dotazione</t>
  </si>
  <si>
    <t>PAG 1</t>
  </si>
  <si>
    <t>PAG 2</t>
  </si>
  <si>
    <t>PAG 3</t>
  </si>
  <si>
    <t>PAG 4</t>
  </si>
  <si>
    <t>PAS A-C</t>
  </si>
  <si>
    <t>PAS F</t>
  </si>
  <si>
    <t>Perequazioni parziali</t>
  </si>
  <si>
    <t>Quota</t>
  </si>
  <si>
    <t>PAG 1 (altitudine degli insediamenti)</t>
  </si>
  <si>
    <t>Indicatore = percentuale della popolazione residente a oltre 800 metri s.l.m.</t>
  </si>
  <si>
    <t>PAG 2 (declività del terreno)</t>
  </si>
  <si>
    <t>PAG 3 (struttura dell'insediamento)</t>
  </si>
  <si>
    <t>Indicatore = percentuale della popolazione residente in insediamenti con meno di 200 abitanti</t>
  </si>
  <si>
    <t>PAG 4 (bassa densità demografica)</t>
  </si>
  <si>
    <t>Indicatore = ettari pro capite</t>
  </si>
  <si>
    <t>Popolazione residente in modo permanente a oltre 800 metri s.l.m.</t>
  </si>
  <si>
    <t>Popolazione residente permanente</t>
  </si>
  <si>
    <t>Indice di aggravio</t>
  </si>
  <si>
    <t>Oneri speciali determinanti</t>
  </si>
  <si>
    <t>Superficie produttiva</t>
  </si>
  <si>
    <t>Altitudine mediana della superficie produttiva</t>
  </si>
  <si>
    <t>Popolazione residente in modo permanente in insediamenti con meno di 200 abitanti</t>
  </si>
  <si>
    <t>Superficie</t>
  </si>
  <si>
    <t>E / E[Svizzera]</t>
  </si>
  <si>
    <t>G / G[Svizzera] * dotazione</t>
  </si>
  <si>
    <t>M / M[Svizzera]</t>
  </si>
  <si>
    <t>O / O[Svizzera] * dotazione</t>
  </si>
  <si>
    <t>Totale PAG</t>
  </si>
  <si>
    <t>PAS A</t>
  </si>
  <si>
    <t>PAS B</t>
  </si>
  <si>
    <t>PAS C</t>
  </si>
  <si>
    <t>Ponderazione (ω)</t>
  </si>
  <si>
    <t>Indicatori parziali</t>
  </si>
  <si>
    <t>Indicatori parziali standardizzati</t>
  </si>
  <si>
    <t>Valore medio (med)</t>
  </si>
  <si>
    <t>Deviazione standard</t>
  </si>
  <si>
    <t>Indicatori (parziali) dei Comuni</t>
  </si>
  <si>
    <t>Nome del Comune</t>
  </si>
  <si>
    <t>Occupazione</t>
  </si>
  <si>
    <t>En francs</t>
  </si>
  <si>
    <t>Montants reçus, en francs</t>
  </si>
  <si>
    <t>%</t>
  </si>
  <si>
    <t>Soziodemografischer
Lastenausgleich (SLA)</t>
  </si>
  <si>
    <t>Ständige Wohnbev.
mit einer Wohnhöhe
von über 800 m.ü.M.</t>
  </si>
  <si>
    <t>Ständige Wohn-
bevölkerung</t>
  </si>
  <si>
    <t>Massgebende
Sonderlasten</t>
  </si>
  <si>
    <t>Steilheit des
Geländes</t>
  </si>
  <si>
    <t>Geringe Bevölke-
rungsdichte</t>
  </si>
  <si>
    <t>Bevölkerung
über 80 Jahre</t>
  </si>
  <si>
    <t>Massgebende
ausländische
Bevölkerung</t>
  </si>
  <si>
    <t>Gewichtete
standardisierte Teilindikatoren</t>
  </si>
  <si>
    <t>Alters-
struktur
(SLA B)</t>
  </si>
  <si>
    <t>Ausländer-
integration
(SLA C)</t>
  </si>
  <si>
    <t>Auszahlung
SLA A-C</t>
  </si>
  <si>
    <t>Kantons-
nummer
BFS</t>
  </si>
  <si>
    <t>Kernstadt-
indikator</t>
  </si>
  <si>
    <t>Versamento
PAS F</t>
  </si>
  <si>
    <t>Outpayment
SCC F</t>
  </si>
  <si>
    <t>Dati della compensazione dell'aggravio geotopografico</t>
  </si>
  <si>
    <t>Données concernant la compensation des charges géo-topographiques</t>
  </si>
  <si>
    <t>Paiements au titre de la compensation des charges géo-topographiques</t>
  </si>
  <si>
    <t>Données concernant la compensation des charges socio-démographiques A-C</t>
  </si>
  <si>
    <t>Paiements au titre de la compensation des charges socio-démographiques A-C</t>
  </si>
  <si>
    <t>Données concernant la compensation des charges socio-démographiques F</t>
  </si>
  <si>
    <t>Paiements au titre de la compensation des charges socio-démographiques F</t>
  </si>
  <si>
    <t>Le calcul de la compensation des charges est décrit en détail dans la documentation technique:
www.efv.admin.ch → Thèmes  → Péréquation financière  → Documentation</t>
  </si>
  <si>
    <t>Compensation des charges
dues à des facteurs géo-topographiques (CCG)</t>
  </si>
  <si>
    <t>Compensation des charges
dues à des facteurs
socio-démographiques (CCS)</t>
  </si>
  <si>
    <t>Compensation
des charges
Total</t>
  </si>
  <si>
    <t>Population résidante
permanente à plus
de 800 m d'altitude</t>
  </si>
  <si>
    <t>Population
résidante
permanente</t>
  </si>
  <si>
    <t>Indice des
charges</t>
  </si>
  <si>
    <t>Charges
spéciales
déterminantes</t>
  </si>
  <si>
    <t>Montant reçu
au titre des
CCG 1</t>
  </si>
  <si>
    <t>Surface
productive</t>
  </si>
  <si>
    <t>Altitude médiane
des surfaces
productives</t>
  </si>
  <si>
    <t>Montant reçu
au titre des
CCG 2</t>
  </si>
  <si>
    <t>Montant reçu
au titre des
CCG 3</t>
  </si>
  <si>
    <t>Montant reçu
au titre des
CCG 4</t>
  </si>
  <si>
    <t>Faible densité
démographique</t>
  </si>
  <si>
    <t>Pauvreté
(indicateur de
pauvreté de l'OFS)</t>
  </si>
  <si>
    <t>Intégration des étrangers
(part de la population étrangère déterminante)</t>
  </si>
  <si>
    <t>Habitants
de plus de
80 ans</t>
  </si>
  <si>
    <t>Population
étrangère
déterminante</t>
  </si>
  <si>
    <t>Indicateurs partiels
standardisés pondérés</t>
  </si>
  <si>
    <t>Pauvreté
(CCS A)</t>
  </si>
  <si>
    <t>Intégration
des
étrangers
(CCS C)</t>
  </si>
  <si>
    <t>Coefficient
de charges</t>
  </si>
  <si>
    <t>Charges
excessives
déterminantes</t>
  </si>
  <si>
    <t>Montant reçu
au titre des
CCS A-C</t>
  </si>
  <si>
    <t>N° OFS
du canton</t>
  </si>
  <si>
    <t>N° OFS
de la
commune</t>
  </si>
  <si>
    <t>Taux
d’emploi</t>
  </si>
  <si>
    <t>Densité
de la
population</t>
  </si>
  <si>
    <t>Indicateur des
villes-centres</t>
  </si>
  <si>
    <t>Montant reçu
au titre des
CCS F</t>
  </si>
  <si>
    <t>Armut
(Armutsindikator
des BFS)</t>
  </si>
  <si>
    <t>Il calcolo della compensazione degli oneri è descritto in modo dettagliato nel rapporto tecnico:
www.efv.admin.ch → Temi  → Perequazione finanziaria  → Documentazione</t>
  </si>
  <si>
    <t>The calculation of cost compensation is described in detail in the technical report:
www.efv.admin.ch → Topics → Fiscal equalization → Documentation</t>
  </si>
  <si>
    <t>Perequazione dell'aggravio
sociodemografico (PAS)</t>
  </si>
  <si>
    <t>Totale
compensazione
degli oneri</t>
  </si>
  <si>
    <t>Altitudine degli
insediamenti</t>
  </si>
  <si>
    <t>Declività
del terreno</t>
  </si>
  <si>
    <t>Struttura
dell'insediamento</t>
  </si>
  <si>
    <t>Bassa densità
demografica</t>
  </si>
  <si>
    <t>Povertà
(indicatore di
povertà dell'UST)</t>
  </si>
  <si>
    <t>Integrazione degli stranieri
(percentuale della popolazione straniera
determinante rispetto alla popolazione residente)</t>
  </si>
  <si>
    <t>Popolazione
residente
permanente</t>
  </si>
  <si>
    <t>Abitanti di
età superiore
agli 80 anni</t>
  </si>
  <si>
    <t>Popolazione
straniera
determinante</t>
  </si>
  <si>
    <t>Indicatori parziali
standardizzati ponderati</t>
  </si>
  <si>
    <t>Povertà
(PAS A)</t>
  </si>
  <si>
    <t>Struttura
di età
(PAS B)</t>
  </si>
  <si>
    <t>Integrazione
degli
stranieri
(PAS C)</t>
  </si>
  <si>
    <t>Indice di
aggravio</t>
  </si>
  <si>
    <t>Coefficiente
degli oneri</t>
  </si>
  <si>
    <t>Oneri speciali
determinanti</t>
  </si>
  <si>
    <t>Versamento
PAS A-C</t>
  </si>
  <si>
    <t>N. Cantone
UST</t>
  </si>
  <si>
    <t>N. Comune
UST</t>
  </si>
  <si>
    <t>Gemeindebezeichnung</t>
  </si>
  <si>
    <t>Nom de la commune</t>
  </si>
  <si>
    <t>Tasso di
occupazione</t>
  </si>
  <si>
    <t>Densità
dell'inse-
diamento</t>
  </si>
  <si>
    <t>Socio-demographic
cost compensation (SCC)</t>
  </si>
  <si>
    <t>Total cost
compensation</t>
  </si>
  <si>
    <t>Permanent resident
population living
at over 800m</t>
  </si>
  <si>
    <t>Permanent
resident
population</t>
  </si>
  <si>
    <t>Burden
index</t>
  </si>
  <si>
    <t>Relevant
excessive
costs</t>
  </si>
  <si>
    <t>Auszahlung
GLA 1</t>
  </si>
  <si>
    <t>Auszahlung
GLA 2</t>
  </si>
  <si>
    <t>Auszahlung
GLA 3</t>
  </si>
  <si>
    <t>Auszahlung
GLA 4</t>
  </si>
  <si>
    <t>Versamento
PAG 1</t>
  </si>
  <si>
    <t>Versamento
PAG 2</t>
  </si>
  <si>
    <t>Versamento
PAG 3</t>
  </si>
  <si>
    <t>Versamento
PAG 4</t>
  </si>
  <si>
    <t>Outpayment
GCC 1</t>
  </si>
  <si>
    <t>Outpayment
GCC 2</t>
  </si>
  <si>
    <t>Outpayment
GCC 3</t>
  </si>
  <si>
    <t>Outpayment
GCC 4</t>
  </si>
  <si>
    <t>Productive
surface area</t>
  </si>
  <si>
    <t>Median altitude of
productive surface
area indicator</t>
  </si>
  <si>
    <t>Permanent resident
population in residen-
tial areas with fewer
than 200 inhabitants</t>
  </si>
  <si>
    <t>G / G[Swi] * endowment</t>
  </si>
  <si>
    <t>O / O[Swi] * endowment</t>
  </si>
  <si>
    <t>Low population
density</t>
  </si>
  <si>
    <t>Population
aged over 80</t>
  </si>
  <si>
    <t>Relevant
foreign
population</t>
  </si>
  <si>
    <t>Poverty
(SCC A)</t>
  </si>
  <si>
    <t>Age
structure
(SCC B)</t>
  </si>
  <si>
    <t>Immigrant
integration
(SCC C)</t>
  </si>
  <si>
    <t>Burden
measure</t>
  </si>
  <si>
    <t>Canton
number
FSO</t>
  </si>
  <si>
    <t>Employment
rate</t>
  </si>
  <si>
    <t>Population
density</t>
  </si>
  <si>
    <t>Indicateur = part des habitants en zones résidentielles de moins de 200 habitants</t>
  </si>
  <si>
    <t>Population résidante
permanente en
zones résidentielles de
moins de 200 hab.</t>
  </si>
  <si>
    <t>SLA A-C</t>
  </si>
  <si>
    <t>CCS A-C</t>
  </si>
  <si>
    <t>Höhenmedian
produktive Fläche</t>
  </si>
  <si>
    <t>Altersstruktur
(Anteil der Bevölkerung über 80 Jahre
an der Wohnbevölkerung)</t>
  </si>
  <si>
    <t>Struttura di età
(percentuale di abitanti di età superiore
agli 80 anni rispetto alla popolazione)</t>
  </si>
  <si>
    <t>Ausländerintegration
(Anteil der massgebenden ausländischen
Bevölkerung an der Wohnbevölkerung)</t>
  </si>
  <si>
    <t>Immigrant integration
(proportion of relevant foreign population
in resident population)</t>
  </si>
  <si>
    <t>Age structure
(proportion of resident population aged over 80)</t>
  </si>
  <si>
    <t>Meters a.s.l.</t>
  </si>
  <si>
    <t>Poverty
(FSO poverty indicator)</t>
  </si>
  <si>
    <t>Calcolato il</t>
  </si>
  <si>
    <t>Codice calcolo</t>
  </si>
  <si>
    <t>Ständige Wohnbev.
in Siedlungen mit
weniger als 200 Einw.</t>
  </si>
  <si>
    <t>Erhöhung gemäss Art. 9 Abs. 2bis FiLaG</t>
  </si>
  <si>
    <t>Increase pursuant to Art. 9 para. 2bis FECCA</t>
  </si>
  <si>
    <t>Relèvement selon l'art. 9, al. 2bis, PFCC</t>
  </si>
  <si>
    <t xml:space="preserve">Aumento secondo l'art. 9 cpv. 2 LPFC </t>
  </si>
  <si>
    <t>Indicator = Proportion of inhabitants living at an altitude of over 800m</t>
  </si>
  <si>
    <t>Mittelwert</t>
  </si>
  <si>
    <t>E / G</t>
  </si>
  <si>
    <t>(G + E) / F</t>
  </si>
  <si>
    <t>Weighted standardized
partial indicators</t>
  </si>
  <si>
    <t>Moyenne</t>
  </si>
  <si>
    <t>Valore medio</t>
  </si>
  <si>
    <t>Average</t>
  </si>
  <si>
    <t>M * G</t>
  </si>
  <si>
    <t>J + K + L</t>
  </si>
  <si>
    <t>GLA-1</t>
  </si>
  <si>
    <t>SLA.AC 1</t>
  </si>
  <si>
    <t>SLA.F 1</t>
  </si>
  <si>
    <t>SLA.AC-1</t>
  </si>
  <si>
    <t>SLA.AC-2</t>
  </si>
  <si>
    <t>SLA.F-1</t>
  </si>
  <si>
    <t>SLA.AC 2</t>
  </si>
  <si>
    <t>SLA.F 2</t>
  </si>
  <si>
    <t>Lastenindex
Gemeinde</t>
  </si>
  <si>
    <t>Lastenindex
Gemeinde
gewichtet</t>
  </si>
  <si>
    <t>Summe
Lastenindex
Gemeinde</t>
  </si>
  <si>
    <t>Indice des
charges des
communes</t>
  </si>
  <si>
    <t>Indice des
charges des
communes
pondéré</t>
  </si>
  <si>
    <t>Somme des
indices des
charges des
communes</t>
  </si>
  <si>
    <t>G / G[Schweiz] * Dot</t>
  </si>
  <si>
    <t>G / G[Suisse] * dot.</t>
  </si>
  <si>
    <t>G / G[Svizzera] * dot</t>
  </si>
  <si>
    <t>G / G[Swi] * End</t>
  </si>
  <si>
    <t>Indice di
aggravio del
Comune</t>
  </si>
  <si>
    <t>Indice di
aggravio del
Comune
ponderato</t>
  </si>
  <si>
    <t>Indicatore
della
città polo</t>
  </si>
  <si>
    <t>Core city
indicator</t>
  </si>
  <si>
    <t>Superficie
produttiva</t>
  </si>
  <si>
    <t>SLA.F-2</t>
  </si>
  <si>
    <t>GLA-2</t>
  </si>
  <si>
    <t>N / N[Schweiz] * Dot</t>
  </si>
  <si>
    <t>L - L[Min]</t>
  </si>
  <si>
    <t>L - L[min.]</t>
  </si>
  <si>
    <t>L - L[min]</t>
  </si>
  <si>
    <t>(M-M[MW]) * Bev</t>
  </si>
  <si>
    <t>(M-M[moy.]) * pop.</t>
  </si>
  <si>
    <t>(M-M[med]) * pop.</t>
  </si>
  <si>
    <t>(M-M[AVG]) * Pop</t>
  </si>
  <si>
    <t>N / N[Suisse] * dot.</t>
  </si>
  <si>
    <t>N / N[Svizzera] * dot</t>
  </si>
  <si>
    <t>N / N[Swi] * End</t>
  </si>
  <si>
    <t>E - E[Min]</t>
  </si>
  <si>
    <t>E - E[min.]</t>
  </si>
  <si>
    <t>E - E[min]</t>
  </si>
  <si>
    <t>Minimum (Min)</t>
  </si>
  <si>
    <t>Minimum (min.)</t>
  </si>
  <si>
    <t>Minimo (min)</t>
  </si>
  <si>
    <t>F / G</t>
  </si>
  <si>
    <t>J / K</t>
  </si>
  <si>
    <t>D * (F - F[MW])</t>
  </si>
  <si>
    <t>D * (F - F[moy.])</t>
  </si>
  <si>
    <t>D * (F - F[med])</t>
  </si>
  <si>
    <t>D * (F - F[AVG])</t>
  </si>
  <si>
    <t>Somma indici
di aggravio
Comune</t>
  </si>
  <si>
    <t>Soziodemografischer
Lastenausgleich</t>
  </si>
  <si>
    <t>Compensation des charges
socio-démographiques</t>
  </si>
  <si>
    <t>Perequazione dell'aggravio
sociodemografico</t>
  </si>
  <si>
    <t>Socio-demographic
cost compensation</t>
  </si>
  <si>
    <t>Geografisch-
topografischer
Lastenausgleich</t>
  </si>
  <si>
    <t>GLA</t>
  </si>
  <si>
    <t>CCG</t>
  </si>
  <si>
    <t>PAG</t>
  </si>
  <si>
    <t>GCC</t>
  </si>
  <si>
    <t>Perequazione
dell'aggravio
geotopografico</t>
  </si>
  <si>
    <t>Geographical/
topographic cost
compensation</t>
  </si>
  <si>
    <t>Compensation
des charges géo-
topographiques</t>
  </si>
  <si>
    <t>Geografisch-topografischer
Lastenausgleich (GLA)</t>
  </si>
  <si>
    <t>Perequazione dell'aggravio
geotopografico (PAG)</t>
  </si>
  <si>
    <t>Geographical/topographic
cost compensation (GCC)</t>
  </si>
  <si>
    <t>Structure d’âge
(part de la population résidante ayant plus de 80 ans)</t>
  </si>
  <si>
    <t>Structure
d’âge
(CCS B)</t>
  </si>
  <si>
    <t>GCC 3 (Settlement structure)</t>
  </si>
  <si>
    <t>Outpayments
SCC A-C</t>
  </si>
  <si>
    <t>Municipality
number
FSO</t>
  </si>
  <si>
    <t>Municipality</t>
  </si>
  <si>
    <t>Municipality
burden
index</t>
  </si>
  <si>
    <t>Municipality
burden
index
weighted</t>
  </si>
  <si>
    <t>Sum of
municipality
burden index</t>
  </si>
  <si>
    <t>Settlement structure</t>
  </si>
  <si>
    <t>Calculation of cost compensation endowments</t>
  </si>
  <si>
    <t>Calcolo delle dotazioni nella compensazione degli oneri</t>
  </si>
  <si>
    <t>Calcul des dotations de la compensation des charges</t>
  </si>
  <si>
    <t>Berechnung der Dotationen im Lastenausgleich</t>
  </si>
  <si>
    <t>Indikator = Medianhöhe der produktiven Fläche</t>
  </si>
  <si>
    <t>Indicatore = altitudine mediana della superficie produttiva</t>
  </si>
  <si>
    <t>Indicator = Median altitude of productive surface area</t>
  </si>
  <si>
    <t>05.05.2023</t>
  </si>
  <si>
    <t>FA2024-23125091632</t>
  </si>
  <si>
    <t>04/2023</t>
  </si>
  <si>
    <t>Aeugst am Albis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</si>
  <si>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</si>
  <si>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</si>
  <si>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</si>
  <si>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</si>
  <si>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</si>
  <si>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</si>
  <si>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</si>
  <si>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</si>
  <si>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</si>
  <si>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</si>
  <si>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</si>
  <si>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</si>
  <si>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</si>
  <si>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Adlikon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</si>
  <si>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</si>
  <si>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</si>
  <si>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</si>
  <si>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</si>
  <si>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</si>
  <si>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</si>
  <si>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</si>
  <si>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</si>
  <si>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Andelfingen</t>
  </si>
  <si>
    <t>Henggart</t>
  </si>
  <si>
    <t>Humlikon</t>
  </si>
  <si>
    <t>Kleinandelfingen</t>
  </si>
  <si>
    <t>Laufen-Uhwiesen</t>
  </si>
  <si>
    <t>Marthalen</t>
  </si>
  <si>
    <t>Ossingen</t>
  </si>
  <si>
    <t>Rheinau</t>
  </si>
  <si>
    <t>Thalheim an der Thur</t>
  </si>
  <si>
    <t>Trüllikon</t>
  </si>
  <si>
    <t>Truttikon</t>
  </si>
  <si>
    <t>Volken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</si>
  <si>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</si>
  <si>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</si>
  <si>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</si>
  <si>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</si>
  <si>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</si>
  <si>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</si>
  <si>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</si>
  <si>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</si>
  <si>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</si>
  <si>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</si>
  <si>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</si>
  <si>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</si>
  <si>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</si>
  <si>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</si>
  <si>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</si>
  <si>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</si>
  <si>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</si>
  <si>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</si>
  <si>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</si>
  <si>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</si>
  <si>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</si>
  <si>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</si>
  <si>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</si>
  <si>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</si>
  <si>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</si>
  <si>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</si>
  <si>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</si>
  <si>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</si>
  <si>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</si>
  <si>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</si>
  <si>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</si>
  <si>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</si>
  <si>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</si>
  <si>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</si>
  <si>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</si>
  <si>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</si>
  <si>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</si>
  <si>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</si>
  <si>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</si>
  <si>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</si>
  <si>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</si>
  <si>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</si>
  <si>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</si>
  <si>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</si>
  <si>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</si>
  <si>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</si>
  <si>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</si>
  <si>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</si>
  <si>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</si>
  <si>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</si>
  <si>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</si>
  <si>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</si>
  <si>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</si>
  <si>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</si>
  <si>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</si>
  <si>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</si>
  <si>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Kilchberg (ZH)</t>
  </si>
  <si>
    <t>Langnau am Albis</t>
  </si>
  <si>
    <t>Oberrieden</t>
  </si>
  <si>
    <t>Richterswil</t>
  </si>
  <si>
    <t>Rüschlikon</t>
  </si>
  <si>
    <t>Thalwil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</si>
  <si>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</si>
  <si>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</si>
  <si>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</si>
  <si>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</si>
  <si>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</si>
  <si>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</si>
  <si>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</si>
  <si>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</si>
  <si>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</si>
  <si>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</si>
  <si>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</si>
  <si>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Fehraltorf</t>
  </si>
  <si>
    <t>Hittnau</t>
  </si>
  <si>
    <t>Lindau</t>
  </si>
  <si>
    <t>Pfäffikon</t>
  </si>
  <si>
    <t>Russikon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</si>
  <si>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</si>
  <si>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</si>
  <si>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</si>
  <si>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</si>
  <si>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</si>
  <si>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</si>
  <si>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</si>
  <si>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</si>
  <si>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</si>
  <si>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</si>
  <si>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</si>
  <si>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</si>
  <si>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</si>
  <si>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</si>
  <si>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Brütten</t>
  </si>
  <si>
    <t>Dägerlen</t>
  </si>
  <si>
    <t>Dättlikon</t>
  </si>
  <si>
    <t>Dinhard</t>
  </si>
  <si>
    <t>Ellikon an der Thur</t>
  </si>
  <si>
    <t>Elsau</t>
  </si>
  <si>
    <t>Hagenbuch</t>
  </si>
  <si>
    <t>Hettlingen</t>
  </si>
  <si>
    <t>Neftenbach</t>
  </si>
  <si>
    <t>Pfungen</t>
  </si>
  <si>
    <t>Rickenbach (ZH)</t>
  </si>
  <si>
    <t>Schlatt (ZH)</t>
  </si>
  <si>
    <t>Seuzach</t>
  </si>
  <si>
    <t>Turbenthal</t>
  </si>
  <si>
    <t>Winterthur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</si>
  <si>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</si>
  <si>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</si>
  <si>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</si>
  <si>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</si>
  <si>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</si>
  <si>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</si>
  <si>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</si>
  <si>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</si>
  <si>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</si>
  <si>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</si>
  <si>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</si>
  <si>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</si>
  <si>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Zürich</t>
  </si>
  <si>
    <t>Stammheim</t>
  </si>
  <si>
    <t>Wädenswil</t>
  </si>
  <si>
    <t>Elgg</t>
  </si>
  <si>
    <t>Horgen</t>
  </si>
  <si>
    <t>Illnau-Effretikon</t>
  </si>
  <si>
    <t>Bauma</t>
  </si>
  <si>
    <t>Wiesendangen</t>
  </si>
  <si>
    <t>Aarberg</t>
  </si>
  <si>
    <t>Bargen (BE)</t>
  </si>
  <si>
    <t>Grossaffoltern</t>
  </si>
  <si>
    <t>Kallnach</t>
  </si>
  <si>
    <t>Kappelen</t>
  </si>
  <si>
    <t>Lyss</t>
  </si>
  <si>
    <t>Meikirch</t>
  </si>
  <si>
    <t>Radelfingen</t>
  </si>
  <si>
    <t>Rapperswil (BE)</t>
  </si>
  <si>
    <t>Schüpfen</t>
  </si>
  <si>
    <t>Seedorf (BE)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</si>
  <si>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</si>
  <si>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</si>
  <si>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</si>
  <si>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</si>
  <si>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</si>
  <si>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</si>
  <si>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</si>
  <si>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</si>
  <si>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</si>
  <si>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</si>
  <si>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</si>
  <si>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</si>
  <si>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</si>
  <si>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</si>
  <si>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</si>
  <si>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</si>
  <si>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</si>
  <si>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</si>
  <si>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</si>
  <si>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</si>
  <si>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Bern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</si>
  <si>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</si>
  <si>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</si>
  <si>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</si>
  <si>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</si>
  <si>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</si>
  <si>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</si>
  <si>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</si>
  <si>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</si>
  <si>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</si>
  <si>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</si>
  <si>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</si>
  <si>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</si>
  <si>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</si>
  <si>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</si>
  <si>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</si>
  <si>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</si>
  <si>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</si>
  <si>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</si>
  <si>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</si>
  <si>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</si>
  <si>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</si>
  <si>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Meienried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</si>
  <si>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</si>
  <si>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</si>
  <si>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</si>
  <si>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</si>
  <si>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</si>
  <si>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</si>
  <si>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</si>
  <si>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</si>
  <si>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</si>
  <si>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</si>
  <si>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</si>
  <si>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</si>
  <si>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Hellsau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</si>
  <si>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</si>
  <si>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</si>
  <si>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</si>
  <si>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</si>
  <si>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</si>
  <si>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</si>
  <si>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</si>
  <si>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Oberburg</t>
  </si>
  <si>
    <t>Rüdtligen-Alchenflüh</t>
  </si>
  <si>
    <t>Rumendingen</t>
  </si>
  <si>
    <t>Rüti bei Lyssach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</si>
  <si>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</si>
  <si>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</si>
  <si>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</si>
  <si>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</si>
  <si>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</si>
  <si>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</si>
  <si>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</si>
  <si>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</si>
  <si>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</si>
  <si>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 (BE)</t>
  </si>
  <si>
    <t>Romont (BE)</t>
  </si>
  <si>
    <t>Saint-Imier</t>
  </si>
  <si>
    <t>Sonceboz-Sombeval</t>
  </si>
  <si>
    <t>Sonvilier</t>
  </si>
  <si>
    <t>Tramelan</t>
  </si>
  <si>
    <t>Villeret</t>
  </si>
  <si>
    <t>Sauge</t>
  </si>
  <si>
    <t>Péry-La Heutte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</si>
  <si>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</si>
  <si>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</si>
  <si>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</si>
  <si>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</si>
  <si>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</si>
  <si>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</si>
  <si>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</si>
  <si>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</si>
  <si>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</si>
  <si>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</si>
  <si>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</si>
  <si>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</si>
  <si>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Bätterkinden</t>
  </si>
  <si>
    <t>Deisswil bei Münchenbuchsee</t>
  </si>
  <si>
    <t>Diemerswil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</si>
  <si>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</si>
  <si>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</si>
  <si>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</si>
  <si>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</si>
  <si>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</si>
  <si>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</si>
  <si>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</si>
  <si>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</si>
  <si>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</si>
  <si>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bei Utzenstorf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</si>
  <si>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</si>
  <si>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</si>
  <si>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</si>
  <si>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</si>
  <si>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</si>
  <si>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</si>
  <si>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</si>
  <si>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</si>
  <si>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</si>
  <si>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</si>
  <si>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</si>
  <si>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</si>
  <si>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</si>
  <si>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</si>
  <si>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</si>
  <si>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</si>
  <si>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</si>
  <si>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</si>
  <si>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</si>
  <si>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</si>
  <si>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</si>
  <si>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</si>
  <si>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</si>
  <si>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</si>
  <si>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</si>
  <si>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</si>
  <si>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</si>
  <si>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</si>
  <si>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</si>
  <si>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</si>
  <si>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</si>
  <si>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</si>
  <si>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</si>
  <si>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</si>
  <si>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</si>
  <si>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</si>
  <si>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</si>
  <si>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</si>
  <si>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</si>
  <si>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</si>
  <si>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</si>
  <si>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</si>
  <si>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</si>
  <si>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</si>
  <si>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</si>
  <si>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</si>
  <si>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</si>
  <si>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</si>
  <si>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</si>
  <si>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</si>
  <si>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</si>
  <si>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Walkringen</t>
  </si>
  <si>
    <t>Worb</t>
  </si>
  <si>
    <t>Zäziwil</t>
  </si>
  <si>
    <t>Oberhünigen</t>
  </si>
  <si>
    <t>Allmendingen</t>
  </si>
  <si>
    <t>Wichtrach</t>
  </si>
  <si>
    <t>Clavaleyres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</si>
  <si>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</si>
  <si>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</si>
  <si>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</si>
  <si>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</si>
  <si>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</si>
  <si>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</si>
  <si>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</si>
  <si>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</si>
  <si>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</si>
  <si>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</si>
  <si>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Champoz</t>
  </si>
  <si>
    <t>Corcelles (BE)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</si>
  <si>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</si>
  <si>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</si>
  <si>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</si>
  <si>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</si>
  <si>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</si>
  <si>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</si>
  <si>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</si>
  <si>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</si>
  <si>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 (BE)</t>
  </si>
  <si>
    <t>Saicourt</t>
  </si>
  <si>
    <t>Saules (BE)</t>
  </si>
  <si>
    <t>Schelten</t>
  </si>
  <si>
    <t>Seehof</t>
  </si>
  <si>
    <t>Sorvilier</t>
  </si>
  <si>
    <t>Tavannes</t>
  </si>
  <si>
    <t>Rebévelier</t>
  </si>
  <si>
    <t>Petit-Val</t>
  </si>
  <si>
    <t>Valbirse</t>
  </si>
  <si>
    <t>La Neuveville</t>
  </si>
  <si>
    <t>Nods</t>
  </si>
  <si>
    <t>Plateau de Diesse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</si>
  <si>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</si>
  <si>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</si>
  <si>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</si>
  <si>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</si>
  <si>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</si>
  <si>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</si>
  <si>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</si>
  <si>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</si>
  <si>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</si>
  <si>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</si>
  <si>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</si>
  <si>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</si>
  <si>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</si>
  <si>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</si>
  <si>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</si>
  <si>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</si>
  <si>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</si>
  <si>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</si>
  <si>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 (BE)</t>
  </si>
  <si>
    <t>Sutz-Lattrigen</t>
  </si>
  <si>
    <t>Täuffelen</t>
  </si>
  <si>
    <t>Walperswil</t>
  </si>
  <si>
    <t>Worben</t>
  </si>
  <si>
    <t>Twann-Tüscherz</t>
  </si>
  <si>
    <t>Därstetten</t>
  </si>
  <si>
    <t>Diemtigen</t>
  </si>
  <si>
    <t>Erlenbach im Simmental</t>
  </si>
  <si>
    <t>Oberwil im Simmental</t>
  </si>
  <si>
    <t>Reutigen</t>
  </si>
  <si>
    <t>Spiez</t>
  </si>
  <si>
    <t>Wimmis</t>
  </si>
  <si>
    <t>Stocken-Höfen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</si>
  <si>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</si>
  <si>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</si>
  <si>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</si>
  <si>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</si>
  <si>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</si>
  <si>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</si>
  <si>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</si>
  <si>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</si>
  <si>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</si>
  <si>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</si>
  <si>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</si>
  <si>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</si>
  <si>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</si>
  <si>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</si>
  <si>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Schwarzenburg</t>
  </si>
  <si>
    <t>Belp</t>
  </si>
  <si>
    <t>Burgistein</t>
  </si>
  <si>
    <t>Gerzensee</t>
  </si>
  <si>
    <t>Gurzelen</t>
  </si>
  <si>
    <t>Jaberg</t>
  </si>
  <si>
    <t>Kaufdorf</t>
  </si>
  <si>
    <t>Kehrsatz</t>
  </si>
  <si>
    <t>Kirchdorf (BE)</t>
  </si>
  <si>
    <t>Niedermuhlern</t>
  </si>
  <si>
    <t>Riggisberg</t>
  </si>
  <si>
    <t>Rüeggisberg</t>
  </si>
  <si>
    <t>Seftigen</t>
  </si>
  <si>
    <t>Toffen</t>
  </si>
  <si>
    <t>Uttigen</t>
  </si>
  <si>
    <t>Wattenwil</t>
  </si>
  <si>
    <t>Wald (BE)</t>
  </si>
  <si>
    <t>Thurnen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</si>
  <si>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</si>
  <si>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</si>
  <si>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</si>
  <si>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</si>
  <si>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</si>
  <si>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</si>
  <si>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</si>
  <si>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</si>
  <si>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</si>
  <si>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</si>
  <si>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</si>
  <si>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</si>
  <si>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</si>
  <si>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</si>
  <si>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</si>
  <si>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</si>
  <si>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</si>
  <si>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</si>
  <si>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</si>
  <si>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 am Thunersee</t>
  </si>
  <si>
    <t>Oberlangenegg</t>
  </si>
  <si>
    <t>Pohlern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</si>
  <si>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</si>
  <si>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</si>
  <si>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</si>
  <si>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</si>
  <si>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</si>
  <si>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</si>
  <si>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</si>
  <si>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</si>
  <si>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</si>
  <si>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</si>
  <si>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</si>
  <si>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</si>
  <si>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</si>
  <si>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</si>
  <si>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</si>
  <si>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</si>
  <si>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</si>
  <si>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</si>
  <si>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</si>
  <si>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</si>
  <si>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</si>
  <si>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</si>
  <si>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</si>
  <si>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</si>
  <si>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</si>
  <si>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</si>
  <si>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</si>
  <si>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</si>
  <si>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</si>
  <si>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</si>
  <si>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</si>
  <si>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</si>
  <si>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</si>
  <si>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</si>
  <si>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</si>
  <si>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</si>
  <si>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</si>
  <si>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</si>
  <si>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</si>
  <si>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Wangenried</t>
  </si>
  <si>
    <t>Wiedlisbach</t>
  </si>
  <si>
    <t>Doppleschwand</t>
  </si>
  <si>
    <t>Entlebuch</t>
  </si>
  <si>
    <t>Flühli</t>
  </si>
  <si>
    <t>Hasle (LU)</t>
  </si>
  <si>
    <t>Romoos</t>
  </si>
  <si>
    <t>Schüpfheim</t>
  </si>
  <si>
    <t>Werthenstein</t>
  </si>
  <si>
    <t>Escholzmatt-Marbach</t>
  </si>
  <si>
    <t>Aesch (LU)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</si>
  <si>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</si>
  <si>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</si>
  <si>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</si>
  <si>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</si>
  <si>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</si>
  <si>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</si>
  <si>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</si>
  <si>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</si>
  <si>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</si>
  <si>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</si>
  <si>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</si>
  <si>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</si>
  <si>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</si>
  <si>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</si>
  <si>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</si>
  <si>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</si>
  <si>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</si>
  <si>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</si>
  <si>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Honau</t>
  </si>
  <si>
    <t>Horw</t>
  </si>
  <si>
    <t>Kriens</t>
  </si>
  <si>
    <t>Luzern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</si>
  <si>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</si>
  <si>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</si>
  <si>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</si>
  <si>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</si>
  <si>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</si>
  <si>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</si>
  <si>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</si>
  <si>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</si>
  <si>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</si>
  <si>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</si>
  <si>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</si>
  <si>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</si>
  <si>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</si>
  <si>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</si>
  <si>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</si>
  <si>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</si>
  <si>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</si>
  <si>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Neuenkirch</t>
  </si>
  <si>
    <t>Nottwil</t>
  </si>
  <si>
    <t>Oberkirch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</si>
  <si>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</si>
  <si>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</si>
  <si>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</si>
  <si>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</si>
  <si>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</si>
  <si>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</si>
  <si>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</si>
  <si>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</si>
  <si>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</si>
  <si>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</si>
  <si>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</si>
  <si>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</si>
  <si>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Egolzwil</t>
  </si>
  <si>
    <t>Ettiswil</t>
  </si>
  <si>
    <t>Fischbach</t>
  </si>
  <si>
    <t>Grossdietwil</t>
  </si>
  <si>
    <t>Hergiswil bei Willisau</t>
  </si>
  <si>
    <t>Luthern</t>
  </si>
  <si>
    <t>Menznau</t>
  </si>
  <si>
    <t>Nebikon</t>
  </si>
  <si>
    <t>Pfaffnau</t>
  </si>
  <si>
    <t>Reiden</t>
  </si>
  <si>
    <t>Roggliswil</t>
  </si>
  <si>
    <t>Schötz</t>
  </si>
  <si>
    <t>Ufhusen</t>
  </si>
  <si>
    <t>Wauwil</t>
  </si>
  <si>
    <t>Wikon</t>
  </si>
  <si>
    <t>Zell (LU)</t>
  </si>
  <si>
    <t>Willisau</t>
  </si>
  <si>
    <t>Altdorf (UR)</t>
  </si>
  <si>
    <t>Andermatt</t>
  </si>
  <si>
    <t>Attinghausen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</si>
  <si>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</si>
  <si>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</si>
  <si>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</si>
  <si>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</si>
  <si>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</si>
  <si>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</si>
  <si>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</si>
  <si>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</si>
  <si>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</si>
  <si>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 (UR)</t>
  </si>
  <si>
    <t>Seelisberg</t>
  </si>
  <si>
    <t>Silenen</t>
  </si>
  <si>
    <t>Sisikon</t>
  </si>
  <si>
    <t>Spiringen</t>
  </si>
  <si>
    <t>Unterschächen</t>
  </si>
  <si>
    <t>Wassen</t>
  </si>
  <si>
    <t>Einsiedeln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</si>
  <si>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</si>
  <si>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</si>
  <si>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</si>
  <si>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</si>
  <si>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</si>
  <si>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</si>
  <si>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</si>
  <si>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</si>
  <si>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</si>
  <si>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</si>
  <si>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</si>
  <si>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</si>
  <si>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</si>
  <si>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</si>
  <si>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</si>
  <si>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</si>
  <si>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</si>
  <si>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</si>
  <si>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</si>
  <si>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</si>
  <si>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</si>
  <si>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</si>
  <si>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</si>
  <si>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</si>
  <si>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</si>
  <si>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Schwyz</t>
  </si>
  <si>
    <t>Steinen</t>
  </si>
  <si>
    <t>Steinerberg</t>
  </si>
  <si>
    <t>Unteriberg</t>
  </si>
  <si>
    <t>Alpnach</t>
  </si>
  <si>
    <t>Engelberg</t>
  </si>
  <si>
    <t>Giswil</t>
  </si>
  <si>
    <t>Kerns</t>
  </si>
  <si>
    <t>Lungern</t>
  </si>
  <si>
    <t>Sachseln</t>
  </si>
  <si>
    <t>Sarnen</t>
  </si>
  <si>
    <t>Beckenried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</si>
  <si>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</si>
  <si>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</si>
  <si>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</si>
  <si>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</si>
  <si>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</si>
  <si>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</si>
  <si>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</si>
  <si>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</si>
  <si>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</si>
  <si>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</si>
  <si>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Glarus Nord</t>
  </si>
  <si>
    <t>Glarus Süd</t>
  </si>
  <si>
    <t>Glarus</t>
  </si>
  <si>
    <t>Baar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</si>
  <si>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</si>
  <si>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</si>
  <si>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</si>
  <si>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</si>
  <si>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</si>
  <si>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</si>
  <si>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</si>
  <si>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</si>
  <si>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</si>
  <si>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</si>
  <si>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</si>
  <si>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</si>
  <si>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</si>
  <si>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</si>
  <si>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</si>
  <si>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</si>
  <si>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</si>
  <si>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</si>
  <si>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</si>
  <si>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</si>
  <si>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</si>
  <si>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</si>
  <si>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</si>
  <si>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</si>
  <si>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</si>
  <si>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</si>
  <si>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</si>
  <si>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</si>
  <si>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</si>
  <si>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</si>
  <si>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</si>
  <si>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</si>
  <si>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</si>
  <si>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</si>
  <si>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</si>
  <si>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</si>
  <si>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</si>
  <si>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</si>
  <si>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</si>
  <si>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</si>
  <si>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</si>
  <si>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</si>
  <si>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</si>
  <si>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</si>
  <si>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</si>
  <si>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Villaz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</si>
  <si>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</si>
  <si>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</si>
  <si>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</si>
  <si>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</si>
  <si>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</si>
  <si>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</si>
  <si>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</si>
  <si>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</si>
  <si>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</si>
  <si>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</si>
  <si>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</si>
  <si>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</si>
  <si>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</si>
  <si>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</si>
  <si>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</si>
  <si>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</si>
  <si>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</si>
  <si>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</si>
  <si>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</si>
  <si>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</si>
  <si>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</si>
  <si>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</si>
  <si>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</si>
  <si>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</si>
  <si>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</si>
  <si>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</si>
  <si>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</si>
  <si>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</si>
  <si>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</si>
  <si>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</si>
  <si>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</si>
  <si>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</si>
  <si>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</si>
  <si>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</si>
  <si>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</si>
  <si>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</si>
  <si>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</si>
  <si>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</si>
  <si>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</si>
  <si>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</si>
  <si>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</si>
  <si>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</si>
  <si>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</si>
  <si>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</si>
  <si>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</si>
  <si>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</si>
  <si>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</si>
  <si>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</si>
  <si>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</si>
  <si>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Prez</t>
  </si>
  <si>
    <t>Bois-d'Amont</t>
  </si>
  <si>
    <t>Courgevaux</t>
  </si>
  <si>
    <t>Courtepin</t>
  </si>
  <si>
    <t>Cressier (FR)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</si>
  <si>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</si>
  <si>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</si>
  <si>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</si>
  <si>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</si>
  <si>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</si>
  <si>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</si>
  <si>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</si>
  <si>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</si>
  <si>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</si>
  <si>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</si>
  <si>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</si>
  <si>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</si>
  <si>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</si>
  <si>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</si>
  <si>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</si>
  <si>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</si>
  <si>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</si>
  <si>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</si>
  <si>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</si>
  <si>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</si>
  <si>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</si>
  <si>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</si>
  <si>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</si>
  <si>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</si>
  <si>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</si>
  <si>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</si>
  <si>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</si>
  <si>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</si>
  <si>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</si>
  <si>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</si>
  <si>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</si>
  <si>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</si>
  <si>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</si>
  <si>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</si>
  <si>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</si>
  <si>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</si>
  <si>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</si>
  <si>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</si>
  <si>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Egerkingen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</si>
  <si>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</si>
  <si>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</si>
  <si>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</si>
  <si>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</si>
  <si>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</si>
  <si>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</si>
  <si>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</si>
  <si>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</si>
  <si>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</si>
  <si>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Herbetswil</t>
  </si>
  <si>
    <t>Holderbank (SO)</t>
  </si>
  <si>
    <t>Laupersdorf</t>
  </si>
  <si>
    <t>Matzendorf</t>
  </si>
  <si>
    <t>Mümliswil-Ramiswil</t>
  </si>
  <si>
    <t>Welschenrohr-Gänsbrunnen</t>
  </si>
  <si>
    <t>Biezwil</t>
  </si>
  <si>
    <t>Lüterkofen-Ichertswil</t>
  </si>
  <si>
    <t>Lüterswil-Gächliwil</t>
  </si>
  <si>
    <t>Messen</t>
  </si>
  <si>
    <t>Schnottwil</t>
  </si>
  <si>
    <t>Unterramsern</t>
  </si>
  <si>
    <t>Lüsslingen-Nennigkofen</t>
  </si>
  <si>
    <t>Buchegg</t>
  </si>
  <si>
    <t>Bättwil</t>
  </si>
  <si>
    <t>Büren (SO)</t>
  </si>
  <si>
    <t>Dornach</t>
  </si>
  <si>
    <t>Gempen</t>
  </si>
  <si>
    <t>Hochwald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</si>
  <si>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</si>
  <si>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</si>
  <si>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</si>
  <si>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</si>
  <si>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</si>
  <si>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</si>
  <si>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</si>
  <si>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</si>
  <si>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</si>
  <si>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</si>
  <si>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</si>
  <si>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</si>
  <si>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</si>
  <si>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</si>
  <si>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</si>
  <si>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</si>
  <si>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</si>
  <si>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</si>
  <si>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</si>
  <si>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</si>
  <si>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</si>
  <si>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</si>
  <si>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</si>
  <si>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</si>
  <si>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</si>
  <si>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</si>
  <si>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</si>
  <si>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</si>
  <si>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</si>
  <si>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</si>
  <si>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</si>
  <si>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</si>
  <si>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</si>
  <si>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</si>
  <si>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Drei Höfe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</si>
  <si>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</si>
  <si>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</si>
  <si>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</si>
  <si>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</si>
  <si>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</si>
  <si>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</si>
  <si>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</si>
  <si>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</si>
  <si>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</si>
  <si>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</si>
  <si>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</si>
  <si>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</si>
  <si>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</si>
  <si>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</si>
  <si>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</si>
  <si>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</si>
  <si>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</si>
  <si>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</si>
  <si>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</si>
  <si>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</si>
  <si>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</si>
  <si>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</si>
  <si>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</si>
  <si>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</si>
  <si>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</si>
  <si>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</si>
  <si>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</si>
  <si>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</si>
  <si>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</si>
  <si>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</si>
  <si>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Solothurn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</si>
  <si>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</si>
  <si>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</si>
  <si>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</si>
  <si>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</si>
  <si>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</si>
  <si>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</si>
  <si>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</si>
  <si>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</si>
  <si>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</si>
  <si>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</si>
  <si>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</si>
  <si>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</si>
  <si>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Basel</t>
  </si>
  <si>
    <t>Bettingen</t>
  </si>
  <si>
    <t>Riehen</t>
  </si>
  <si>
    <t>Aesch (BL)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</si>
  <si>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</si>
  <si>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</si>
  <si>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</si>
  <si>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</si>
  <si>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</si>
  <si>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</si>
  <si>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</si>
  <si>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</si>
  <si>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</si>
  <si>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</si>
  <si>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</si>
  <si>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</si>
  <si>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</si>
  <si>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</si>
  <si>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</si>
  <si>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</si>
  <si>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</si>
  <si>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</si>
  <si>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</si>
  <si>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</si>
  <si>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</si>
  <si>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</si>
  <si>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</si>
  <si>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</si>
  <si>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</si>
  <si>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</si>
  <si>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</si>
  <si>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</si>
  <si>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</si>
  <si>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</si>
  <si>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</si>
  <si>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</si>
  <si>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</si>
  <si>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</si>
  <si>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</si>
  <si>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</si>
  <si>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</si>
  <si>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</si>
  <si>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</si>
  <si>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</si>
  <si>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</si>
  <si>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</si>
  <si>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</si>
  <si>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</si>
  <si>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</si>
  <si>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</si>
  <si>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</si>
  <si>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</si>
  <si>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</si>
  <si>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</si>
  <si>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</si>
  <si>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</si>
  <si>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</si>
  <si>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</si>
  <si>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</si>
  <si>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</si>
  <si>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</si>
  <si>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</si>
  <si>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</si>
  <si>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</si>
  <si>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</si>
  <si>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</si>
  <si>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</si>
  <si>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</si>
  <si>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</si>
  <si>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</si>
  <si>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</si>
  <si>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</si>
  <si>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</si>
  <si>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</si>
  <si>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</si>
  <si>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</si>
  <si>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</si>
  <si>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</si>
  <si>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</si>
  <si>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</si>
  <si>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</si>
  <si>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</si>
  <si>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</si>
  <si>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</si>
  <si>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</si>
  <si>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</si>
  <si>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</si>
  <si>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</si>
  <si>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Waldenburg</t>
  </si>
  <si>
    <t>Gächlingen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</si>
  <si>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</si>
  <si>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</si>
  <si>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</si>
  <si>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</si>
  <si>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</si>
  <si>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</si>
  <si>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</si>
  <si>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</si>
  <si>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</si>
  <si>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</si>
  <si>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</si>
  <si>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</si>
  <si>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</si>
  <si>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Schaffhausen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</si>
  <si>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</si>
  <si>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</si>
  <si>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</si>
  <si>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</si>
  <si>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</si>
  <si>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</si>
  <si>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</si>
  <si>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</si>
  <si>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</si>
  <si>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</si>
  <si>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</si>
  <si>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Herisau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</si>
  <si>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</si>
  <si>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</si>
  <si>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</si>
  <si>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</si>
  <si>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</si>
  <si>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</si>
  <si>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</si>
  <si>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</si>
  <si>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</si>
  <si>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</si>
  <si>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</si>
  <si>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</si>
  <si>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</si>
  <si>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</si>
  <si>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</si>
  <si>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</si>
  <si>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</si>
  <si>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</si>
  <si>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</si>
  <si>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Appenzell</t>
  </si>
  <si>
    <t>Gonten</t>
  </si>
  <si>
    <t>Rüte</t>
  </si>
  <si>
    <t>Schlatt-Haslen</t>
  </si>
  <si>
    <t>Schwende</t>
  </si>
  <si>
    <t>Oberegg</t>
  </si>
  <si>
    <t>Häggenschwil</t>
  </si>
  <si>
    <t>Muolen</t>
  </si>
  <si>
    <t>St. Gallen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</si>
  <si>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</si>
  <si>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</si>
  <si>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</si>
  <si>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</si>
  <si>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</si>
  <si>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</si>
  <si>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</si>
  <si>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</si>
  <si>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</si>
  <si>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</si>
  <si>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</si>
  <si>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</si>
  <si>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</si>
  <si>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</si>
  <si>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</si>
  <si>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</si>
  <si>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</si>
  <si>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</si>
  <si>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</si>
  <si>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</si>
  <si>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</si>
  <si>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</si>
  <si>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</si>
  <si>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</si>
  <si>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</si>
  <si>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</si>
  <si>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</si>
  <si>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</si>
  <si>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</si>
  <si>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</si>
  <si>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</si>
  <si>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</si>
  <si>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</si>
  <si>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</si>
  <si>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</si>
  <si>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</si>
  <si>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</si>
  <si>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</si>
  <si>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</si>
  <si>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</si>
  <si>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</si>
  <si>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Schänis</t>
  </si>
  <si>
    <t>Weesen</t>
  </si>
  <si>
    <t>Schmerikon</t>
  </si>
  <si>
    <t>Uznach</t>
  </si>
  <si>
    <t>Rapperswil-Jona</t>
  </si>
  <si>
    <t>Gommiswald</t>
  </si>
  <si>
    <t>Eschenbach (SG)</t>
  </si>
  <si>
    <t>Ebnat-Kappel</t>
  </si>
  <si>
    <t>Wildhaus-Alt St. Johann</t>
  </si>
  <si>
    <t>Nesslau</t>
  </si>
  <si>
    <t>Hemberg</t>
  </si>
  <si>
    <t>Lichtensteig</t>
  </si>
  <si>
    <t>Oberhelfenschwil</t>
  </si>
  <si>
    <t>Neckertal</t>
  </si>
  <si>
    <t>Wattwil</t>
  </si>
  <si>
    <t>Kirchberg (SG)</t>
  </si>
  <si>
    <t>Lütisburg</t>
  </si>
  <si>
    <t>Mosnang</t>
  </si>
  <si>
    <t>Bütschwil-Ganterschwil</t>
  </si>
  <si>
    <t>Degersheim</t>
  </si>
  <si>
    <t>Flawil</t>
  </si>
  <si>
    <t>Jonschwil</t>
  </si>
  <si>
    <t>Oberuzwil</t>
  </si>
  <si>
    <t>Uzwil</t>
  </si>
  <si>
    <t>Niederbüren</t>
  </si>
  <si>
    <t>Niederhelfenschwil</t>
  </si>
  <si>
    <t>Oberbüren</t>
  </si>
  <si>
    <t>Zuzwil (SG)</t>
  </si>
  <si>
    <t>Wil (SG)</t>
  </si>
  <si>
    <t>Andwil (SG)</t>
  </si>
  <si>
    <t>Gaiserwald</t>
  </si>
  <si>
    <t>Gossau (SG)</t>
  </si>
  <si>
    <t>Waldkirch</t>
  </si>
  <si>
    <t>Vaz/Obervaz</t>
  </si>
  <si>
    <t>Lantsch/Lenz</t>
  </si>
  <si>
    <t>Schmitten (GR)</t>
  </si>
  <si>
    <t>Albula/Alvra</t>
  </si>
  <si>
    <t>Surses</t>
  </si>
  <si>
    <t>Bergün Filisur</t>
  </si>
  <si>
    <t>Brusio</t>
  </si>
  <si>
    <t>Poschiavo</t>
  </si>
  <si>
    <t>Falera</t>
  </si>
  <si>
    <t>Laax</t>
  </si>
  <si>
    <t>Sagogn</t>
  </si>
  <si>
    <t>Schluein</t>
  </si>
  <si>
    <t>Vals</t>
  </si>
  <si>
    <t>Lumnezia</t>
  </si>
  <si>
    <t>Ilanz/Glion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</si>
  <si>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</si>
  <si>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</si>
  <si>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</si>
  <si>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</si>
  <si>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</si>
  <si>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</si>
  <si>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</si>
  <si>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</si>
  <si>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</si>
  <si>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</si>
  <si>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Safiental</t>
  </si>
  <si>
    <t>Domleschg</t>
  </si>
  <si>
    <t>Avers</t>
  </si>
  <si>
    <t>Sufers</t>
  </si>
  <si>
    <t>Andeer</t>
  </si>
  <si>
    <t>Rongellen</t>
  </si>
  <si>
    <t>Zillis-Reischen</t>
  </si>
  <si>
    <t>Ferrera</t>
  </si>
  <si>
    <t>Rheinwald</t>
  </si>
  <si>
    <t>Muntogna da Schons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</si>
  <si>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</si>
  <si>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</si>
  <si>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</si>
  <si>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</si>
  <si>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</si>
  <si>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</si>
  <si>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</si>
  <si>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</si>
  <si>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</si>
  <si>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</si>
  <si>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Valsot</t>
  </si>
  <si>
    <t>Bever</t>
  </si>
  <si>
    <t>Celerina/Schlarigna</t>
  </si>
  <si>
    <t>Madulain</t>
  </si>
  <si>
    <t>Pontresina</t>
  </si>
  <si>
    <t>La Punt Chamues-ch</t>
  </si>
  <si>
    <t>Samedan</t>
  </si>
  <si>
    <t>St. Moritz</t>
  </si>
  <si>
    <t>S-chanf</t>
  </si>
  <si>
    <t>Sils im Engadin/Segl</t>
  </si>
  <si>
    <t>Silvaplana</t>
  </si>
  <si>
    <t>Zuoz</t>
  </si>
  <si>
    <t>Bregaglia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</si>
  <si>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</si>
  <si>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</si>
  <si>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</si>
  <si>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</si>
  <si>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</si>
  <si>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</si>
  <si>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</si>
  <si>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</si>
  <si>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</si>
  <si>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Roveredo (GR)</t>
  </si>
  <si>
    <t>San Vittore</t>
  </si>
  <si>
    <t>Calanca</t>
  </si>
  <si>
    <t>Val Müstair</t>
  </si>
  <si>
    <t>Davos</t>
  </si>
  <si>
    <t>Fideris</t>
  </si>
  <si>
    <t>Furna</t>
  </si>
  <si>
    <t>Jenaz</t>
  </si>
  <si>
    <t>Klosters</t>
  </si>
  <si>
    <t>Conters im Prättigau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</si>
  <si>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</si>
  <si>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</si>
  <si>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</si>
  <si>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</si>
  <si>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</si>
  <si>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</si>
  <si>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</si>
  <si>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</si>
  <si>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</si>
  <si>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</si>
  <si>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</si>
  <si>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</si>
  <si>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</si>
  <si>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</si>
  <si>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</si>
  <si>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</si>
  <si>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</si>
  <si>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</si>
  <si>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</si>
  <si>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</si>
  <si>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</si>
  <si>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</si>
  <si>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</si>
  <si>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Obersaxen Mundaun</t>
  </si>
  <si>
    <t>Aarau</t>
  </si>
  <si>
    <t>Biberstein</t>
  </si>
  <si>
    <t>Buchs (AG)</t>
  </si>
  <si>
    <t>Densbüren</t>
  </si>
  <si>
    <t>Erlinsbach (AG)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</si>
  <si>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</si>
  <si>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</si>
  <si>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</si>
  <si>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</si>
  <si>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</si>
  <si>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</si>
  <si>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</si>
  <si>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</si>
  <si>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</si>
  <si>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</si>
  <si>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</si>
  <si>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</si>
  <si>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</si>
  <si>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</si>
  <si>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</si>
  <si>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</si>
  <si>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</si>
  <si>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</si>
  <si>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</si>
  <si>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</si>
  <si>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</si>
  <si>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</si>
  <si>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</si>
  <si>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</si>
  <si>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</si>
  <si>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</si>
  <si>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Turgi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</si>
  <si>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</si>
  <si>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</si>
  <si>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</si>
  <si>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</si>
  <si>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</si>
  <si>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</si>
  <si>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</si>
  <si>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</si>
  <si>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</si>
  <si>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</si>
  <si>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</si>
  <si>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</si>
  <si>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</si>
  <si>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</si>
  <si>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Jonen</t>
  </si>
  <si>
    <t>Niederwil (AG)</t>
  </si>
  <si>
    <t>Oberlunkhofen</t>
  </si>
  <si>
    <t>Oberwil-Lieli</t>
  </si>
  <si>
    <t>Rudolfstetten-Friedlisberg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</si>
  <si>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</si>
  <si>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</si>
  <si>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</si>
  <si>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</si>
  <si>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</si>
  <si>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</si>
  <si>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</si>
  <si>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</si>
  <si>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</si>
  <si>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</si>
  <si>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</si>
  <si>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</si>
  <si>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Bözen</t>
  </si>
  <si>
    <t>Brugg</t>
  </si>
  <si>
    <t>Effingen</t>
  </si>
  <si>
    <t>Elfingen</t>
  </si>
  <si>
    <t>Habsburg</t>
  </si>
  <si>
    <t>Hausen (AG)</t>
  </si>
  <si>
    <t>Lupfig</t>
  </si>
  <si>
    <t>Mandach</t>
  </si>
  <si>
    <t>Mönthal</t>
  </si>
  <si>
    <t>Mülligen</t>
  </si>
  <si>
    <t>Remigen</t>
  </si>
  <si>
    <t>Riniken</t>
  </si>
  <si>
    <t>Rüfenach</t>
  </si>
  <si>
    <t>Thalheim (AG)</t>
  </si>
  <si>
    <t>Veltheim (AG)</t>
  </si>
  <si>
    <t>Villigen</t>
  </si>
  <si>
    <t>Villnachern</t>
  </si>
  <si>
    <t>Windisch</t>
  </si>
  <si>
    <t>Bözberg</t>
  </si>
  <si>
    <t>Schinznach</t>
  </si>
  <si>
    <t>Beinwil am See</t>
  </si>
  <si>
    <t>Birrwil</t>
  </si>
  <si>
    <t>Burg (AG)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</si>
  <si>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</si>
  <si>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</si>
  <si>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</si>
  <si>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</si>
  <si>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</si>
  <si>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</si>
  <si>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</si>
  <si>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</si>
  <si>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</si>
  <si>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</si>
  <si>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</si>
  <si>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</si>
  <si>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</si>
  <si>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</si>
  <si>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</si>
  <si>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</si>
  <si>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</si>
  <si>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</si>
  <si>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Herznach</t>
  </si>
  <si>
    <t>Hornussen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</si>
  <si>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</si>
  <si>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</si>
  <si>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</si>
  <si>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</si>
  <si>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</si>
  <si>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</si>
  <si>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</si>
  <si>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Ueken</t>
  </si>
  <si>
    <t>Wittnau</t>
  </si>
  <si>
    <t>Wölflinswil</t>
  </si>
  <si>
    <t>Zeihen</t>
  </si>
  <si>
    <t>Mettauertal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</si>
  <si>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</si>
  <si>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</si>
  <si>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</si>
  <si>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</si>
  <si>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</si>
  <si>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</si>
  <si>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</si>
  <si>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</si>
  <si>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</si>
  <si>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</si>
  <si>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</si>
  <si>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</si>
  <si>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</si>
  <si>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</si>
  <si>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</si>
  <si>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</si>
  <si>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</si>
  <si>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</si>
  <si>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</si>
  <si>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</si>
  <si>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</si>
  <si>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</si>
  <si>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</si>
  <si>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</si>
  <si>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</si>
  <si>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</si>
  <si>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</si>
  <si>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</si>
  <si>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</si>
  <si>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</si>
  <si>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</si>
  <si>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</si>
  <si>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</si>
  <si>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</si>
  <si>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</si>
  <si>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</si>
  <si>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</si>
  <si>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</si>
  <si>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</si>
  <si>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</si>
  <si>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</si>
  <si>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</si>
  <si>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</si>
  <si>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</si>
  <si>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</si>
  <si>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</si>
  <si>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</si>
  <si>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</si>
  <si>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</si>
  <si>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</si>
  <si>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</si>
  <si>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</si>
  <si>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</si>
  <si>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</si>
  <si>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</si>
  <si>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</si>
  <si>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</si>
  <si>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</si>
  <si>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</si>
  <si>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</si>
  <si>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</si>
  <si>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</si>
  <si>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</si>
  <si>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</si>
  <si>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</si>
  <si>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</si>
  <si>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</si>
  <si>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</si>
  <si>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</si>
  <si>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</si>
  <si>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Baldingen</t>
  </si>
  <si>
    <t>Böbikon</t>
  </si>
  <si>
    <t>Böttstein</t>
  </si>
  <si>
    <t>Döttingen</t>
  </si>
  <si>
    <t>Endingen</t>
  </si>
  <si>
    <t>Fisibach</t>
  </si>
  <si>
    <t>Full-Reuenthal</t>
  </si>
  <si>
    <t>Kaiserstuhl</t>
  </si>
  <si>
    <t>Klingnau</t>
  </si>
  <si>
    <t>Koblenz</t>
  </si>
  <si>
    <t>Leibstadt</t>
  </si>
  <si>
    <t>Lengnau (AG)</t>
  </si>
  <si>
    <t>Leuggern</t>
  </si>
  <si>
    <t>Mellikon</t>
  </si>
  <si>
    <t>Rekingen (AG)</t>
  </si>
  <si>
    <t>Rietheim</t>
  </si>
  <si>
    <t>Rümikon</t>
  </si>
  <si>
    <t>Schneisingen</t>
  </si>
  <si>
    <t>Siglistorf</t>
  </si>
  <si>
    <t>Tegerfelden</t>
  </si>
  <si>
    <t>Wislikofen</t>
  </si>
  <si>
    <t>Bad Zurzach</t>
  </si>
  <si>
    <t>Arbon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</si>
  <si>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</si>
  <si>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</si>
  <si>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</si>
  <si>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</si>
  <si>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</si>
  <si>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</si>
  <si>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</si>
  <si>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</si>
  <si>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</si>
  <si>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</si>
  <si>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</si>
  <si>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</si>
  <si>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</si>
  <si>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</si>
  <si>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</si>
  <si>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</si>
  <si>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</si>
  <si>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</si>
  <si>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</si>
  <si>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</si>
  <si>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</si>
  <si>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</si>
  <si>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</si>
  <si>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</si>
  <si>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</si>
  <si>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</si>
  <si>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</si>
  <si>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</si>
  <si>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</si>
  <si>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</si>
  <si>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</si>
  <si>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</si>
  <si>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</si>
  <si>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</si>
  <si>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</si>
  <si>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</si>
  <si>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</si>
  <si>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</si>
  <si>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</si>
  <si>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</si>
  <si>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</si>
  <si>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</si>
  <si>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</si>
  <si>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</si>
  <si>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</si>
  <si>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</si>
  <si>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</si>
  <si>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</si>
  <si>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</si>
  <si>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</si>
  <si>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</si>
  <si>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</si>
  <si>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</si>
  <si>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</si>
  <si>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</si>
  <si>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</si>
  <si>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</si>
  <si>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</si>
  <si>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</si>
  <si>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</si>
  <si>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</si>
  <si>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</si>
  <si>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</si>
  <si>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</si>
  <si>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</si>
  <si>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</si>
  <si>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</si>
  <si>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</si>
  <si>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</si>
  <si>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</si>
  <si>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</si>
  <si>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</si>
  <si>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</si>
  <si>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</si>
  <si>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</si>
  <si>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Bussnang</t>
  </si>
  <si>
    <t>Märstetten</t>
  </si>
  <si>
    <t>Weinfelden</t>
  </si>
  <si>
    <t>Wigoltingen</t>
  </si>
  <si>
    <t>Arbedo-Castione</t>
  </si>
  <si>
    <t>Bellinzona</t>
  </si>
  <si>
    <t>Cadenazzo</t>
  </si>
  <si>
    <t>Isone</t>
  </si>
  <si>
    <t>Lumino</t>
  </si>
  <si>
    <t>Sant'Antonino</t>
  </si>
  <si>
    <t>Acquarossa</t>
  </si>
  <si>
    <t>Blenio</t>
  </si>
  <si>
    <t>Serravalle</t>
  </si>
  <si>
    <t>Airolo</t>
  </si>
  <si>
    <t>Bedretto</t>
  </si>
  <si>
    <t>Bodio</t>
  </si>
  <si>
    <t>Dalpe</t>
  </si>
  <si>
    <t>Faido</t>
  </si>
  <si>
    <t>Giornico</t>
  </si>
  <si>
    <t>Personico</t>
  </si>
  <si>
    <t>Pollegio</t>
  </si>
  <si>
    <t>Prato (Leventina)</t>
  </si>
  <si>
    <t>Quinto</t>
  </si>
  <si>
    <t>Ascona</t>
  </si>
  <si>
    <t>Brione sopra Minusio</t>
  </si>
  <si>
    <t>Brissago</t>
  </si>
  <si>
    <t>Gordola</t>
  </si>
  <si>
    <t>Lavertezzo</t>
  </si>
  <si>
    <t>Locarno</t>
  </si>
  <si>
    <t>Losone</t>
  </si>
  <si>
    <t>Mergoscia</t>
  </si>
  <si>
    <t>Minusio</t>
  </si>
  <si>
    <t>Muralto</t>
  </si>
  <si>
    <t>Orselina</t>
  </si>
  <si>
    <t>Ronco sopra Ascona</t>
  </si>
  <si>
    <t>Tenero-Contra</t>
  </si>
  <si>
    <t>Onsernone</t>
  </si>
  <si>
    <t>Cugnasco-Gerra</t>
  </si>
  <si>
    <t>Agno</t>
  </si>
  <si>
    <t>Aranno</t>
  </si>
  <si>
    <t>Arogno</t>
  </si>
  <si>
    <t>Astano</t>
  </si>
  <si>
    <t>Bedano</t>
  </si>
  <si>
    <t>Bedigliora</t>
  </si>
  <si>
    <t>Bioggio</t>
  </si>
  <si>
    <t>Bissone</t>
  </si>
  <si>
    <t>Brusino Arsizio</t>
  </si>
  <si>
    <t>Cademario</t>
  </si>
  <si>
    <t>Cadempino</t>
  </si>
  <si>
    <t>Canobbio</t>
  </si>
  <si>
    <t>Caslano</t>
  </si>
  <si>
    <t>Comano</t>
  </si>
  <si>
    <t>Cureglia</t>
  </si>
  <si>
    <t>Curio</t>
  </si>
  <si>
    <t>Grancia</t>
  </si>
  <si>
    <t>Gravesano</t>
  </si>
  <si>
    <t>Lamone</t>
  </si>
  <si>
    <t>Lugano</t>
  </si>
  <si>
    <t>Magliaso</t>
  </si>
  <si>
    <t>Manno</t>
  </si>
  <si>
    <t>Maroggia</t>
  </si>
  <si>
    <t>Massagno</t>
  </si>
  <si>
    <t>Melano</t>
  </si>
  <si>
    <t>Melide</t>
  </si>
  <si>
    <t>Mezzovico-Vira</t>
  </si>
  <si>
    <t>Miglieglia</t>
  </si>
  <si>
    <t>Morcote</t>
  </si>
  <si>
    <t>Muzzano</t>
  </si>
  <si>
    <t>Neggio</t>
  </si>
  <si>
    <t>Novaggio</t>
  </si>
  <si>
    <t>Origlio</t>
  </si>
  <si>
    <t>Paradiso</t>
  </si>
  <si>
    <t>Ponte Capriasca</t>
  </si>
  <si>
    <t>Porza</t>
  </si>
  <si>
    <t>Pura</t>
  </si>
  <si>
    <t>Rovio</t>
  </si>
  <si>
    <t>Savosa</t>
  </si>
  <si>
    <t>Sorengo</t>
  </si>
  <si>
    <t>Capriasca</t>
  </si>
  <si>
    <t>Torricella-Taverne</t>
  </si>
  <si>
    <t>Vernate</t>
  </si>
  <si>
    <t>Vezia</t>
  </si>
  <si>
    <t>Vico Morcote</t>
  </si>
  <si>
    <t>Collina d'Oro</t>
  </si>
  <si>
    <t>Alto Malcantone</t>
  </si>
  <si>
    <t>Monteceneri</t>
  </si>
  <si>
    <t>Tresa</t>
  </si>
  <si>
    <t>Balerna</t>
  </si>
  <si>
    <t>Castel San Pietro</t>
  </si>
  <si>
    <t>Chiasso</t>
  </si>
  <si>
    <t>Coldrerio</t>
  </si>
  <si>
    <t>Mendrisio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</si>
  <si>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</si>
  <si>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</si>
  <si>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</si>
  <si>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</si>
  <si>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</si>
  <si>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</si>
  <si>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</si>
  <si>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Riviera</t>
  </si>
  <si>
    <t>Bosco/Gurin</t>
  </si>
  <si>
    <t>Campo (Vallemaggia)</t>
  </si>
  <si>
    <t>Cerentino</t>
  </si>
  <si>
    <t>Cevio</t>
  </si>
  <si>
    <t>Linescio</t>
  </si>
  <si>
    <t>Maggia</t>
  </si>
  <si>
    <t>Lavizzara</t>
  </si>
  <si>
    <t>Avegno Gordevio</t>
  </si>
  <si>
    <t>Terre di Pedemonte</t>
  </si>
  <si>
    <t>Centovalli</t>
  </si>
  <si>
    <t>Gambarogno</t>
  </si>
  <si>
    <t>Verzasca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</si>
  <si>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</si>
  <si>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</si>
  <si>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</si>
  <si>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</si>
  <si>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</si>
  <si>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</si>
  <si>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</si>
  <si>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</si>
  <si>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</si>
  <si>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</si>
  <si>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</si>
  <si>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</si>
  <si>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</si>
  <si>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</si>
  <si>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</si>
  <si>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</si>
  <si>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</si>
  <si>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</si>
  <si>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</si>
  <si>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</si>
  <si>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</si>
  <si>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</si>
  <si>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</si>
  <si>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</si>
  <si>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 (VD)</t>
  </si>
  <si>
    <t>Saint-George</t>
  </si>
  <si>
    <t>Saint-Livres</t>
  </si>
  <si>
    <t>Saint-Oyens</t>
  </si>
  <si>
    <t>Saubraz</t>
  </si>
  <si>
    <t>Avenches</t>
  </si>
  <si>
    <t>Cudrefin</t>
  </si>
  <si>
    <t>Faoug</t>
  </si>
  <si>
    <t>Vully-les-Lacs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</si>
  <si>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</si>
  <si>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</si>
  <si>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</si>
  <si>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</si>
  <si>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</si>
  <si>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</si>
  <si>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</si>
  <si>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</si>
  <si>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</si>
  <si>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</si>
  <si>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</si>
  <si>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</si>
  <si>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</si>
  <si>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</si>
  <si>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</si>
  <si>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</si>
  <si>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</si>
  <si>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</si>
  <si>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</si>
  <si>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</si>
  <si>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</si>
  <si>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</si>
  <si>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</si>
  <si>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</si>
  <si>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</si>
  <si>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</si>
  <si>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</si>
  <si>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</si>
  <si>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</si>
  <si>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</si>
  <si>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</si>
  <si>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</si>
  <si>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</si>
  <si>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</si>
  <si>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</si>
  <si>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</si>
  <si>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</si>
  <si>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</si>
  <si>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</si>
  <si>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</si>
  <si>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</si>
  <si>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</si>
  <si>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</si>
  <si>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</si>
  <si>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</si>
  <si>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</si>
  <si>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</si>
  <si>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</si>
  <si>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Montilliez</t>
  </si>
  <si>
    <t>Goumoëns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</si>
  <si>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</si>
  <si>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</si>
  <si>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</si>
  <si>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</si>
  <si>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</si>
  <si>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</si>
  <si>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</si>
  <si>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</si>
  <si>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</si>
  <si>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</si>
  <si>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</si>
  <si>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</si>
  <si>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</si>
  <si>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</si>
  <si>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</si>
  <si>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</si>
  <si>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Tévenon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</si>
  <si>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</si>
  <si>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</si>
  <si>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</si>
  <si>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</si>
  <si>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</si>
  <si>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</si>
  <si>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</si>
  <si>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</si>
  <si>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</si>
  <si>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</si>
  <si>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</si>
  <si>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</si>
  <si>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</si>
  <si>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</si>
  <si>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</si>
  <si>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</si>
  <si>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</si>
  <si>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Saint-Saphorin (Lavaux)</t>
  </si>
  <si>
    <t>Savigny</t>
  </si>
  <si>
    <t>Bourg-en-Lavaux</t>
  </si>
  <si>
    <t>Aclens</t>
  </si>
  <si>
    <t>Bremblens</t>
  </si>
  <si>
    <t>Buchillon</t>
  </si>
  <si>
    <t>Bussigny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</si>
  <si>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</si>
  <si>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</si>
  <si>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</si>
  <si>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</si>
  <si>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</si>
  <si>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</si>
  <si>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</si>
  <si>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</si>
  <si>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</si>
  <si>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</si>
  <si>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</si>
  <si>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</si>
  <si>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</si>
  <si>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</si>
  <si>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</si>
  <si>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</si>
  <si>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</si>
  <si>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</si>
  <si>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</si>
  <si>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</si>
  <si>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</si>
  <si>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</si>
  <si>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</si>
  <si>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</si>
  <si>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</si>
  <si>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Hautemorges</t>
  </si>
  <si>
    <t>Boulens</t>
  </si>
  <si>
    <t>Bussy-sur-Moudon</t>
  </si>
  <si>
    <t>Chavannes-sur-Moudon</t>
  </si>
  <si>
    <t>Curtilles</t>
  </si>
  <si>
    <t>Dompierre (VD)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</si>
  <si>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</si>
  <si>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</si>
  <si>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</si>
  <si>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</si>
  <si>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</si>
  <si>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</si>
  <si>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</si>
  <si>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</si>
  <si>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</si>
  <si>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</si>
  <si>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Montanaire</t>
  </si>
  <si>
    <t>Arnex-sur-Nyon</t>
  </si>
  <si>
    <t>Arzier-Le Muids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</si>
  <si>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</si>
  <si>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</si>
  <si>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</si>
  <si>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</si>
  <si>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</si>
  <si>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</si>
  <si>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</si>
  <si>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</si>
  <si>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</si>
  <si>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</si>
  <si>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 (VD)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</si>
  <si>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</si>
  <si>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</si>
  <si>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</si>
  <si>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</si>
  <si>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</si>
  <si>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</si>
  <si>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</si>
  <si>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</si>
  <si>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</si>
  <si>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</si>
  <si>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</si>
  <si>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</si>
  <si>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</si>
  <si>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</si>
  <si>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</si>
  <si>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</si>
  <si>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</si>
  <si>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</si>
  <si>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</si>
  <si>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</si>
  <si>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</si>
  <si>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</si>
  <si>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</si>
  <si>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</si>
  <si>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</si>
  <si>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</si>
  <si>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</si>
  <si>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</si>
  <si>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</si>
  <si>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</si>
  <si>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</si>
  <si>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</si>
  <si>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</si>
  <si>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</si>
  <si>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</si>
  <si>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</si>
  <si>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</si>
  <si>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</si>
  <si>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</si>
  <si>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</si>
  <si>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</si>
  <si>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</si>
  <si>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</si>
  <si>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Corcelles-le-Jorat</t>
  </si>
  <si>
    <t>Essertes</t>
  </si>
  <si>
    <t>Maracon</t>
  </si>
  <si>
    <t>Montpreveyres</t>
  </si>
  <si>
    <t>Ropraz</t>
  </si>
  <si>
    <t>Servion</t>
  </si>
  <si>
    <t>Vulliens</t>
  </si>
  <si>
    <t>Jorat-Menthue</t>
  </si>
  <si>
    <t>Oron</t>
  </si>
  <si>
    <t>Jorat-Mézières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</si>
  <si>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</si>
  <si>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</si>
  <si>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</si>
  <si>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</si>
  <si>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</si>
  <si>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</si>
  <si>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</si>
  <si>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</si>
  <si>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</si>
  <si>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</si>
  <si>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Valbroye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</si>
  <si>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</si>
  <si>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</si>
  <si>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</si>
  <si>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</si>
  <si>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</si>
  <si>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</si>
  <si>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</si>
  <si>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</si>
  <si>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</si>
  <si>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</si>
  <si>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</si>
  <si>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</si>
  <si>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</si>
  <si>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</si>
  <si>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</si>
  <si>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</si>
  <si>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</si>
  <si>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</si>
  <si>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</si>
  <si>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Blonay</t>
  </si>
  <si>
    <t>Chardonne</t>
  </si>
  <si>
    <t>Corseaux</t>
  </si>
  <si>
    <t>Corsier-sur-Vevey</t>
  </si>
  <si>
    <t>Jongny</t>
  </si>
  <si>
    <t>Montreux</t>
  </si>
  <si>
    <t>Saint-Légier-La Chiésaz</t>
  </si>
  <si>
    <t>La Tour-de-Peilz</t>
  </si>
  <si>
    <t>Vevey</t>
  </si>
  <si>
    <t>Veytaux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</si>
  <si>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</si>
  <si>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</si>
  <si>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</si>
  <si>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</si>
  <si>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</si>
  <si>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</si>
  <si>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</si>
  <si>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</si>
  <si>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</si>
  <si>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</si>
  <si>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</si>
  <si>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</si>
  <si>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</si>
  <si>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</si>
  <si>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</si>
  <si>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</si>
  <si>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</si>
  <si>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</si>
  <si>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</si>
  <si>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</si>
  <si>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</si>
  <si>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</si>
  <si>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</si>
  <si>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</si>
  <si>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</si>
  <si>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</si>
  <si>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</si>
  <si>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</si>
  <si>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</si>
  <si>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</si>
  <si>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Brig-Glis</t>
  </si>
  <si>
    <t>Eggerberg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</si>
  <si>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</si>
  <si>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</si>
  <si>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</si>
  <si>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</si>
  <si>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</si>
  <si>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</si>
  <si>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</si>
  <si>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</si>
  <si>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</si>
  <si>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</si>
  <si>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Bourg-Saint-Pierre</t>
  </si>
  <si>
    <t>Liddes</t>
  </si>
  <si>
    <t>Orsières</t>
  </si>
  <si>
    <t>Sembrancher</t>
  </si>
  <si>
    <t>Val de Bagnes</t>
  </si>
  <si>
    <t>Bellwald</t>
  </si>
  <si>
    <t>Binn</t>
  </si>
  <si>
    <t>Ernen</t>
  </si>
  <si>
    <t>Fiesch</t>
  </si>
  <si>
    <t>Fieschertal</t>
  </si>
  <si>
    <t>Lax</t>
  </si>
  <si>
    <t>Obergoms</t>
  </si>
  <si>
    <t>Goms</t>
  </si>
  <si>
    <t>Ayent</t>
  </si>
  <si>
    <t>Evolène</t>
  </si>
  <si>
    <t>Hérémence</t>
  </si>
  <si>
    <t>Saint-Martin (VS)</t>
  </si>
  <si>
    <t>Vex</t>
  </si>
  <si>
    <t>Mont-Noble</t>
  </si>
  <si>
    <t>Agarn</t>
  </si>
  <si>
    <t>Albinen</t>
  </si>
  <si>
    <t>Ergisch</t>
  </si>
  <si>
    <t>Inden</t>
  </si>
  <si>
    <t>Leuk</t>
  </si>
  <si>
    <t>Leukerbad</t>
  </si>
  <si>
    <t>Oberems</t>
  </si>
  <si>
    <t>Salgesch</t>
  </si>
  <si>
    <t>Varen</t>
  </si>
  <si>
    <t>Guttet-Feschel</t>
  </si>
  <si>
    <t>Gampel-Bratsch</t>
  </si>
  <si>
    <t>Turtmann-Unterems</t>
  </si>
  <si>
    <t>Bovernier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</si>
  <si>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</si>
  <si>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</si>
  <si>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</si>
  <si>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</si>
  <si>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</si>
  <si>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</si>
  <si>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</si>
  <si>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</si>
  <si>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</si>
  <si>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</si>
  <si>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</si>
  <si>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</si>
  <si>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</si>
  <si>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</si>
  <si>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</si>
  <si>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</si>
  <si>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</si>
  <si>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</si>
  <si>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Bister</t>
  </si>
  <si>
    <t>Bitsch</t>
  </si>
  <si>
    <t>Grengiols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</si>
  <si>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</si>
  <si>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</si>
  <si>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</si>
  <si>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</si>
  <si>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</si>
  <si>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</si>
  <si>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</si>
  <si>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</si>
  <si>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</si>
  <si>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</si>
  <si>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</si>
  <si>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</si>
  <si>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</si>
  <si>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Bettmeralp</t>
  </si>
  <si>
    <t>Collonges</t>
  </si>
  <si>
    <t>Dorénaz</t>
  </si>
  <si>
    <t>Evionnaz</t>
  </si>
  <si>
    <t>Finhaut</t>
  </si>
  <si>
    <t>Massongex</t>
  </si>
  <si>
    <t>Saint-Maurice</t>
  </si>
  <si>
    <t>Salvan</t>
  </si>
  <si>
    <t>Vernayaz</t>
  </si>
  <si>
    <t>Vérossaz</t>
  </si>
  <si>
    <t>Chalais</t>
  </si>
  <si>
    <t>Chippis</t>
  </si>
  <si>
    <t>Grône</t>
  </si>
  <si>
    <t>Icogne</t>
  </si>
  <si>
    <t>Lens</t>
  </si>
  <si>
    <t>Saint-Léonard</t>
  </si>
  <si>
    <t>Sierre</t>
  </si>
  <si>
    <t>Anniviers</t>
  </si>
  <si>
    <t>Crans-Montana</t>
  </si>
  <si>
    <t>Noble-Contrée</t>
  </si>
  <si>
    <t>Arbaz</t>
  </si>
  <si>
    <t>Grimisuat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</si>
  <si>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</si>
  <si>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</si>
  <si>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</si>
  <si>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</si>
  <si>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</si>
  <si>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</si>
  <si>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</si>
  <si>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</si>
  <si>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</si>
  <si>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Saas-Almagell</t>
  </si>
  <si>
    <t>Saas-Balen</t>
  </si>
  <si>
    <t>Saas-Fee</t>
  </si>
  <si>
    <t>Saas-Grund</t>
  </si>
  <si>
    <t>St. Niklaus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</si>
  <si>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</si>
  <si>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</si>
  <si>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</si>
  <si>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</si>
  <si>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</si>
  <si>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</si>
  <si>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</si>
  <si>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</si>
  <si>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Boudry</t>
  </si>
  <si>
    <t>Cortaillod</t>
  </si>
  <si>
    <t>Rochefort</t>
  </si>
  <si>
    <t>Milvignes</t>
  </si>
  <si>
    <t>La Grande Béroche</t>
  </si>
  <si>
    <t>La Chaux-de-Fonds</t>
  </si>
  <si>
    <t>Les Planchettes</t>
  </si>
  <si>
    <t>La Sagne</t>
  </si>
  <si>
    <t>La Brévine</t>
  </si>
  <si>
    <t>Brot-Plamboz</t>
  </si>
  <si>
    <t>Le Cerneux-Péquignot</t>
  </si>
  <si>
    <t>La Chaux-du-Milieu</t>
  </si>
  <si>
    <t>Le Locle</t>
  </si>
  <si>
    <t>Les Ponts-de-Martel</t>
  </si>
  <si>
    <t>Cornaux</t>
  </si>
  <si>
    <t>Cressier (NE)</t>
  </si>
  <si>
    <t>Enges</t>
  </si>
  <si>
    <t>Hauterive (NE)</t>
  </si>
  <si>
    <t>Le Landeron</t>
  </si>
  <si>
    <t>Lignières</t>
  </si>
  <si>
    <t>Neuchâtel</t>
  </si>
  <si>
    <t>Saint-Blaise</t>
  </si>
  <si>
    <t>La Tène</t>
  </si>
  <si>
    <t>Val-de-Ruz</t>
  </si>
  <si>
    <t>La Côte-aux-Fées</t>
  </si>
  <si>
    <t>Les Verrières</t>
  </si>
  <si>
    <t>Val-de-Travers</t>
  </si>
  <si>
    <t>Aire-la-Ville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</si>
  <si>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</si>
  <si>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</si>
  <si>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</si>
  <si>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</si>
  <si>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</si>
  <si>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</si>
  <si>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</si>
  <si>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</si>
  <si>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</si>
  <si>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</si>
  <si>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</si>
  <si>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</si>
  <si>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</si>
  <si>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</si>
  <si>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</si>
  <si>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</si>
  <si>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</si>
  <si>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</si>
  <si>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</si>
  <si>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Genève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</si>
  <si>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</si>
  <si>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</si>
  <si>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</si>
  <si>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</si>
  <si>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</si>
  <si>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</si>
  <si>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</si>
  <si>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</si>
  <si>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</si>
  <si>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</si>
  <si>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</si>
  <si>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</si>
  <si>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</si>
  <si>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</si>
  <si>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</si>
  <si>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</si>
  <si>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</si>
  <si>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</si>
  <si>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</si>
  <si>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</si>
  <si>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</si>
  <si>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</si>
  <si>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</si>
  <si>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</si>
  <si>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Boécourt</t>
  </si>
  <si>
    <t>Bourrignon</t>
  </si>
  <si>
    <t>Châtillon (JU)</t>
  </si>
  <si>
    <t>Courchapoix</t>
  </si>
  <si>
    <t>Courrendlin</t>
  </si>
  <si>
    <t>Courroux</t>
  </si>
  <si>
    <t>Courtételle</t>
  </si>
  <si>
    <t>Delémont</t>
  </si>
  <si>
    <t>Develier</t>
  </si>
  <si>
    <t>Ederswiler</t>
  </si>
  <si>
    <t>Mervelier</t>
  </si>
  <si>
    <t>Mettembert</t>
  </si>
  <si>
    <t>Movelier</t>
  </si>
  <si>
    <t>Pleigne</t>
  </si>
  <si>
    <t>Rossemaison</t>
  </si>
  <si>
    <t>Saulcy</t>
  </si>
  <si>
    <t>Soyhières</t>
  </si>
  <si>
    <t>Haute-Sorne</t>
  </si>
  <si>
    <t>Val Terbi</t>
  </si>
  <si>
    <t>Le Bémont (JU)</t>
  </si>
  <si>
    <t>Les Bois</t>
  </si>
  <si>
    <t>Les Breuleux</t>
  </si>
  <si>
    <t>La Chaux-des-Breuleux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</si>
  <si>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</si>
  <si>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</si>
  <si>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</si>
  <si>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</si>
  <si>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</si>
  <si>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</si>
  <si>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</si>
  <si>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</si>
  <si>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</si>
  <si>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</si>
  <si>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Beurnevésin</t>
  </si>
  <si>
    <t>Boncourt</t>
  </si>
  <si>
    <t>Bonfol</t>
  </si>
  <si>
    <t>Bure</t>
  </si>
  <si>
    <t>Coeuve</t>
  </si>
  <si>
    <t>Cornol</t>
  </si>
  <si>
    <t>Courchavon</t>
  </si>
  <si>
    <t>Courgenay</t>
  </si>
  <si>
    <t>Courtedoux</t>
  </si>
  <si>
    <t>Damphreux</t>
  </si>
  <si>
    <t>Fahy</t>
  </si>
  <si>
    <t>Fontenais</t>
  </si>
  <si>
    <t>Grandfontaine</t>
  </si>
  <si>
    <t>Lugnez</t>
  </si>
  <si>
    <t>Porrentruy</t>
  </si>
  <si>
    <t>Vendlincourt</t>
  </si>
  <si>
    <t>Basse-Allaine</t>
  </si>
  <si>
    <t>Clos du Doubs</t>
  </si>
  <si>
    <t>Haute-Ajoie</t>
  </si>
  <si>
    <t>La Baroche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</si>
</sst>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#,##0_ ;\-#,##0_ ;&quot;-&quot;??_ ;@_ "/>
    <numFmt numFmtId="165" formatCode="_ * #,##0_ ;_ * \-#,##0_ ;_ * &quot;0&quot;_ ;_ @_ "/>
    <numFmt numFmtId="166" formatCode="#\ ?/?\ "/>
    <numFmt numFmtId="167" formatCode="#,##0_ ;\-#,##0_ ;0_ ;@_ "/>
    <numFmt numFmtId="168" formatCode="0.0%_ ;\-0.0%_ ;0%_ "/>
    <numFmt numFmtId="169" formatCode="@_ "/>
    <numFmt numFmtId="170" formatCode="mm\/yyyy"/>
    <numFmt numFmtId="171" formatCode="0_ ;\-0_ ;_ ;@_ "/>
    <numFmt numFmtId="172" formatCode="0.000_ ;\-0.000_ ;0.000_ ;@_ "/>
    <numFmt numFmtId="173" formatCode="0.0%_ ;\-0.0%_ ;&quot;-&quot;??_ ;@_ "/>
    <numFmt numFmtId="174" formatCode="0.0_ ;\-0.0_ ;&quot;-&quot;??_ ;@_ "/>
    <numFmt numFmtId="175" formatCode="0.00%_ ;\-0.00%_ ;&quot;-&quot;??_ ;@_ "/>
    <numFmt numFmtId="176" formatCode="0.0%_ ;\-0.0%_ ;0.0%_ ;@_ "/>
    <numFmt numFmtId="177" formatCode="0.000;\-0.000;0.000;@"/>
    <numFmt numFmtId="178" formatCode="0.000_ ;0.000_ ;0.000_ ;@_ "/>
    <numFmt numFmtId="179" formatCode="0.0000"/>
    <numFmt numFmtId="180" formatCode="0.0"/>
    <numFmt numFmtId="181" formatCode="0.0%"/>
    <numFmt numFmtId="182" formatCode="_ \ @"/>
    <numFmt numFmtId="183" formatCode="_ * #,##0_ ;_ * \-#,##0_ ;_ * &quot;-&quot;??_ ;_ @_ "/>
    <numFmt numFmtId="184" formatCode="0.00%_ ;\-0.00%_ ;0.00%_ ;@_ "/>
    <numFmt numFmtId="185" formatCode="0.000"/>
  </numFmts>
  <fonts count="45" x14ac:knownFonts="1">
    <font>
      <sz val="10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.5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color rgb="FF000000"/>
      <name val="Arial"/>
      <family val="2"/>
    </font>
    <font>
      <sz val="10"/>
      <color rgb="FF000000"/>
      <name val="Arial"/>
    </font>
    <font>
      <b/>
      <sz val="18"/>
      <color rgb="FF000000"/>
      <name val="Arial"/>
      <family val="2"/>
    </font>
    <font>
      <b/>
      <sz val="22"/>
      <color rgb="FF000000"/>
      <name val="Arial"/>
      <family val="2"/>
    </font>
    <font>
      <sz val="12"/>
      <color rgb="FF000000"/>
      <name val="Arial"/>
      <family val="2"/>
    </font>
    <font>
      <sz val="10"/>
      <color indexed="12"/>
      <name val="Arial"/>
      <family val="2"/>
    </font>
    <font>
      <b/>
      <sz val="16"/>
      <color rgb="FF000000"/>
      <name val="Arial"/>
      <family val="2"/>
    </font>
    <font>
      <sz val="8"/>
      <color theme="0"/>
      <name val="Arial Narrow"/>
      <family val="2"/>
    </font>
    <font>
      <b/>
      <sz val="14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b/>
      <i/>
      <sz val="8"/>
      <color rgb="FF00000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12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4"/>
      <color rgb="FF000000"/>
      <name val="Arial"/>
      <family val="2"/>
    </font>
    <font>
      <b/>
      <sz val="8"/>
      <color indexed="12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FF"/>
      <name val="Arial"/>
      <family val="2"/>
    </font>
    <font>
      <sz val="8"/>
      <color theme="0" tint="-0.499984740745262"/>
      <name val="Arial"/>
      <family val="2"/>
    </font>
    <font>
      <sz val="8"/>
      <color rgb="FFC00000"/>
      <name val="Arial"/>
      <family val="2"/>
    </font>
    <font>
      <b/>
      <sz val="9"/>
      <color theme="0"/>
      <name val="Arial"/>
      <family val="2"/>
    </font>
    <font>
      <sz val="8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0EDF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/>
    <xf numFmtId="0" fontId="1" fillId="0" borderId="0" xfId="0" applyFont="1"/>
    <xf numFmtId="0" fontId="7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8" fillId="0" borderId="3" xfId="0" applyFont="1" applyBorder="1" applyAlignment="1">
      <alignment vertical="center"/>
    </xf>
    <xf numFmtId="0" fontId="10" fillId="0" borderId="0" xfId="0" applyFont="1"/>
    <xf numFmtId="164" fontId="6" fillId="0" borderId="4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164" fontId="6" fillId="3" borderId="5" xfId="0" applyNumberFormat="1" applyFont="1" applyFill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164" fontId="6" fillId="3" borderId="10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Alignment="1">
      <alignment vertical="center"/>
    </xf>
    <xf numFmtId="0" fontId="8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3" xfId="0" applyFont="1" applyBorder="1" applyAlignment="1">
      <alignment vertical="center"/>
    </xf>
    <xf numFmtId="165" fontId="6" fillId="0" borderId="0" xfId="0" applyNumberFormat="1" applyFont="1" applyAlignment="1">
      <alignment horizontal="center"/>
    </xf>
    <xf numFmtId="165" fontId="15" fillId="0" borderId="1" xfId="0" applyNumberFormat="1" applyFont="1" applyBorder="1" applyAlignment="1">
      <alignment vertical="center"/>
    </xf>
    <xf numFmtId="0" fontId="6" fillId="0" borderId="9" xfId="0" applyFont="1" applyBorder="1"/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5" fontId="15" fillId="0" borderId="15" xfId="0" applyNumberFormat="1" applyFont="1" applyBorder="1" applyAlignment="1">
      <alignment vertical="center"/>
    </xf>
    <xf numFmtId="0" fontId="6" fillId="0" borderId="12" xfId="0" applyFont="1" applyBorder="1"/>
    <xf numFmtId="0" fontId="16" fillId="0" borderId="0" xfId="0" applyFont="1"/>
    <xf numFmtId="166" fontId="9" fillId="0" borderId="13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166" fontId="9" fillId="0" borderId="11" xfId="0" applyNumberFormat="1" applyFont="1" applyBorder="1" applyAlignment="1">
      <alignment horizontal="right" vertical="center"/>
    </xf>
    <xf numFmtId="167" fontId="15" fillId="0" borderId="16" xfId="0" applyNumberFormat="1" applyFont="1" applyBorder="1" applyAlignment="1">
      <alignment horizontal="right" vertical="center"/>
    </xf>
    <xf numFmtId="167" fontId="6" fillId="0" borderId="5" xfId="0" applyNumberFormat="1" applyFont="1" applyBorder="1" applyAlignment="1">
      <alignment horizontal="right"/>
    </xf>
    <xf numFmtId="167" fontId="15" fillId="0" borderId="11" xfId="0" applyNumberFormat="1" applyFont="1" applyBorder="1" applyAlignment="1">
      <alignment horizontal="right" vertical="center"/>
    </xf>
    <xf numFmtId="167" fontId="8" fillId="0" borderId="8" xfId="0" applyNumberFormat="1" applyFont="1" applyBorder="1" applyAlignment="1">
      <alignment horizontal="right" vertical="center"/>
    </xf>
    <xf numFmtId="167" fontId="6" fillId="0" borderId="5" xfId="0" applyNumberFormat="1" applyFont="1" applyBorder="1" applyAlignment="1">
      <alignment horizontal="right" vertical="center"/>
    </xf>
    <xf numFmtId="167" fontId="8" fillId="0" borderId="3" xfId="0" applyNumberFormat="1" applyFont="1" applyBorder="1" applyAlignment="1">
      <alignment horizontal="right" vertical="center"/>
    </xf>
    <xf numFmtId="167" fontId="8" fillId="0" borderId="7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/>
    </xf>
    <xf numFmtId="0" fontId="8" fillId="0" borderId="13" xfId="0" applyFont="1" applyBorder="1" applyAlignment="1">
      <alignment vertical="center"/>
    </xf>
    <xf numFmtId="0" fontId="6" fillId="0" borderId="13" xfId="0" applyFont="1" applyBorder="1"/>
    <xf numFmtId="0" fontId="6" fillId="0" borderId="3" xfId="0" applyFont="1" applyBorder="1" applyAlignment="1">
      <alignment vertical="center"/>
    </xf>
    <xf numFmtId="0" fontId="6" fillId="0" borderId="7" xfId="0" applyFont="1" applyBorder="1"/>
    <xf numFmtId="0" fontId="6" fillId="0" borderId="12" xfId="0" applyFont="1" applyBorder="1" applyAlignment="1">
      <alignment horizontal="left" vertical="center"/>
    </xf>
    <xf numFmtId="169" fontId="6" fillId="0" borderId="12" xfId="0" applyNumberFormat="1" applyFont="1" applyBorder="1" applyAlignment="1">
      <alignment horizontal="right"/>
    </xf>
    <xf numFmtId="169" fontId="6" fillId="0" borderId="15" xfId="0" applyNumberFormat="1" applyFont="1" applyBorder="1" applyAlignment="1">
      <alignment horizontal="right"/>
    </xf>
    <xf numFmtId="169" fontId="6" fillId="0" borderId="16" xfId="0" applyNumberFormat="1" applyFont="1" applyBorder="1" applyAlignment="1">
      <alignment horizontal="right"/>
    </xf>
    <xf numFmtId="0" fontId="6" fillId="0" borderId="16" xfId="0" applyFont="1" applyBorder="1"/>
    <xf numFmtId="170" fontId="17" fillId="0" borderId="9" xfId="0" applyNumberFormat="1" applyFont="1" applyBorder="1" applyAlignment="1">
      <alignment horizontal="right"/>
    </xf>
    <xf numFmtId="165" fontId="8" fillId="0" borderId="7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167" fontId="15" fillId="0" borderId="8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7" fontId="6" fillId="0" borderId="14" xfId="0" applyNumberFormat="1" applyFont="1" applyBorder="1" applyAlignment="1">
      <alignment vertical="center"/>
    </xf>
    <xf numFmtId="167" fontId="6" fillId="0" borderId="4" xfId="0" applyNumberFormat="1" applyFont="1" applyBorder="1" applyAlignment="1">
      <alignment vertical="center"/>
    </xf>
    <xf numFmtId="167" fontId="6" fillId="0" borderId="10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6" fillId="0" borderId="6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6" fillId="0" borderId="14" xfId="0" applyFont="1" applyBorder="1"/>
    <xf numFmtId="0" fontId="1" fillId="0" borderId="10" xfId="0" applyFont="1" applyBorder="1"/>
    <xf numFmtId="167" fontId="8" fillId="0" borderId="6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/>
    </xf>
    <xf numFmtId="0" fontId="11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6" xfId="0" applyFont="1" applyBorder="1" applyAlignment="1">
      <alignment horizontal="right" vertical="center" wrapText="1"/>
    </xf>
    <xf numFmtId="1" fontId="10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171" fontId="2" fillId="0" borderId="7" xfId="0" applyNumberFormat="1" applyFont="1" applyBorder="1" applyAlignment="1">
      <alignment horizontal="right" vertical="center"/>
    </xf>
    <xf numFmtId="171" fontId="2" fillId="0" borderId="7" xfId="0" applyNumberFormat="1" applyFont="1" applyBorder="1" applyAlignment="1">
      <alignment horizontal="right" vertical="center" wrapText="1"/>
    </xf>
    <xf numFmtId="171" fontId="21" fillId="0" borderId="6" xfId="0" applyNumberFormat="1" applyFont="1" applyBorder="1" applyAlignment="1">
      <alignment horizontal="right" vertical="center" wrapText="1"/>
    </xf>
    <xf numFmtId="171" fontId="2" fillId="0" borderId="6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22" fillId="0" borderId="0" xfId="0" applyFont="1"/>
    <xf numFmtId="0" fontId="11" fillId="0" borderId="0" xfId="0" applyFont="1" applyAlignment="1">
      <alignment vertical="center" wrapText="1"/>
    </xf>
    <xf numFmtId="0" fontId="18" fillId="0" borderId="0" xfId="0" applyFont="1"/>
    <xf numFmtId="0" fontId="23" fillId="0" borderId="0" xfId="0" applyFont="1"/>
    <xf numFmtId="172" fontId="24" fillId="0" borderId="15" xfId="0" applyNumberFormat="1" applyFont="1" applyBorder="1" applyAlignment="1">
      <alignment horizontal="right" vertical="center"/>
    </xf>
    <xf numFmtId="172" fontId="24" fillId="3" borderId="1" xfId="0" applyNumberFormat="1" applyFont="1" applyFill="1" applyBorder="1" applyAlignment="1">
      <alignment horizontal="right" vertical="center"/>
    </xf>
    <xf numFmtId="172" fontId="8" fillId="0" borderId="7" xfId="0" applyNumberFormat="1" applyFont="1" applyBorder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164" fontId="15" fillId="3" borderId="0" xfId="0" applyNumberFormat="1" applyFont="1" applyFill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/>
    </xf>
    <xf numFmtId="173" fontId="8" fillId="0" borderId="7" xfId="0" applyNumberFormat="1" applyFont="1" applyBorder="1" applyAlignment="1">
      <alignment horizontal="right" vertical="center"/>
    </xf>
    <xf numFmtId="174" fontId="8" fillId="0" borderId="7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wrapText="1"/>
    </xf>
    <xf numFmtId="0" fontId="2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73" fontId="6" fillId="0" borderId="0" xfId="0" applyNumberFormat="1" applyFont="1" applyAlignment="1">
      <alignment horizontal="right" vertical="center"/>
    </xf>
    <xf numFmtId="174" fontId="6" fillId="0" borderId="0" xfId="0" applyNumberFormat="1" applyFont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/>
    </xf>
    <xf numFmtId="173" fontId="6" fillId="3" borderId="0" xfId="0" applyNumberFormat="1" applyFont="1" applyFill="1" applyAlignment="1">
      <alignment horizontal="right" vertical="center"/>
    </xf>
    <xf numFmtId="174" fontId="6" fillId="3" borderId="0" xfId="0" applyNumberFormat="1" applyFont="1" applyFill="1" applyAlignment="1">
      <alignment horizontal="right" vertical="center"/>
    </xf>
    <xf numFmtId="0" fontId="6" fillId="3" borderId="10" xfId="0" applyFont="1" applyFill="1" applyBorder="1" applyAlignment="1">
      <alignment horizontal="left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5" fillId="3" borderId="9" xfId="0" applyNumberFormat="1" applyFont="1" applyFill="1" applyBorder="1" applyAlignment="1">
      <alignment horizontal="right" vertical="center"/>
    </xf>
    <xf numFmtId="164" fontId="15" fillId="0" borderId="9" xfId="0" applyNumberFormat="1" applyFont="1" applyBorder="1" applyAlignment="1">
      <alignment horizontal="right" vertical="center"/>
    </xf>
    <xf numFmtId="164" fontId="15" fillId="3" borderId="13" xfId="0" applyNumberFormat="1" applyFont="1" applyFill="1" applyBorder="1" applyAlignment="1">
      <alignment horizontal="right" vertical="center"/>
    </xf>
    <xf numFmtId="173" fontId="6" fillId="0" borderId="15" xfId="0" applyNumberFormat="1" applyFont="1" applyBorder="1" applyAlignment="1">
      <alignment horizontal="right" vertical="center"/>
    </xf>
    <xf numFmtId="173" fontId="6" fillId="3" borderId="1" xfId="0" applyNumberFormat="1" applyFont="1" applyFill="1" applyBorder="1" applyAlignment="1">
      <alignment horizontal="right" vertical="center"/>
    </xf>
    <xf numFmtId="164" fontId="15" fillId="0" borderId="15" xfId="0" applyNumberFormat="1" applyFont="1" applyBorder="1" applyAlignment="1">
      <alignment horizontal="right" vertical="center"/>
    </xf>
    <xf numFmtId="174" fontId="6" fillId="0" borderId="15" xfId="0" applyNumberFormat="1" applyFont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174" fontId="6" fillId="3" borderId="1" xfId="0" applyNumberFormat="1" applyFont="1" applyFill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164" fontId="6" fillId="0" borderId="16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26" fillId="0" borderId="6" xfId="0" applyFont="1" applyBorder="1" applyAlignment="1">
      <alignment vertical="center" wrapText="1"/>
    </xf>
    <xf numFmtId="172" fontId="24" fillId="3" borderId="0" xfId="0" applyNumberFormat="1" applyFont="1" applyFill="1" applyAlignment="1">
      <alignment horizontal="right" vertical="center"/>
    </xf>
    <xf numFmtId="172" fontId="24" fillId="0" borderId="0" xfId="0" applyNumberFormat="1" applyFont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164" fontId="6" fillId="0" borderId="14" xfId="0" applyNumberFormat="1" applyFont="1" applyBorder="1" applyAlignment="1">
      <alignment horizontal="right" vertical="center"/>
    </xf>
    <xf numFmtId="0" fontId="23" fillId="0" borderId="0" xfId="0" applyFont="1" applyAlignment="1">
      <alignment wrapText="1"/>
    </xf>
    <xf numFmtId="0" fontId="10" fillId="0" borderId="7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/>
    </xf>
    <xf numFmtId="0" fontId="27" fillId="0" borderId="7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1" fontId="28" fillId="0" borderId="0" xfId="0" applyNumberFormat="1" applyFont="1" applyAlignment="1">
      <alignment horizontal="right" vertical="center"/>
    </xf>
    <xf numFmtId="171" fontId="1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9" fillId="0" borderId="0" xfId="0" applyFont="1" applyAlignment="1">
      <alignment wrapText="1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vertical="center"/>
    </xf>
    <xf numFmtId="164" fontId="30" fillId="0" borderId="4" xfId="0" applyNumberFormat="1" applyFont="1" applyBorder="1" applyAlignment="1">
      <alignment horizontal="right" vertical="center"/>
    </xf>
    <xf numFmtId="164" fontId="30" fillId="3" borderId="4" xfId="0" applyNumberFormat="1" applyFont="1" applyFill="1" applyBorder="1" applyAlignment="1">
      <alignment horizontal="right" vertical="center"/>
    </xf>
    <xf numFmtId="164" fontId="26" fillId="0" borderId="6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164" fontId="30" fillId="0" borderId="14" xfId="0" applyNumberFormat="1" applyFont="1" applyBorder="1" applyAlignment="1">
      <alignment horizontal="right" vertical="center"/>
    </xf>
    <xf numFmtId="164" fontId="30" fillId="3" borderId="10" xfId="0" applyNumberFormat="1" applyFont="1" applyFill="1" applyBorder="1" applyAlignment="1">
      <alignment horizontal="right" vertical="center"/>
    </xf>
    <xf numFmtId="164" fontId="6" fillId="0" borderId="12" xfId="0" applyNumberFormat="1" applyFont="1" applyBorder="1" applyAlignment="1">
      <alignment horizontal="right" vertical="center"/>
    </xf>
    <xf numFmtId="164" fontId="6" fillId="3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6" fillId="3" borderId="13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wrapText="1"/>
    </xf>
    <xf numFmtId="0" fontId="6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/>
    </xf>
    <xf numFmtId="0" fontId="32" fillId="0" borderId="0" xfId="0" applyFont="1"/>
    <xf numFmtId="0" fontId="20" fillId="0" borderId="0" xfId="0" applyFont="1" applyAlignment="1">
      <alignment horizontal="right" vertical="center" wrapText="1"/>
    </xf>
    <xf numFmtId="1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171" fontId="6" fillId="0" borderId="0" xfId="0" applyNumberFormat="1" applyFont="1" applyAlignment="1">
      <alignment horizontal="right" vertical="center"/>
    </xf>
    <xf numFmtId="171" fontId="8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1" fontId="19" fillId="0" borderId="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175" fontId="15" fillId="0" borderId="14" xfId="0" applyNumberFormat="1" applyFont="1" applyBorder="1" applyAlignment="1">
      <alignment horizontal="right" vertical="center"/>
    </xf>
    <xf numFmtId="175" fontId="15" fillId="3" borderId="4" xfId="0" applyNumberFormat="1" applyFont="1" applyFill="1" applyBorder="1" applyAlignment="1">
      <alignment horizontal="right" vertical="center"/>
    </xf>
    <xf numFmtId="175" fontId="15" fillId="0" borderId="4" xfId="0" applyNumberFormat="1" applyFont="1" applyBorder="1" applyAlignment="1">
      <alignment horizontal="right" vertical="center"/>
    </xf>
    <xf numFmtId="175" fontId="15" fillId="3" borderId="10" xfId="0" applyNumberFormat="1" applyFont="1" applyFill="1" applyBorder="1" applyAlignment="1">
      <alignment horizontal="right" vertical="center"/>
    </xf>
    <xf numFmtId="173" fontId="8" fillId="0" borderId="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73" fontId="6" fillId="0" borderId="5" xfId="0" applyNumberFormat="1" applyFont="1" applyBorder="1" applyAlignment="1">
      <alignment horizontal="right" vertical="center"/>
    </xf>
    <xf numFmtId="173" fontId="6" fillId="0" borderId="16" xfId="0" applyNumberFormat="1" applyFont="1" applyBorder="1" applyAlignment="1">
      <alignment horizontal="right" vertical="center"/>
    </xf>
    <xf numFmtId="173" fontId="6" fillId="3" borderId="5" xfId="0" applyNumberFormat="1" applyFont="1" applyFill="1" applyBorder="1" applyAlignment="1">
      <alignment horizontal="right" vertical="center"/>
    </xf>
    <xf numFmtId="175" fontId="6" fillId="0" borderId="6" xfId="0" applyNumberFormat="1" applyFont="1" applyBorder="1" applyAlignment="1">
      <alignment horizontal="right"/>
    </xf>
    <xf numFmtId="171" fontId="28" fillId="0" borderId="3" xfId="0" applyNumberFormat="1" applyFont="1" applyBorder="1" applyAlignment="1">
      <alignment horizontal="right" vertical="center"/>
    </xf>
    <xf numFmtId="173" fontId="6" fillId="3" borderId="11" xfId="0" applyNumberFormat="1" applyFont="1" applyFill="1" applyBorder="1" applyAlignment="1">
      <alignment horizontal="right" vertical="center"/>
    </xf>
    <xf numFmtId="171" fontId="1" fillId="0" borderId="7" xfId="0" applyNumberFormat="1" applyFont="1" applyBorder="1" applyAlignment="1">
      <alignment horizontal="right" vertical="center"/>
    </xf>
    <xf numFmtId="0" fontId="20" fillId="0" borderId="6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6" fillId="0" borderId="5" xfId="0" applyFont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0" fontId="6" fillId="0" borderId="8" xfId="0" applyFont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171" fontId="28" fillId="0" borderId="6" xfId="0" applyNumberFormat="1" applyFont="1" applyBorder="1" applyAlignment="1">
      <alignment horizontal="right" vertical="center"/>
    </xf>
    <xf numFmtId="176" fontId="11" fillId="0" borderId="0" xfId="0" applyNumberFormat="1" applyFont="1"/>
    <xf numFmtId="0" fontId="6" fillId="0" borderId="12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1" fontId="27" fillId="0" borderId="7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29" fillId="0" borderId="7" xfId="0" applyNumberFormat="1" applyFont="1" applyBorder="1" applyAlignment="1">
      <alignment horizontal="right" vertical="center" wrapText="1"/>
    </xf>
    <xf numFmtId="1" fontId="29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center" vertical="center"/>
    </xf>
    <xf numFmtId="177" fontId="33" fillId="0" borderId="3" xfId="0" applyNumberFormat="1" applyFont="1" applyBorder="1" applyAlignment="1">
      <alignment horizontal="center" vertical="center"/>
    </xf>
    <xf numFmtId="177" fontId="33" fillId="0" borderId="7" xfId="0" applyNumberFormat="1" applyFont="1" applyBorder="1" applyAlignment="1">
      <alignment horizontal="center" vertical="center"/>
    </xf>
    <xf numFmtId="177" fontId="33" fillId="0" borderId="8" xfId="0" applyNumberFormat="1" applyFont="1" applyBorder="1" applyAlignment="1">
      <alignment horizontal="center" vertical="center"/>
    </xf>
    <xf numFmtId="0" fontId="1" fillId="0" borderId="14" xfId="0" applyFont="1" applyBorder="1"/>
    <xf numFmtId="0" fontId="1" fillId="0" borderId="10" xfId="0" applyFont="1" applyBorder="1" applyAlignment="1">
      <alignment vertical="top"/>
    </xf>
    <xf numFmtId="0" fontId="26" fillId="0" borderId="0" xfId="0" applyFont="1" applyAlignment="1">
      <alignment horizontal="left" wrapText="1"/>
    </xf>
    <xf numFmtId="178" fontId="1" fillId="0" borderId="12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4" xfId="0" applyNumberFormat="1" applyFont="1" applyBorder="1" applyAlignment="1">
      <alignment horizontal="right"/>
    </xf>
    <xf numFmtId="172" fontId="1" fillId="0" borderId="13" xfId="0" applyNumberFormat="1" applyFont="1" applyBorder="1" applyAlignment="1">
      <alignment horizontal="right" vertical="top"/>
    </xf>
    <xf numFmtId="172" fontId="1" fillId="0" borderId="1" xfId="0" applyNumberFormat="1" applyFont="1" applyBorder="1" applyAlignment="1">
      <alignment horizontal="right" vertical="top"/>
    </xf>
    <xf numFmtId="172" fontId="1" fillId="0" borderId="11" xfId="0" applyNumberFormat="1" applyFont="1" applyBorder="1" applyAlignment="1">
      <alignment horizontal="right" vertical="top"/>
    </xf>
    <xf numFmtId="172" fontId="1" fillId="0" borderId="10" xfId="0" applyNumberFormat="1" applyFont="1" applyBorder="1" applyAlignment="1">
      <alignment horizontal="right" vertical="top"/>
    </xf>
    <xf numFmtId="173" fontId="1" fillId="0" borderId="12" xfId="0" applyNumberFormat="1" applyFont="1" applyBorder="1" applyAlignment="1">
      <alignment horizontal="right"/>
    </xf>
    <xf numFmtId="173" fontId="1" fillId="0" borderId="15" xfId="0" applyNumberFormat="1" applyFont="1" applyBorder="1" applyAlignment="1">
      <alignment horizontal="right"/>
    </xf>
    <xf numFmtId="173" fontId="1" fillId="0" borderId="16" xfId="0" applyNumberFormat="1" applyFont="1" applyBorder="1" applyAlignment="1">
      <alignment horizontal="right"/>
    </xf>
    <xf numFmtId="173" fontId="1" fillId="0" borderId="13" xfId="0" applyNumberFormat="1" applyFont="1" applyBorder="1" applyAlignment="1">
      <alignment horizontal="right" vertical="top"/>
    </xf>
    <xf numFmtId="173" fontId="1" fillId="0" borderId="1" xfId="0" applyNumberFormat="1" applyFont="1" applyBorder="1" applyAlignment="1">
      <alignment horizontal="right" vertical="top"/>
    </xf>
    <xf numFmtId="173" fontId="1" fillId="0" borderId="11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173" fontId="6" fillId="0" borderId="9" xfId="0" applyNumberFormat="1" applyFont="1" applyBorder="1" applyAlignment="1">
      <alignment horizontal="right" vertical="center"/>
    </xf>
    <xf numFmtId="172" fontId="6" fillId="0" borderId="12" xfId="0" applyNumberFormat="1" applyFont="1" applyBorder="1" applyAlignment="1">
      <alignment horizontal="right" vertical="center"/>
    </xf>
    <xf numFmtId="172" fontId="6" fillId="0" borderId="15" xfId="0" applyNumberFormat="1" applyFont="1" applyBorder="1" applyAlignment="1">
      <alignment horizontal="right" vertical="center"/>
    </xf>
    <xf numFmtId="172" fontId="6" fillId="0" borderId="16" xfId="0" applyNumberFormat="1" applyFont="1" applyBorder="1" applyAlignment="1">
      <alignment horizontal="right" vertical="center"/>
    </xf>
    <xf numFmtId="173" fontId="6" fillId="3" borderId="9" xfId="0" applyNumberFormat="1" applyFont="1" applyFill="1" applyBorder="1" applyAlignment="1">
      <alignment horizontal="right" vertical="center"/>
    </xf>
    <xf numFmtId="172" fontId="6" fillId="3" borderId="9" xfId="0" applyNumberFormat="1" applyFont="1" applyFill="1" applyBorder="1" applyAlignment="1">
      <alignment horizontal="right" vertical="center"/>
    </xf>
    <xf numFmtId="172" fontId="6" fillId="3" borderId="0" xfId="0" applyNumberFormat="1" applyFont="1" applyFill="1" applyAlignment="1">
      <alignment horizontal="right" vertical="center"/>
    </xf>
    <xf numFmtId="172" fontId="6" fillId="3" borderId="5" xfId="0" applyNumberFormat="1" applyFont="1" applyFill="1" applyBorder="1" applyAlignment="1">
      <alignment horizontal="right" vertical="center"/>
    </xf>
    <xf numFmtId="172" fontId="6" fillId="0" borderId="9" xfId="0" applyNumberFormat="1" applyFont="1" applyBorder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6" fillId="0" borderId="5" xfId="0" applyNumberFormat="1" applyFont="1" applyBorder="1" applyAlignment="1">
      <alignment horizontal="right" vertical="center"/>
    </xf>
    <xf numFmtId="172" fontId="6" fillId="3" borderId="13" xfId="0" applyNumberFormat="1" applyFont="1" applyFill="1" applyBorder="1" applyAlignment="1">
      <alignment horizontal="right" vertical="center"/>
    </xf>
    <xf numFmtId="172" fontId="6" fillId="3" borderId="1" xfId="0" applyNumberFormat="1" applyFont="1" applyFill="1" applyBorder="1" applyAlignment="1">
      <alignment horizontal="right" vertical="center"/>
    </xf>
    <xf numFmtId="172" fontId="6" fillId="3" borderId="11" xfId="0" applyNumberFormat="1" applyFont="1" applyFill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2" fontId="6" fillId="0" borderId="3" xfId="0" applyNumberFormat="1" applyFont="1" applyBorder="1" applyAlignment="1">
      <alignment horizontal="right" vertical="center" wrapText="1"/>
    </xf>
    <xf numFmtId="172" fontId="6" fillId="0" borderId="7" xfId="0" applyNumberFormat="1" applyFont="1" applyBorder="1" applyAlignment="1">
      <alignment horizontal="right" vertical="center" wrapText="1"/>
    </xf>
    <xf numFmtId="172" fontId="6" fillId="0" borderId="8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/>
    </xf>
    <xf numFmtId="173" fontId="1" fillId="0" borderId="0" xfId="0" applyNumberFormat="1" applyFont="1" applyAlignment="1">
      <alignment horizontal="right" vertical="top"/>
    </xf>
    <xf numFmtId="172" fontId="1" fillId="0" borderId="0" xfId="0" applyNumberFormat="1" applyFont="1" applyAlignment="1">
      <alignment horizontal="right" vertical="top"/>
    </xf>
    <xf numFmtId="0" fontId="1" fillId="0" borderId="4" xfId="0" applyFont="1" applyBorder="1" applyAlignment="1">
      <alignment vertical="top"/>
    </xf>
    <xf numFmtId="173" fontId="1" fillId="0" borderId="9" xfId="0" applyNumberFormat="1" applyFont="1" applyBorder="1" applyAlignment="1">
      <alignment horizontal="right" vertical="top"/>
    </xf>
    <xf numFmtId="173" fontId="1" fillId="0" borderId="5" xfId="0" applyNumberFormat="1" applyFont="1" applyBorder="1" applyAlignment="1">
      <alignment horizontal="right" vertical="top"/>
    </xf>
    <xf numFmtId="172" fontId="1" fillId="0" borderId="9" xfId="0" applyNumberFormat="1" applyFont="1" applyBorder="1" applyAlignment="1">
      <alignment horizontal="right" vertical="top"/>
    </xf>
    <xf numFmtId="172" fontId="1" fillId="0" borderId="5" xfId="0" applyNumberFormat="1" applyFont="1" applyBorder="1" applyAlignment="1">
      <alignment horizontal="right" vertical="top"/>
    </xf>
    <xf numFmtId="172" fontId="1" fillId="0" borderId="4" xfId="0" applyNumberFormat="1" applyFont="1" applyBorder="1" applyAlignment="1">
      <alignment horizontal="right" vertical="top"/>
    </xf>
    <xf numFmtId="173" fontId="6" fillId="0" borderId="12" xfId="0" applyNumberFormat="1" applyFont="1" applyBorder="1" applyAlignment="1">
      <alignment horizontal="right" vertical="center"/>
    </xf>
    <xf numFmtId="173" fontId="6" fillId="3" borderId="13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6" fillId="0" borderId="15" xfId="0" applyFont="1" applyBorder="1"/>
    <xf numFmtId="0" fontId="6" fillId="0" borderId="1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11" fillId="0" borderId="14" xfId="0" applyFont="1" applyBorder="1"/>
    <xf numFmtId="0" fontId="8" fillId="0" borderId="10" xfId="0" applyFont="1" applyBorder="1" applyAlignment="1">
      <alignment horizontal="right" wrapText="1"/>
    </xf>
    <xf numFmtId="0" fontId="10" fillId="0" borderId="3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172" fontId="11" fillId="0" borderId="0" xfId="0" applyNumberFormat="1" applyFont="1"/>
    <xf numFmtId="0" fontId="34" fillId="0" borderId="0" xfId="0" applyFont="1"/>
    <xf numFmtId="0" fontId="35" fillId="0" borderId="0" xfId="0" applyFont="1"/>
    <xf numFmtId="179" fontId="3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36" fillId="0" borderId="0" xfId="0" applyFont="1"/>
    <xf numFmtId="179" fontId="37" fillId="0" borderId="0" xfId="0" applyNumberFormat="1" applyFont="1"/>
    <xf numFmtId="0" fontId="9" fillId="0" borderId="0" xfId="0" applyFont="1" applyAlignment="1">
      <alignment horizontal="left"/>
    </xf>
    <xf numFmtId="180" fontId="38" fillId="0" borderId="0" xfId="0" applyNumberFormat="1" applyFont="1" applyAlignment="1">
      <alignment horizontal="right"/>
    </xf>
    <xf numFmtId="0" fontId="37" fillId="0" borderId="3" xfId="0" applyFont="1" applyBorder="1" applyAlignment="1">
      <alignment horizontal="right" vertical="center"/>
    </xf>
    <xf numFmtId="0" fontId="39" fillId="0" borderId="7" xfId="0" applyFont="1" applyBorder="1" applyAlignment="1">
      <alignment horizontal="center" vertical="center"/>
    </xf>
    <xf numFmtId="181" fontId="39" fillId="0" borderId="7" xfId="0" applyNumberFormat="1" applyFont="1" applyBorder="1" applyAlignment="1">
      <alignment horizontal="center" vertical="center"/>
    </xf>
    <xf numFmtId="179" fontId="39" fillId="0" borderId="7" xfId="0" applyNumberFormat="1" applyFont="1" applyBorder="1" applyAlignment="1">
      <alignment horizontal="center" vertical="center"/>
    </xf>
    <xf numFmtId="180" fontId="39" fillId="0" borderId="8" xfId="0" applyNumberFormat="1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81" fontId="37" fillId="0" borderId="7" xfId="0" applyNumberFormat="1" applyFont="1" applyBorder="1" applyAlignment="1">
      <alignment horizontal="center" vertical="center"/>
    </xf>
    <xf numFmtId="179" fontId="37" fillId="0" borderId="7" xfId="0" applyNumberFormat="1" applyFont="1" applyBorder="1" applyAlignment="1">
      <alignment horizontal="center" vertical="center"/>
    </xf>
    <xf numFmtId="180" fontId="37" fillId="0" borderId="8" xfId="0" applyNumberFormat="1" applyFont="1" applyBorder="1" applyAlignment="1">
      <alignment horizontal="center" vertical="center"/>
    </xf>
    <xf numFmtId="171" fontId="37" fillId="0" borderId="7" xfId="0" applyNumberFormat="1" applyFont="1" applyBorder="1" applyAlignment="1">
      <alignment horizontal="right" vertical="center"/>
    </xf>
    <xf numFmtId="171" fontId="37" fillId="0" borderId="7" xfId="0" applyNumberFormat="1" applyFont="1" applyBorder="1" applyAlignment="1">
      <alignment horizontal="right" vertical="center" indent="1"/>
    </xf>
    <xf numFmtId="171" fontId="37" fillId="0" borderId="8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right" vertical="center"/>
    </xf>
    <xf numFmtId="0" fontId="38" fillId="0" borderId="7" xfId="0" applyFont="1" applyBorder="1" applyAlignment="1">
      <alignment horizontal="right" vertical="center" indent="1"/>
    </xf>
    <xf numFmtId="179" fontId="38" fillId="0" borderId="7" xfId="0" applyNumberFormat="1" applyFont="1" applyBorder="1" applyAlignment="1">
      <alignment horizontal="right" vertical="center"/>
    </xf>
    <xf numFmtId="180" fontId="38" fillId="0" borderId="8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182" fontId="24" fillId="0" borderId="0" xfId="0" applyNumberFormat="1" applyFont="1" applyAlignment="1">
      <alignment horizontal="left" vertical="center"/>
    </xf>
    <xf numFmtId="183" fontId="40" fillId="0" borderId="0" xfId="0" applyNumberFormat="1" applyFont="1" applyAlignment="1">
      <alignment vertical="center"/>
    </xf>
    <xf numFmtId="184" fontId="24" fillId="0" borderId="0" xfId="0" applyNumberFormat="1" applyFont="1" applyAlignment="1">
      <alignment vertical="center"/>
    </xf>
    <xf numFmtId="172" fontId="24" fillId="0" borderId="0" xfId="0" applyNumberFormat="1" applyFont="1" applyAlignment="1">
      <alignment vertical="center"/>
    </xf>
    <xf numFmtId="183" fontId="24" fillId="0" borderId="0" xfId="0" applyNumberFormat="1" applyFont="1" applyAlignment="1">
      <alignment vertical="center"/>
    </xf>
    <xf numFmtId="3" fontId="24" fillId="0" borderId="0" xfId="0" applyNumberFormat="1" applyFont="1"/>
    <xf numFmtId="185" fontId="24" fillId="0" borderId="0" xfId="0" applyNumberFormat="1" applyFont="1"/>
    <xf numFmtId="0" fontId="37" fillId="0" borderId="12" xfId="0" applyFont="1" applyBorder="1" applyAlignment="1">
      <alignment horizontal="right" vertical="center"/>
    </xf>
    <xf numFmtId="171" fontId="37" fillId="0" borderId="15" xfId="0" applyNumberFormat="1" applyFont="1" applyBorder="1" applyAlignment="1">
      <alignment horizontal="right" vertical="center"/>
    </xf>
    <xf numFmtId="171" fontId="37" fillId="0" borderId="15" xfId="0" applyNumberFormat="1" applyFont="1" applyBorder="1" applyAlignment="1">
      <alignment horizontal="right" vertical="center" indent="1"/>
    </xf>
    <xf numFmtId="171" fontId="37" fillId="0" borderId="16" xfId="0" applyNumberFormat="1" applyFont="1" applyBorder="1" applyAlignment="1">
      <alignment horizontal="right" vertical="center"/>
    </xf>
    <xf numFmtId="0" fontId="37" fillId="0" borderId="9" xfId="0" applyFont="1" applyBorder="1" applyAlignment="1">
      <alignment horizontal="right" vertical="center"/>
    </xf>
    <xf numFmtId="171" fontId="37" fillId="0" borderId="0" xfId="0" applyNumberFormat="1" applyFont="1" applyAlignment="1">
      <alignment horizontal="right" vertical="center"/>
    </xf>
    <xf numFmtId="171" fontId="37" fillId="0" borderId="0" xfId="0" applyNumberFormat="1" applyFont="1" applyAlignment="1">
      <alignment horizontal="right" vertical="center" indent="1"/>
    </xf>
    <xf numFmtId="171" fontId="37" fillId="0" borderId="5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right" wrapText="1"/>
    </xf>
    <xf numFmtId="0" fontId="24" fillId="0" borderId="1" xfId="0" applyFont="1" applyBorder="1" applyAlignment="1">
      <alignment horizontal="right" wrapText="1"/>
    </xf>
    <xf numFmtId="182" fontId="24" fillId="0" borderId="1" xfId="0" applyNumberFormat="1" applyFont="1" applyBorder="1" applyAlignment="1">
      <alignment horizontal="left" wrapText="1"/>
    </xf>
    <xf numFmtId="181" fontId="24" fillId="0" borderId="1" xfId="0" applyNumberFormat="1" applyFont="1" applyBorder="1" applyAlignment="1">
      <alignment horizontal="right" wrapText="1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8" fillId="0" borderId="3" xfId="0" applyFont="1" applyBorder="1" applyAlignment="1">
      <alignment horizontal="right" vertical="center"/>
    </xf>
    <xf numFmtId="171" fontId="37" fillId="0" borderId="12" xfId="0" applyNumberFormat="1" applyFont="1" applyBorder="1" applyAlignment="1">
      <alignment horizontal="right" vertical="center" indent="1"/>
    </xf>
    <xf numFmtId="171" fontId="37" fillId="0" borderId="9" xfId="0" applyNumberFormat="1" applyFont="1" applyBorder="1" applyAlignment="1">
      <alignment horizontal="right" vertical="center" indent="1"/>
    </xf>
    <xf numFmtId="171" fontId="37" fillId="0" borderId="3" xfId="0" applyNumberFormat="1" applyFont="1" applyBorder="1" applyAlignment="1">
      <alignment horizontal="right" vertical="center" indent="1"/>
    </xf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 wrapText="1"/>
    </xf>
    <xf numFmtId="171" fontId="28" fillId="0" borderId="8" xfId="0" applyNumberFormat="1" applyFont="1" applyBorder="1" applyAlignment="1">
      <alignment horizontal="right" vertical="center"/>
    </xf>
    <xf numFmtId="0" fontId="38" fillId="0" borderId="8" xfId="0" applyFont="1" applyBorder="1" applyAlignment="1">
      <alignment horizontal="right" vertical="center"/>
    </xf>
    <xf numFmtId="171" fontId="37" fillId="0" borderId="16" xfId="0" applyNumberFormat="1" applyFont="1" applyBorder="1" applyAlignment="1">
      <alignment horizontal="right" vertical="center" indent="1"/>
    </xf>
    <xf numFmtId="171" fontId="37" fillId="0" borderId="5" xfId="0" applyNumberFormat="1" applyFont="1" applyBorder="1" applyAlignment="1">
      <alignment horizontal="right" vertical="center" indent="1"/>
    </xf>
    <xf numFmtId="171" fontId="37" fillId="0" borderId="8" xfId="0" applyNumberFormat="1" applyFont="1" applyBorder="1" applyAlignment="1">
      <alignment horizontal="right" vertical="center" indent="1"/>
    </xf>
    <xf numFmtId="179" fontId="24" fillId="0" borderId="11" xfId="0" applyNumberFormat="1" applyFont="1" applyBorder="1" applyAlignment="1">
      <alignment horizontal="right" wrapText="1"/>
    </xf>
    <xf numFmtId="179" fontId="38" fillId="0" borderId="8" xfId="0" applyNumberFormat="1" applyFont="1" applyBorder="1" applyAlignment="1">
      <alignment horizontal="right" vertical="center"/>
    </xf>
    <xf numFmtId="165" fontId="37" fillId="0" borderId="12" xfId="0" applyNumberFormat="1" applyFont="1" applyBorder="1" applyAlignment="1">
      <alignment horizontal="right" vertical="center" indent="1"/>
    </xf>
    <xf numFmtId="184" fontId="37" fillId="0" borderId="0" xfId="0" applyNumberFormat="1" applyFont="1" applyAlignment="1">
      <alignment vertical="center"/>
    </xf>
    <xf numFmtId="172" fontId="37" fillId="0" borderId="5" xfId="0" applyNumberFormat="1" applyFont="1" applyBorder="1" applyAlignment="1">
      <alignment vertical="center"/>
    </xf>
    <xf numFmtId="165" fontId="37" fillId="0" borderId="9" xfId="0" applyNumberFormat="1" applyFont="1" applyBorder="1" applyAlignment="1">
      <alignment horizontal="right" vertical="center" indent="1"/>
    </xf>
    <xf numFmtId="0" fontId="39" fillId="0" borderId="3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79" fontId="39" fillId="0" borderId="8" xfId="0" applyNumberFormat="1" applyFont="1" applyBorder="1" applyAlignment="1">
      <alignment horizontal="center" vertical="center"/>
    </xf>
    <xf numFmtId="179" fontId="37" fillId="0" borderId="8" xfId="0" applyNumberFormat="1" applyFont="1" applyBorder="1" applyAlignment="1">
      <alignment horizontal="center" vertical="center"/>
    </xf>
    <xf numFmtId="179" fontId="39" fillId="0" borderId="3" xfId="0" applyNumberFormat="1" applyFont="1" applyBorder="1" applyAlignment="1">
      <alignment horizontal="center" vertical="center"/>
    </xf>
    <xf numFmtId="179" fontId="37" fillId="0" borderId="3" xfId="0" applyNumberFormat="1" applyFont="1" applyBorder="1" applyAlignment="1">
      <alignment horizontal="center" vertical="center"/>
    </xf>
    <xf numFmtId="171" fontId="37" fillId="0" borderId="3" xfId="0" applyNumberFormat="1" applyFont="1" applyBorder="1" applyAlignment="1">
      <alignment horizontal="right" vertical="center"/>
    </xf>
    <xf numFmtId="179" fontId="38" fillId="0" borderId="3" xfId="0" applyNumberFormat="1" applyFont="1" applyBorder="1" applyAlignment="1">
      <alignment horizontal="right" vertical="center"/>
    </xf>
    <xf numFmtId="171" fontId="37" fillId="0" borderId="12" xfId="0" applyNumberFormat="1" applyFont="1" applyBorder="1" applyAlignment="1">
      <alignment horizontal="right" vertical="center"/>
    </xf>
    <xf numFmtId="171" fontId="37" fillId="0" borderId="9" xfId="0" applyNumberFormat="1" applyFont="1" applyBorder="1" applyAlignment="1">
      <alignment horizontal="right" vertical="center"/>
    </xf>
    <xf numFmtId="183" fontId="6" fillId="0" borderId="0" xfId="0" applyNumberFormat="1" applyFont="1"/>
    <xf numFmtId="182" fontId="40" fillId="0" borderId="0" xfId="0" applyNumberFormat="1" applyFont="1" applyAlignment="1">
      <alignment horizontal="left" vertical="center"/>
    </xf>
    <xf numFmtId="164" fontId="40" fillId="0" borderId="0" xfId="0" applyNumberFormat="1" applyFont="1" applyAlignment="1">
      <alignment horizontal="right" vertical="center"/>
    </xf>
    <xf numFmtId="184" fontId="24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" fontId="20" fillId="0" borderId="6" xfId="0" applyNumberFormat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right" vertical="center"/>
    </xf>
    <xf numFmtId="1" fontId="10" fillId="0" borderId="6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2" fillId="0" borderId="0" xfId="0" applyFont="1"/>
    <xf numFmtId="3" fontId="26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172" fontId="8" fillId="0" borderId="7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72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72" fontId="1" fillId="0" borderId="1" xfId="0" applyNumberFormat="1" applyFont="1" applyBorder="1" applyAlignment="1">
      <alignment horizontal="right" vertical="center"/>
    </xf>
    <xf numFmtId="178" fontId="1" fillId="0" borderId="11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41" fillId="0" borderId="0" xfId="0" applyFont="1"/>
    <xf numFmtId="0" fontId="1" fillId="4" borderId="14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2" fillId="4" borderId="4" xfId="0" applyFont="1" applyFill="1" applyBorder="1"/>
    <xf numFmtId="0" fontId="42" fillId="0" borderId="0" xfId="0" applyFont="1" applyAlignment="1">
      <alignment horizontal="left"/>
    </xf>
    <xf numFmtId="0" fontId="1" fillId="5" borderId="14" xfId="0" applyFont="1" applyFill="1" applyBorder="1"/>
    <xf numFmtId="0" fontId="1" fillId="5" borderId="4" xfId="0" applyFont="1" applyFill="1" applyBorder="1"/>
    <xf numFmtId="0" fontId="1" fillId="5" borderId="10" xfId="0" applyFont="1" applyFill="1" applyBorder="1"/>
    <xf numFmtId="0" fontId="2" fillId="5" borderId="6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1" fontId="1" fillId="4" borderId="6" xfId="0" applyNumberFormat="1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3" fillId="8" borderId="0" xfId="0" applyFont="1" applyFill="1"/>
    <xf numFmtId="0" fontId="6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" fillId="0" borderId="15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26" fillId="0" borderId="14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1" fontId="19" fillId="0" borderId="3" xfId="0" applyNumberFormat="1" applyFont="1" applyBorder="1" applyAlignment="1">
      <alignment horizontal="center" vertical="center" wrapText="1"/>
    </xf>
    <xf numFmtId="1" fontId="19" fillId="0" borderId="7" xfId="0" applyNumberFormat="1" applyFont="1" applyBorder="1" applyAlignment="1">
      <alignment horizontal="center" vertical="center" wrapText="1"/>
    </xf>
    <xf numFmtId="1" fontId="19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179" fontId="24" fillId="0" borderId="3" xfId="0" applyNumberFormat="1" applyFont="1" applyBorder="1" applyAlignment="1">
      <alignment horizontal="center" vertical="center" wrapText="1"/>
    </xf>
    <xf numFmtId="179" fontId="24" fillId="0" borderId="7" xfId="0" applyNumberFormat="1" applyFont="1" applyBorder="1" applyAlignment="1">
      <alignment horizontal="center" vertical="center" wrapText="1"/>
    </xf>
    <xf numFmtId="179" fontId="24" fillId="0" borderId="8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right" wrapText="1"/>
    </xf>
    <xf numFmtId="0" fontId="24" fillId="0" borderId="13" xfId="0" applyFont="1" applyBorder="1" applyAlignment="1">
      <alignment horizontal="right" wrapText="1"/>
    </xf>
    <xf numFmtId="180" fontId="24" fillId="0" borderId="16" xfId="0" applyNumberFormat="1" applyFont="1" applyBorder="1" applyAlignment="1">
      <alignment horizontal="right" wrapText="1"/>
    </xf>
    <xf numFmtId="180" fontId="24" fillId="0" borderId="11" xfId="0" applyNumberFormat="1" applyFont="1" applyBorder="1" applyAlignment="1">
      <alignment horizontal="right" wrapText="1"/>
    </xf>
  </cellXfs>
  <cellStyles count="1">
    <cellStyle name="Standard" xfId="0" builtinId="0"/>
  </cellStyles>
  <dxfs count="20"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/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 patternType="lightUp">
          <fgColor indexed="39"/>
          <bgColor indexed="1"/>
        </patternFill>
      </fill>
    </dxf>
    <dxf>
      <border>
        <bottom style="thin">
          <color auto="1"/>
        </bottom>
        <vertical/>
        <horizontal/>
      </border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" dropStyle="combo" dx="22" fmlaLink="DFIE!$D$7" fmlaRange="DFIE!$D$3:$D$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6</xdr:row>
      <xdr:rowOff>38100</xdr:rowOff>
    </xdr:from>
    <xdr:to>
      <xdr:col>3</xdr:col>
      <xdr:colOff>857250</xdr:colOff>
      <xdr:row>7</xdr:row>
      <xdr:rowOff>114300</xdr:rowOff>
    </xdr:to>
    <xdr:sp macro="" textlink="">
      <xdr:nvSpPr>
        <xdr:cNvPr id="2049" name="Drop Down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123825</xdr:rowOff>
    </xdr:from>
    <xdr:to>
      <xdr:col>2</xdr:col>
      <xdr:colOff>955040</xdr:colOff>
      <xdr:row>3</xdr:row>
      <xdr:rowOff>79375</xdr:rowOff>
    </xdr:to>
    <xdr:pic>
      <xdr:nvPicPr>
        <xdr:cNvPr id="3" name="Picture 37" descr="Logo_CMYK_p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23825"/>
          <a:ext cx="19970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6</xdr:row>
          <xdr:rowOff>38100</xdr:rowOff>
        </xdr:from>
        <xdr:to>
          <xdr:col>3</xdr:col>
          <xdr:colOff>857250</xdr:colOff>
          <xdr:row>7</xdr:row>
          <xdr:rowOff>114300</xdr:rowOff>
        </xdr:to>
        <xdr:sp macro="" textlink="">
          <xdr:nvSpPr>
            <xdr:cNvPr id="2" name="Drop Down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3"/>
  <sheetViews>
    <sheetView showGridLines="0" showRowColHeaders="0" tabSelected="1" zoomScaleNormal="100" workbookViewId="0">
      <selection activeCell="A60" sqref="A60"/>
    </sheetView>
  </sheetViews>
  <sheetFormatPr baseColWidth="10" defaultColWidth="9.140625" defaultRowHeight="12.75" x14ac:dyDescent="0.2"/>
  <cols>
    <col min="1" max="1" width="2.7109375" customWidth="1"/>
    <col min="2" max="3" width="15.7109375" customWidth="1"/>
    <col min="4" max="4" width="17.7109375" customWidth="1"/>
    <col min="5" max="5" width="39.28515625" customWidth="1"/>
  </cols>
  <sheetData>
    <row r="1" spans="2:5" ht="18" customHeight="1" x14ac:dyDescent="0.2">
      <c r="E1" s="1" t="str">
        <f ca="1">DFIE!$B$10</f>
        <v>Eidgenössisches Finanzdepartement EFD</v>
      </c>
    </row>
    <row r="2" spans="2:5" x14ac:dyDescent="0.2">
      <c r="E2" s="2" t="str">
        <f ca="1">DFIE!$B$11</f>
        <v>Eidgenössische Finanzverwaltung EFV</v>
      </c>
    </row>
    <row r="7" spans="2:5" x14ac:dyDescent="0.2">
      <c r="B7" s="3" t="s">
        <v>114</v>
      </c>
    </row>
    <row r="8" spans="2:5" x14ac:dyDescent="0.2">
      <c r="B8" s="3" t="s">
        <v>115</v>
      </c>
    </row>
    <row r="9" spans="2:5" x14ac:dyDescent="0.2">
      <c r="B9" s="3" t="s">
        <v>116</v>
      </c>
    </row>
    <row r="10" spans="2:5" x14ac:dyDescent="0.2">
      <c r="B10" s="3" t="s">
        <v>117</v>
      </c>
    </row>
    <row r="13" spans="2:5" ht="21" customHeight="1" x14ac:dyDescent="0.25">
      <c r="B13" s="4" t="str">
        <f ca="1">DFIE!$B$12</f>
        <v>Finanzausgleich zwischen Bund und Kantonen</v>
      </c>
    </row>
    <row r="14" spans="2:5" ht="21" customHeight="1" x14ac:dyDescent="0.25">
      <c r="B14" s="4" t="str">
        <f ca="1">DFIE!$B$13</f>
        <v>Lastenausgleich 2024</v>
      </c>
    </row>
    <row r="15" spans="2:5" ht="15" customHeight="1" x14ac:dyDescent="0.2"/>
    <row r="16" spans="2:5" ht="15" customHeight="1" x14ac:dyDescent="0.2"/>
    <row r="17" spans="2:5" ht="20.25" customHeight="1" x14ac:dyDescent="0.2">
      <c r="B17" s="9" t="s">
        <v>118</v>
      </c>
      <c r="C17" s="430" t="str">
        <f ca="1">DFIE!$B$14</f>
        <v>Übersicht über die Zahlungen im Lastenausgleich</v>
      </c>
      <c r="D17" s="430"/>
      <c r="E17" s="430"/>
    </row>
    <row r="18" spans="2:5" ht="16.5" customHeight="1" x14ac:dyDescent="0.2">
      <c r="B18" s="5"/>
      <c r="C18" s="6"/>
    </row>
    <row r="19" spans="2:5" ht="20.25" customHeight="1" x14ac:dyDescent="0.2">
      <c r="B19" s="10" t="s">
        <v>119</v>
      </c>
      <c r="C19" s="429" t="str">
        <f ca="1">DFIE!$B$15</f>
        <v>Berechnung der Dotationen im Lastenausgleich</v>
      </c>
      <c r="D19" s="429"/>
      <c r="E19" s="429"/>
    </row>
    <row r="20" spans="2:5" ht="20.25" customHeight="1" x14ac:dyDescent="0.2">
      <c r="B20" s="10" t="s">
        <v>35</v>
      </c>
      <c r="C20" s="429" t="str">
        <f ca="1">DFIE!$B$16</f>
        <v>Daten geografischer Lastenausgleich</v>
      </c>
      <c r="D20" s="429"/>
      <c r="E20" s="429"/>
    </row>
    <row r="21" spans="2:5" ht="20.25" customHeight="1" x14ac:dyDescent="0.2">
      <c r="B21" s="10" t="s">
        <v>36</v>
      </c>
      <c r="C21" s="429" t="str">
        <f ca="1">DFIE!$B$17</f>
        <v>Zahlungen geografischer Lastenausgleich</v>
      </c>
      <c r="D21" s="429"/>
      <c r="E21" s="429"/>
    </row>
    <row r="22" spans="2:5" ht="20.25" customHeight="1" x14ac:dyDescent="0.2">
      <c r="B22" s="10" t="s">
        <v>503</v>
      </c>
      <c r="C22" s="429" t="str">
        <f ca="1">DFIE!$B$18</f>
        <v>Daten soziodemografischer Lastenausgleich A-C</v>
      </c>
      <c r="D22" s="429"/>
      <c r="E22" s="429"/>
    </row>
    <row r="23" spans="2:5" ht="20.25" customHeight="1" x14ac:dyDescent="0.2">
      <c r="B23" s="10" t="s">
        <v>508</v>
      </c>
      <c r="C23" s="429" t="str">
        <f ca="1">DFIE!$B$19</f>
        <v>Zahlungen soziodemografischer Lastenausgleich A-C</v>
      </c>
      <c r="D23" s="429"/>
      <c r="E23" s="429"/>
    </row>
    <row r="24" spans="2:5" ht="20.25" customHeight="1" x14ac:dyDescent="0.2">
      <c r="B24" s="10" t="s">
        <v>504</v>
      </c>
      <c r="C24" s="429" t="str">
        <f ca="1">DFIE!$B$20</f>
        <v>Daten soziodemografischer Lastenausgleich F</v>
      </c>
      <c r="D24" s="429"/>
      <c r="E24" s="429"/>
    </row>
    <row r="25" spans="2:5" ht="20.25" customHeight="1" x14ac:dyDescent="0.2">
      <c r="B25" s="10" t="s">
        <v>509</v>
      </c>
      <c r="C25" s="429" t="str">
        <f ca="1">DFIE!$B$21</f>
        <v>Zahlungen soziodemografischer Lastenausgleich F</v>
      </c>
      <c r="D25" s="429"/>
      <c r="E25" s="429"/>
    </row>
    <row r="26" spans="2:5" ht="20.25" customHeight="1" x14ac:dyDescent="0.2"/>
    <row r="27" spans="2:5" ht="20.25" customHeight="1" x14ac:dyDescent="0.2"/>
    <row r="28" spans="2:5" ht="20.25" customHeight="1" x14ac:dyDescent="0.2"/>
    <row r="29" spans="2:5" ht="20.25" customHeight="1" x14ac:dyDescent="0.2"/>
    <row r="30" spans="2:5" ht="20.25" customHeight="1" x14ac:dyDescent="0.2"/>
    <row r="31" spans="2:5" ht="20.25" customHeight="1" x14ac:dyDescent="0.2"/>
    <row r="32" spans="2:5" ht="20.25" customHeight="1" x14ac:dyDescent="0.2"/>
    <row r="33" spans="2:5" ht="20.25" customHeight="1" x14ac:dyDescent="0.2"/>
    <row r="34" spans="2:5" ht="20.25" customHeight="1" x14ac:dyDescent="0.2"/>
    <row r="35" spans="2:5" ht="20.25" customHeight="1" x14ac:dyDescent="0.2"/>
    <row r="36" spans="2:5" ht="20.25" customHeight="1" x14ac:dyDescent="0.2"/>
    <row r="37" spans="2:5" ht="20.25" customHeight="1" x14ac:dyDescent="0.2"/>
    <row r="38" spans="2:5" ht="20.25" customHeight="1" x14ac:dyDescent="0.2"/>
    <row r="39" spans="2:5" ht="20.25" customHeight="1" x14ac:dyDescent="0.2">
      <c r="B39" s="7"/>
      <c r="C39" s="7"/>
      <c r="D39" s="7"/>
      <c r="E39" s="7"/>
    </row>
    <row r="41" spans="2:5" x14ac:dyDescent="0.2">
      <c r="B41" s="8"/>
      <c r="C41" s="8" t="str">
        <f ca="1">DFIE!$B$62</f>
        <v>Referenzjahr</v>
      </c>
      <c r="D41" s="11">
        <v>2024</v>
      </c>
    </row>
    <row r="42" spans="2:5" x14ac:dyDescent="0.2">
      <c r="B42" s="8"/>
      <c r="C42" s="8" t="str">
        <f ca="1">DFIE!$B$63</f>
        <v>Berechnungsdatum</v>
      </c>
      <c r="D42" s="12" t="s">
        <v>583</v>
      </c>
    </row>
    <row r="43" spans="2:5" x14ac:dyDescent="0.2">
      <c r="B43" s="8"/>
      <c r="C43" s="8" t="str">
        <f ca="1">DFIE!$B$64</f>
        <v>Berechnungs-ID</v>
      </c>
      <c r="D43" s="13" t="s">
        <v>584</v>
      </c>
    </row>
  </sheetData>
  <mergeCells count="8">
    <mergeCell ref="C24:E24"/>
    <mergeCell ref="C25:E25"/>
    <mergeCell ref="C17:E17"/>
    <mergeCell ref="C19:E19"/>
    <mergeCell ref="C20:E20"/>
    <mergeCell ref="C21:E21"/>
    <mergeCell ref="C22:E22"/>
    <mergeCell ref="C23:E23"/>
  </mergeCells>
  <conditionalFormatting sqref="D41:D43">
    <cfRule type="expression" dxfId="19" priority="2" stopIfTrue="1">
      <formula>ISBLANK(D41)</formula>
    </cfRule>
  </conditionalFormatting>
  <hyperlinks>
    <hyperlink ref="B19" location="DOT!A1" display="DOT" xr:uid="{00000000-0004-0000-0000-000000000000}"/>
    <hyperlink ref="B20" location="'GLA-1'!A1" display="GLA 1" xr:uid="{00000000-0004-0000-0000-000001000000}"/>
    <hyperlink ref="B21" location="'GLA-2'!A1" display="GLA 2" xr:uid="{00000000-0004-0000-0000-000002000000}"/>
    <hyperlink ref="B17" location="TOTAL!A1" display="TOTAL" xr:uid="{00000000-0004-0000-0000-000003000000}"/>
    <hyperlink ref="B23" location="'SLA.AC-2'!A1" display="SLA.AC 2" xr:uid="{00000000-0004-0000-0000-000004000000}"/>
    <hyperlink ref="B24" location="'SLA.F-1'!A1" display="SLA.F 1" xr:uid="{00000000-0004-0000-0000-000005000000}"/>
    <hyperlink ref="B22" location="'SLA.AC-1'!A1" display="SLA.AC 1" xr:uid="{00000000-0004-0000-0000-000006000000}"/>
    <hyperlink ref="B25" location="'SLA.F-2'!A1" display="SLA.F 2" xr:uid="{00000000-0004-0000-0000-000007000000}"/>
  </hyperlinks>
  <pageMargins left="0.7" right="0.54" top="0.78740157499999996" bottom="0.78740157499999996" header="0.3" footer="0.3"/>
  <pageSetup paperSize="9" orientation="portrait"/>
  <customProperties>
    <customPr name="EpmWorksheetKeyString_GUID" r:id="rId1"/>
  </customProperti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Drop Down 1025">
              <controlPr defaultSize="0" autoLine="0" autoPict="0">
                <anchor moveWithCells="1">
                  <from>
                    <xdr:col>2</xdr:col>
                    <xdr:colOff>628650</xdr:colOff>
                    <xdr:row>6</xdr:row>
                    <xdr:rowOff>38100</xdr:rowOff>
                  </from>
                  <to>
                    <xdr:col>3</xdr:col>
                    <xdr:colOff>857250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5"/>
  <sheetViews>
    <sheetView workbookViewId="0">
      <pane ySplit="9" topLeftCell="A10" activePane="bottomLeft" state="frozen"/>
      <selection activeCell="D35" sqref="D35:F35"/>
      <selection pane="bottomLeft" activeCell="G5" sqref="G5"/>
    </sheetView>
  </sheetViews>
  <sheetFormatPr baseColWidth="10" defaultColWidth="9.140625" defaultRowHeight="12.75" x14ac:dyDescent="0.2"/>
  <cols>
    <col min="1" max="1" width="2.7109375" customWidth="1"/>
    <col min="2" max="2" width="57.5703125" customWidth="1"/>
    <col min="3" max="3" width="8.7109375" customWidth="1"/>
    <col min="4" max="7" width="18.7109375" customWidth="1"/>
  </cols>
  <sheetData>
    <row r="1" spans="1:10" ht="12.75" customHeight="1" x14ac:dyDescent="0.2"/>
    <row r="2" spans="1:10" ht="12.75" customHeight="1" x14ac:dyDescent="0.2">
      <c r="B2" s="393" t="s">
        <v>120</v>
      </c>
      <c r="D2" s="423" t="s">
        <v>121</v>
      </c>
      <c r="G2" s="422" t="s">
        <v>68</v>
      </c>
    </row>
    <row r="3" spans="1:10" ht="12.75" customHeight="1" x14ac:dyDescent="0.2">
      <c r="B3" s="393" t="s">
        <v>122</v>
      </c>
      <c r="D3" s="419" t="s">
        <v>123</v>
      </c>
      <c r="E3" s="411"/>
      <c r="G3" s="424">
        <f>INTRO!$D$41</f>
        <v>2024</v>
      </c>
    </row>
    <row r="4" spans="1:10" ht="12.75" customHeight="1" x14ac:dyDescent="0.2">
      <c r="B4" s="393"/>
      <c r="D4" s="420" t="s">
        <v>124</v>
      </c>
      <c r="E4" s="411"/>
    </row>
    <row r="5" spans="1:10" ht="12" customHeight="1" x14ac:dyDescent="0.2">
      <c r="A5" s="8"/>
      <c r="B5" s="428" t="s">
        <v>125</v>
      </c>
      <c r="C5" s="418"/>
      <c r="D5" s="420" t="s">
        <v>126</v>
      </c>
      <c r="E5" s="411"/>
      <c r="F5" s="8"/>
      <c r="H5" s="8"/>
      <c r="J5" s="8"/>
    </row>
    <row r="6" spans="1:10" ht="12" customHeight="1" x14ac:dyDescent="0.2">
      <c r="B6" s="428" t="s">
        <v>127</v>
      </c>
      <c r="D6" s="421" t="s">
        <v>128</v>
      </c>
      <c r="E6" s="411"/>
    </row>
    <row r="7" spans="1:10" ht="12.75" customHeight="1" x14ac:dyDescent="0.2">
      <c r="B7" s="393"/>
      <c r="D7" s="425">
        <v>1</v>
      </c>
      <c r="E7" s="411"/>
    </row>
    <row r="8" spans="1:10" x14ac:dyDescent="0.2">
      <c r="B8" s="412"/>
      <c r="D8" s="413"/>
      <c r="E8" s="413"/>
    </row>
    <row r="9" spans="1:10" x14ac:dyDescent="0.2">
      <c r="A9" s="412"/>
      <c r="B9" s="426" t="str">
        <f ca="1">INDIRECT(ADDRESS(ROW(),$D$7+3))</f>
        <v>Deutsch</v>
      </c>
      <c r="C9" s="427" t="s">
        <v>129</v>
      </c>
      <c r="D9" s="422" t="s">
        <v>123</v>
      </c>
      <c r="E9" s="422" t="s">
        <v>124</v>
      </c>
      <c r="F9" s="422" t="s">
        <v>126</v>
      </c>
      <c r="G9" s="422" t="s">
        <v>128</v>
      </c>
      <c r="H9" s="8" t="s">
        <v>129</v>
      </c>
    </row>
    <row r="10" spans="1:10" x14ac:dyDescent="0.2">
      <c r="B10" s="414" t="str">
        <f t="shared" ref="B10:B75" ca="1" si="0">INDIRECT(ADDRESS(ROW(),$D$7+3))</f>
        <v>Eidgenössisches Finanzdepartement EFD</v>
      </c>
      <c r="C10" s="418" t="s">
        <v>129</v>
      </c>
      <c r="D10" s="8" t="s">
        <v>130</v>
      </c>
      <c r="E10" s="8" t="s">
        <v>131</v>
      </c>
      <c r="F10" s="8" t="s">
        <v>269</v>
      </c>
      <c r="G10" s="8" t="s">
        <v>195</v>
      </c>
      <c r="H10" s="8" t="s">
        <v>129</v>
      </c>
    </row>
    <row r="11" spans="1:10" x14ac:dyDescent="0.2">
      <c r="B11" s="415" t="str">
        <f t="shared" ca="1" si="0"/>
        <v>Eidgenössische Finanzverwaltung EFV</v>
      </c>
      <c r="C11" s="418" t="s">
        <v>129</v>
      </c>
      <c r="D11" s="8" t="s">
        <v>132</v>
      </c>
      <c r="E11" s="8" t="s">
        <v>133</v>
      </c>
      <c r="F11" s="8" t="s">
        <v>270</v>
      </c>
      <c r="G11" s="8" t="s">
        <v>228</v>
      </c>
      <c r="H11" s="8" t="s">
        <v>129</v>
      </c>
    </row>
    <row r="12" spans="1:10" x14ac:dyDescent="0.2">
      <c r="B12" s="415" t="str">
        <f t="shared" ca="1" si="0"/>
        <v>Finanzausgleich zwischen Bund und Kantonen</v>
      </c>
      <c r="C12" s="418" t="s">
        <v>129</v>
      </c>
      <c r="D12" s="8" t="s">
        <v>134</v>
      </c>
      <c r="E12" s="8" t="s">
        <v>135</v>
      </c>
      <c r="F12" s="8" t="s">
        <v>271</v>
      </c>
      <c r="G12" s="8" t="s">
        <v>229</v>
      </c>
      <c r="H12" s="8" t="s">
        <v>129</v>
      </c>
    </row>
    <row r="13" spans="1:10" x14ac:dyDescent="0.2">
      <c r="B13" s="416" t="str">
        <f t="shared" ca="1" si="0"/>
        <v>Lastenausgleich 2024</v>
      </c>
      <c r="C13" s="418" t="s">
        <v>129</v>
      </c>
      <c r="D13" s="8" t="str">
        <f>"Lastenausgleich " &amp; $G$3</f>
        <v>Lastenausgleich 2024</v>
      </c>
      <c r="E13" s="8" t="str">
        <f>"Compensation des charges " &amp; $G$3</f>
        <v>Compensation des charges 2024</v>
      </c>
      <c r="F13" s="8" t="str">
        <f>"Compensazione degli oneri " &amp; $G$3</f>
        <v>Compensazione degli oneri 2024</v>
      </c>
      <c r="G13" s="8" t="str">
        <f>"Cost compensation " &amp; $G$3</f>
        <v>Cost compensation 2024</v>
      </c>
      <c r="H13" s="8" t="s">
        <v>129</v>
      </c>
    </row>
    <row r="14" spans="1:10" x14ac:dyDescent="0.2">
      <c r="B14" s="415" t="str">
        <f t="shared" ca="1" si="0"/>
        <v>Übersicht über die Zahlungen im Lastenausgleich</v>
      </c>
      <c r="C14" s="418" t="s">
        <v>129</v>
      </c>
      <c r="D14" s="8" t="s">
        <v>110</v>
      </c>
      <c r="E14" s="8" t="s">
        <v>254</v>
      </c>
      <c r="F14" s="8" t="s">
        <v>272</v>
      </c>
      <c r="G14" s="8" t="s">
        <v>230</v>
      </c>
      <c r="H14" s="8" t="s">
        <v>129</v>
      </c>
    </row>
    <row r="15" spans="1:10" x14ac:dyDescent="0.2">
      <c r="B15" s="415" t="str">
        <f t="shared" ca="1" si="0"/>
        <v>Berechnung der Dotationen im Lastenausgleich</v>
      </c>
      <c r="C15" s="418" t="s">
        <v>129</v>
      </c>
      <c r="D15" s="8" t="s">
        <v>579</v>
      </c>
      <c r="E15" s="8" t="s">
        <v>578</v>
      </c>
      <c r="F15" s="8" t="s">
        <v>577</v>
      </c>
      <c r="G15" s="8" t="s">
        <v>576</v>
      </c>
      <c r="H15" s="8" t="s">
        <v>129</v>
      </c>
    </row>
    <row r="16" spans="1:10" x14ac:dyDescent="0.2">
      <c r="B16" s="415" t="str">
        <f t="shared" ca="1" si="0"/>
        <v>Daten geografischer Lastenausgleich</v>
      </c>
      <c r="C16" s="418" t="s">
        <v>129</v>
      </c>
      <c r="D16" s="8" t="s">
        <v>107</v>
      </c>
      <c r="E16" s="8" t="s">
        <v>375</v>
      </c>
      <c r="F16" s="8" t="s">
        <v>374</v>
      </c>
      <c r="G16" s="8" t="s">
        <v>231</v>
      </c>
      <c r="H16" s="8" t="s">
        <v>129</v>
      </c>
    </row>
    <row r="17" spans="2:8" x14ac:dyDescent="0.2">
      <c r="B17" s="415" t="str">
        <f t="shared" ca="1" si="0"/>
        <v>Zahlungen geografischer Lastenausgleich</v>
      </c>
      <c r="C17" s="418" t="s">
        <v>129</v>
      </c>
      <c r="D17" s="8" t="s">
        <v>111</v>
      </c>
      <c r="E17" s="8" t="s">
        <v>376</v>
      </c>
      <c r="F17" s="8" t="s">
        <v>273</v>
      </c>
      <c r="G17" s="8" t="s">
        <v>232</v>
      </c>
      <c r="H17" s="8" t="s">
        <v>129</v>
      </c>
    </row>
    <row r="18" spans="2:8" x14ac:dyDescent="0.2">
      <c r="B18" s="415" t="str">
        <f t="shared" ca="1" si="0"/>
        <v>Daten soziodemografischer Lastenausgleich A-C</v>
      </c>
      <c r="C18" s="418" t="s">
        <v>129</v>
      </c>
      <c r="D18" s="8" t="s">
        <v>108</v>
      </c>
      <c r="E18" s="8" t="s">
        <v>377</v>
      </c>
      <c r="F18" s="8" t="s">
        <v>274</v>
      </c>
      <c r="G18" s="8" t="s">
        <v>233</v>
      </c>
      <c r="H18" s="8" t="s">
        <v>129</v>
      </c>
    </row>
    <row r="19" spans="2:8" x14ac:dyDescent="0.2">
      <c r="B19" s="415" t="str">
        <f t="shared" ca="1" si="0"/>
        <v>Zahlungen soziodemografischer Lastenausgleich A-C</v>
      </c>
      <c r="C19" s="418" t="s">
        <v>129</v>
      </c>
      <c r="D19" s="8" t="s">
        <v>112</v>
      </c>
      <c r="E19" s="8" t="s">
        <v>378</v>
      </c>
      <c r="F19" s="8" t="s">
        <v>275</v>
      </c>
      <c r="G19" s="8" t="s">
        <v>234</v>
      </c>
      <c r="H19" s="8" t="s">
        <v>129</v>
      </c>
    </row>
    <row r="20" spans="2:8" x14ac:dyDescent="0.2">
      <c r="B20" s="415" t="str">
        <f t="shared" ca="1" si="0"/>
        <v>Daten soziodemografischer Lastenausgleich F</v>
      </c>
      <c r="C20" s="418" t="s">
        <v>129</v>
      </c>
      <c r="D20" s="8" t="s">
        <v>109</v>
      </c>
      <c r="E20" s="8" t="s">
        <v>379</v>
      </c>
      <c r="F20" s="8" t="s">
        <v>276</v>
      </c>
      <c r="G20" s="8" t="s">
        <v>235</v>
      </c>
      <c r="H20" s="8" t="s">
        <v>129</v>
      </c>
    </row>
    <row r="21" spans="2:8" x14ac:dyDescent="0.2">
      <c r="B21" s="416" t="str">
        <f t="shared" ca="1" si="0"/>
        <v>Zahlungen soziodemografischer Lastenausgleich F</v>
      </c>
      <c r="C21" s="418" t="s">
        <v>129</v>
      </c>
      <c r="D21" s="8" t="s">
        <v>113</v>
      </c>
      <c r="E21" s="8" t="s">
        <v>380</v>
      </c>
      <c r="F21" s="8" t="s">
        <v>277</v>
      </c>
      <c r="G21" s="8" t="s">
        <v>236</v>
      </c>
      <c r="H21" s="8" t="s">
        <v>129</v>
      </c>
    </row>
    <row r="22" spans="2:8" x14ac:dyDescent="0.2">
      <c r="B22" s="415" t="str">
        <f t="shared" ca="1" si="0"/>
        <v>Zürich</v>
      </c>
      <c r="C22" s="418" t="s">
        <v>129</v>
      </c>
      <c r="D22" s="8" t="s">
        <v>4</v>
      </c>
      <c r="E22" s="8" t="s">
        <v>136</v>
      </c>
      <c r="F22" s="8" t="s">
        <v>278</v>
      </c>
      <c r="G22" s="8" t="s">
        <v>136</v>
      </c>
      <c r="H22" s="8" t="s">
        <v>129</v>
      </c>
    </row>
    <row r="23" spans="2:8" x14ac:dyDescent="0.2">
      <c r="B23" s="415" t="str">
        <f t="shared" ca="1" si="0"/>
        <v>Bern</v>
      </c>
      <c r="C23" s="418" t="s">
        <v>129</v>
      </c>
      <c r="D23" s="8" t="s">
        <v>5</v>
      </c>
      <c r="E23" s="8" t="s">
        <v>137</v>
      </c>
      <c r="F23" s="8" t="s">
        <v>279</v>
      </c>
      <c r="G23" s="8" t="s">
        <v>5</v>
      </c>
      <c r="H23" s="8" t="s">
        <v>129</v>
      </c>
    </row>
    <row r="24" spans="2:8" x14ac:dyDescent="0.2">
      <c r="B24" s="415" t="str">
        <f t="shared" ca="1" si="0"/>
        <v>Luzern</v>
      </c>
      <c r="C24" s="418" t="s">
        <v>129</v>
      </c>
      <c r="D24" s="8" t="s">
        <v>6</v>
      </c>
      <c r="E24" s="8" t="s">
        <v>138</v>
      </c>
      <c r="F24" s="8" t="s">
        <v>280</v>
      </c>
      <c r="G24" s="8" t="s">
        <v>6</v>
      </c>
      <c r="H24" s="8" t="s">
        <v>129</v>
      </c>
    </row>
    <row r="25" spans="2:8" x14ac:dyDescent="0.2">
      <c r="B25" s="415" t="str">
        <f t="shared" ca="1" si="0"/>
        <v>Uri</v>
      </c>
      <c r="C25" s="418" t="s">
        <v>129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129</v>
      </c>
    </row>
    <row r="26" spans="2:8" x14ac:dyDescent="0.2">
      <c r="B26" s="415" t="str">
        <f t="shared" ca="1" si="0"/>
        <v>Schwyz</v>
      </c>
      <c r="C26" s="418" t="s">
        <v>129</v>
      </c>
      <c r="D26" s="8" t="s">
        <v>8</v>
      </c>
      <c r="E26" s="8" t="s">
        <v>8</v>
      </c>
      <c r="F26" s="8" t="s">
        <v>281</v>
      </c>
      <c r="G26" s="8" t="s">
        <v>8</v>
      </c>
      <c r="H26" s="8" t="s">
        <v>129</v>
      </c>
    </row>
    <row r="27" spans="2:8" x14ac:dyDescent="0.2">
      <c r="B27" s="415" t="str">
        <f t="shared" ca="1" si="0"/>
        <v>Obwalden</v>
      </c>
      <c r="C27" s="418" t="s">
        <v>129</v>
      </c>
      <c r="D27" s="8" t="s">
        <v>9</v>
      </c>
      <c r="E27" s="8" t="s">
        <v>139</v>
      </c>
      <c r="F27" s="8" t="s">
        <v>282</v>
      </c>
      <c r="G27" s="8" t="s">
        <v>9</v>
      </c>
      <c r="H27" s="8" t="s">
        <v>129</v>
      </c>
    </row>
    <row r="28" spans="2:8" x14ac:dyDescent="0.2">
      <c r="B28" s="415" t="str">
        <f t="shared" ca="1" si="0"/>
        <v>Nidwalden</v>
      </c>
      <c r="C28" s="418" t="s">
        <v>129</v>
      </c>
      <c r="D28" s="8" t="s">
        <v>10</v>
      </c>
      <c r="E28" s="8" t="s">
        <v>140</v>
      </c>
      <c r="F28" s="8" t="s">
        <v>283</v>
      </c>
      <c r="G28" s="8" t="s">
        <v>10</v>
      </c>
      <c r="H28" s="8" t="s">
        <v>129</v>
      </c>
    </row>
    <row r="29" spans="2:8" x14ac:dyDescent="0.2">
      <c r="B29" s="415" t="str">
        <f t="shared" ca="1" si="0"/>
        <v>Glarus</v>
      </c>
      <c r="C29" s="418" t="s">
        <v>129</v>
      </c>
      <c r="D29" s="8" t="s">
        <v>11</v>
      </c>
      <c r="E29" s="8" t="s">
        <v>141</v>
      </c>
      <c r="F29" s="8" t="s">
        <v>284</v>
      </c>
      <c r="G29" s="8" t="s">
        <v>11</v>
      </c>
      <c r="H29" s="8" t="s">
        <v>129</v>
      </c>
    </row>
    <row r="30" spans="2:8" x14ac:dyDescent="0.2">
      <c r="B30" s="415" t="str">
        <f t="shared" ca="1" si="0"/>
        <v>Zug</v>
      </c>
      <c r="C30" s="418" t="s">
        <v>129</v>
      </c>
      <c r="D30" s="8" t="s">
        <v>12</v>
      </c>
      <c r="E30" s="8" t="s">
        <v>142</v>
      </c>
      <c r="F30" s="8" t="s">
        <v>285</v>
      </c>
      <c r="G30" s="8" t="s">
        <v>12</v>
      </c>
      <c r="H30" s="8" t="s">
        <v>129</v>
      </c>
    </row>
    <row r="31" spans="2:8" x14ac:dyDescent="0.2">
      <c r="B31" s="415" t="str">
        <f t="shared" ca="1" si="0"/>
        <v>Freiburg</v>
      </c>
      <c r="C31" s="418" t="s">
        <v>129</v>
      </c>
      <c r="D31" s="8" t="s">
        <v>13</v>
      </c>
      <c r="E31" s="8" t="s">
        <v>143</v>
      </c>
      <c r="F31" s="8" t="s">
        <v>286</v>
      </c>
      <c r="G31" s="8" t="s">
        <v>143</v>
      </c>
      <c r="H31" s="8" t="s">
        <v>129</v>
      </c>
    </row>
    <row r="32" spans="2:8" x14ac:dyDescent="0.2">
      <c r="B32" s="415" t="str">
        <f t="shared" ca="1" si="0"/>
        <v>Solothurn</v>
      </c>
      <c r="C32" s="418" t="s">
        <v>129</v>
      </c>
      <c r="D32" s="8" t="s">
        <v>14</v>
      </c>
      <c r="E32" s="8" t="s">
        <v>144</v>
      </c>
      <c r="F32" s="8" t="s">
        <v>287</v>
      </c>
      <c r="G32" s="8" t="s">
        <v>14</v>
      </c>
      <c r="H32" s="8" t="s">
        <v>129</v>
      </c>
    </row>
    <row r="33" spans="2:8" x14ac:dyDescent="0.2">
      <c r="B33" s="415" t="str">
        <f t="shared" ca="1" si="0"/>
        <v>Basel-Stadt</v>
      </c>
      <c r="C33" s="418" t="s">
        <v>129</v>
      </c>
      <c r="D33" s="8" t="s">
        <v>15</v>
      </c>
      <c r="E33" s="8" t="s">
        <v>145</v>
      </c>
      <c r="F33" s="8" t="s">
        <v>288</v>
      </c>
      <c r="G33" s="8" t="s">
        <v>237</v>
      </c>
      <c r="H33" s="8" t="s">
        <v>129</v>
      </c>
    </row>
    <row r="34" spans="2:8" x14ac:dyDescent="0.2">
      <c r="B34" s="415" t="str">
        <f t="shared" ca="1" si="0"/>
        <v>Basel-Landschaft</v>
      </c>
      <c r="C34" s="418" t="s">
        <v>129</v>
      </c>
      <c r="D34" s="8" t="s">
        <v>16</v>
      </c>
      <c r="E34" s="8" t="s">
        <v>146</v>
      </c>
      <c r="F34" s="8" t="s">
        <v>289</v>
      </c>
      <c r="G34" s="8" t="s">
        <v>238</v>
      </c>
      <c r="H34" s="8" t="s">
        <v>129</v>
      </c>
    </row>
    <row r="35" spans="2:8" x14ac:dyDescent="0.2">
      <c r="B35" s="415" t="str">
        <f t="shared" ca="1" si="0"/>
        <v>Schaffhausen</v>
      </c>
      <c r="C35" s="418" t="s">
        <v>129</v>
      </c>
      <c r="D35" s="8" t="s">
        <v>17</v>
      </c>
      <c r="E35" s="8" t="s">
        <v>147</v>
      </c>
      <c r="F35" s="8" t="s">
        <v>290</v>
      </c>
      <c r="G35" s="8" t="s">
        <v>17</v>
      </c>
      <c r="H35" s="8" t="s">
        <v>129</v>
      </c>
    </row>
    <row r="36" spans="2:8" x14ac:dyDescent="0.2">
      <c r="B36" s="415" t="str">
        <f t="shared" ca="1" si="0"/>
        <v>Appenzell A.Rh.</v>
      </c>
      <c r="C36" s="418" t="s">
        <v>129</v>
      </c>
      <c r="D36" s="8" t="s">
        <v>18</v>
      </c>
      <c r="E36" s="8" t="s">
        <v>148</v>
      </c>
      <c r="F36" s="8" t="s">
        <v>291</v>
      </c>
      <c r="G36" s="8" t="s">
        <v>18</v>
      </c>
      <c r="H36" s="8" t="s">
        <v>129</v>
      </c>
    </row>
    <row r="37" spans="2:8" x14ac:dyDescent="0.2">
      <c r="B37" s="415" t="str">
        <f t="shared" ca="1" si="0"/>
        <v>Appenzell I.Rh.</v>
      </c>
      <c r="C37" s="418" t="s">
        <v>129</v>
      </c>
      <c r="D37" s="8" t="s">
        <v>19</v>
      </c>
      <c r="E37" s="8" t="s">
        <v>149</v>
      </c>
      <c r="F37" s="8" t="s">
        <v>292</v>
      </c>
      <c r="G37" s="8" t="s">
        <v>19</v>
      </c>
      <c r="H37" s="8" t="s">
        <v>129</v>
      </c>
    </row>
    <row r="38" spans="2:8" x14ac:dyDescent="0.2">
      <c r="B38" s="415" t="str">
        <f t="shared" ca="1" si="0"/>
        <v>St. Gallen</v>
      </c>
      <c r="C38" s="418" t="s">
        <v>129</v>
      </c>
      <c r="D38" s="8" t="s">
        <v>20</v>
      </c>
      <c r="E38" s="8" t="s">
        <v>150</v>
      </c>
      <c r="F38" s="8" t="s">
        <v>293</v>
      </c>
      <c r="G38" s="8" t="s">
        <v>20</v>
      </c>
      <c r="H38" s="8" t="s">
        <v>129</v>
      </c>
    </row>
    <row r="39" spans="2:8" x14ac:dyDescent="0.2">
      <c r="B39" s="415" t="str">
        <f t="shared" ca="1" si="0"/>
        <v>Graubünden</v>
      </c>
      <c r="C39" s="418" t="s">
        <v>129</v>
      </c>
      <c r="D39" s="8" t="s">
        <v>21</v>
      </c>
      <c r="E39" s="8" t="s">
        <v>151</v>
      </c>
      <c r="F39" s="8" t="s">
        <v>294</v>
      </c>
      <c r="G39" s="8" t="s">
        <v>21</v>
      </c>
      <c r="H39" s="8" t="s">
        <v>129</v>
      </c>
    </row>
    <row r="40" spans="2:8" x14ac:dyDescent="0.2">
      <c r="B40" s="415" t="str">
        <f t="shared" ca="1" si="0"/>
        <v>Aargau</v>
      </c>
      <c r="C40" s="418" t="s">
        <v>129</v>
      </c>
      <c r="D40" s="8" t="s">
        <v>22</v>
      </c>
      <c r="E40" s="8" t="s">
        <v>152</v>
      </c>
      <c r="F40" s="8" t="s">
        <v>295</v>
      </c>
      <c r="G40" s="8" t="s">
        <v>22</v>
      </c>
      <c r="H40" s="8" t="s">
        <v>129</v>
      </c>
    </row>
    <row r="41" spans="2:8" x14ac:dyDescent="0.2">
      <c r="B41" s="415" t="str">
        <f t="shared" ca="1" si="0"/>
        <v>Thurgau</v>
      </c>
      <c r="C41" s="418" t="s">
        <v>129</v>
      </c>
      <c r="D41" s="8" t="s">
        <v>23</v>
      </c>
      <c r="E41" s="8" t="s">
        <v>153</v>
      </c>
      <c r="F41" s="8" t="s">
        <v>296</v>
      </c>
      <c r="G41" s="8" t="s">
        <v>23</v>
      </c>
      <c r="H41" s="8" t="s">
        <v>129</v>
      </c>
    </row>
    <row r="42" spans="2:8" x14ac:dyDescent="0.2">
      <c r="B42" s="415" t="str">
        <f t="shared" ca="1" si="0"/>
        <v>Tessin</v>
      </c>
      <c r="C42" s="418" t="s">
        <v>129</v>
      </c>
      <c r="D42" s="8" t="s">
        <v>24</v>
      </c>
      <c r="E42" s="8" t="s">
        <v>24</v>
      </c>
      <c r="F42" s="8" t="s">
        <v>196</v>
      </c>
      <c r="G42" s="8" t="s">
        <v>196</v>
      </c>
      <c r="H42" s="8" t="s">
        <v>129</v>
      </c>
    </row>
    <row r="43" spans="2:8" x14ac:dyDescent="0.2">
      <c r="B43" s="415" t="str">
        <f t="shared" ca="1" si="0"/>
        <v>Waadt</v>
      </c>
      <c r="C43" s="418" t="s">
        <v>129</v>
      </c>
      <c r="D43" s="8" t="s">
        <v>25</v>
      </c>
      <c r="E43" s="8" t="s">
        <v>154</v>
      </c>
      <c r="F43" s="8" t="s">
        <v>154</v>
      </c>
      <c r="G43" s="8" t="s">
        <v>154</v>
      </c>
      <c r="H43" s="8" t="s">
        <v>129</v>
      </c>
    </row>
    <row r="44" spans="2:8" x14ac:dyDescent="0.2">
      <c r="B44" s="415" t="str">
        <f t="shared" ca="1" si="0"/>
        <v>Wallis</v>
      </c>
      <c r="C44" s="418" t="s">
        <v>129</v>
      </c>
      <c r="D44" s="8" t="s">
        <v>26</v>
      </c>
      <c r="E44" s="8" t="s">
        <v>155</v>
      </c>
      <c r="F44" s="8" t="s">
        <v>297</v>
      </c>
      <c r="G44" s="8" t="s">
        <v>155</v>
      </c>
      <c r="H44" s="8" t="s">
        <v>129</v>
      </c>
    </row>
    <row r="45" spans="2:8" x14ac:dyDescent="0.2">
      <c r="B45" s="415" t="str">
        <f t="shared" ca="1" si="0"/>
        <v>Neuenburg</v>
      </c>
      <c r="C45" s="418" t="s">
        <v>129</v>
      </c>
      <c r="D45" s="8" t="s">
        <v>27</v>
      </c>
      <c r="E45" s="8" t="s">
        <v>156</v>
      </c>
      <c r="F45" s="8" t="s">
        <v>156</v>
      </c>
      <c r="G45" s="8" t="s">
        <v>156</v>
      </c>
      <c r="H45" s="8" t="s">
        <v>129</v>
      </c>
    </row>
    <row r="46" spans="2:8" x14ac:dyDescent="0.2">
      <c r="B46" s="415" t="str">
        <f t="shared" ca="1" si="0"/>
        <v>Genf</v>
      </c>
      <c r="C46" s="418" t="s">
        <v>129</v>
      </c>
      <c r="D46" s="8" t="s">
        <v>28</v>
      </c>
      <c r="E46" s="8" t="s">
        <v>157</v>
      </c>
      <c r="F46" s="8" t="s">
        <v>298</v>
      </c>
      <c r="G46" s="8" t="s">
        <v>197</v>
      </c>
      <c r="H46" s="8" t="s">
        <v>129</v>
      </c>
    </row>
    <row r="47" spans="2:8" x14ac:dyDescent="0.2">
      <c r="B47" s="415" t="str">
        <f t="shared" ca="1" si="0"/>
        <v>Jura</v>
      </c>
      <c r="C47" s="418" t="s">
        <v>129</v>
      </c>
      <c r="D47" s="8" t="s">
        <v>29</v>
      </c>
      <c r="E47" s="8" t="s">
        <v>29</v>
      </c>
      <c r="F47" s="8" t="s">
        <v>299</v>
      </c>
      <c r="G47" s="8" t="s">
        <v>29</v>
      </c>
      <c r="H47" s="8" t="s">
        <v>129</v>
      </c>
    </row>
    <row r="48" spans="2:8" x14ac:dyDescent="0.2">
      <c r="B48" s="416" t="str">
        <f t="shared" ca="1" si="0"/>
        <v>Schweiz</v>
      </c>
      <c r="C48" s="418" t="s">
        <v>129</v>
      </c>
      <c r="D48" s="8" t="s">
        <v>77</v>
      </c>
      <c r="E48" s="8" t="s">
        <v>158</v>
      </c>
      <c r="F48" s="8" t="s">
        <v>300</v>
      </c>
      <c r="G48" s="8" t="s">
        <v>198</v>
      </c>
      <c r="H48" s="8" t="s">
        <v>129</v>
      </c>
    </row>
    <row r="49" spans="2:8" x14ac:dyDescent="0.2">
      <c r="B49" s="415" t="str">
        <f t="shared" ca="1" si="0"/>
        <v>Spalte</v>
      </c>
      <c r="C49" s="418" t="s">
        <v>129</v>
      </c>
      <c r="D49" s="8" t="s">
        <v>45</v>
      </c>
      <c r="E49" s="8" t="s">
        <v>163</v>
      </c>
      <c r="F49" s="8" t="s">
        <v>301</v>
      </c>
      <c r="G49" s="8" t="s">
        <v>199</v>
      </c>
      <c r="H49" s="8" t="s">
        <v>129</v>
      </c>
    </row>
    <row r="50" spans="2:8" x14ac:dyDescent="0.2">
      <c r="B50" s="415" t="str">
        <f t="shared" ca="1" si="0"/>
        <v>Formel</v>
      </c>
      <c r="C50" s="418" t="s">
        <v>129</v>
      </c>
      <c r="D50" s="8" t="s">
        <v>48</v>
      </c>
      <c r="E50" s="8" t="s">
        <v>164</v>
      </c>
      <c r="F50" s="8" t="s">
        <v>200</v>
      </c>
      <c r="G50" s="8" t="s">
        <v>200</v>
      </c>
      <c r="H50" s="8" t="s">
        <v>129</v>
      </c>
    </row>
    <row r="51" spans="2:8" x14ac:dyDescent="0.2">
      <c r="B51" s="415" t="str">
        <f t="shared" ca="1" si="0"/>
        <v>Erhebungsjahr</v>
      </c>
      <c r="C51" s="418" t="s">
        <v>129</v>
      </c>
      <c r="D51" s="8" t="s">
        <v>3</v>
      </c>
      <c r="E51" s="8" t="s">
        <v>255</v>
      </c>
      <c r="F51" s="8" t="s">
        <v>302</v>
      </c>
      <c r="G51" s="8" t="s">
        <v>239</v>
      </c>
      <c r="H51" s="8" t="s">
        <v>129</v>
      </c>
    </row>
    <row r="52" spans="2:8" x14ac:dyDescent="0.2">
      <c r="B52" s="415" t="str">
        <f t="shared" ca="1" si="0"/>
        <v>Einheit</v>
      </c>
      <c r="C52" s="418" t="s">
        <v>129</v>
      </c>
      <c r="D52" s="8" t="s">
        <v>79</v>
      </c>
      <c r="E52" s="8" t="s">
        <v>165</v>
      </c>
      <c r="F52" s="8" t="s">
        <v>303</v>
      </c>
      <c r="G52" s="8" t="s">
        <v>201</v>
      </c>
      <c r="H52" s="8" t="s">
        <v>129</v>
      </c>
    </row>
    <row r="53" spans="2:8" x14ac:dyDescent="0.2">
      <c r="B53" s="415" t="str">
        <f t="shared" ca="1" si="0"/>
        <v>Indikator</v>
      </c>
      <c r="C53" s="418"/>
      <c r="D53" s="8" t="s">
        <v>1</v>
      </c>
      <c r="E53" s="8" t="s">
        <v>177</v>
      </c>
      <c r="F53" s="8" t="s">
        <v>304</v>
      </c>
      <c r="G53" s="8" t="s">
        <v>203</v>
      </c>
      <c r="H53" s="8" t="s">
        <v>129</v>
      </c>
    </row>
    <row r="54" spans="2:8" x14ac:dyDescent="0.2">
      <c r="B54" s="415" t="str">
        <f t="shared" ca="1" si="0"/>
        <v>CHF</v>
      </c>
      <c r="C54" s="418"/>
      <c r="D54" s="8" t="s">
        <v>81</v>
      </c>
      <c r="E54" s="8" t="s">
        <v>81</v>
      </c>
      <c r="F54" s="8" t="s">
        <v>81</v>
      </c>
      <c r="G54" s="8" t="s">
        <v>81</v>
      </c>
      <c r="H54" s="8" t="s">
        <v>129</v>
      </c>
    </row>
    <row r="55" spans="2:8" x14ac:dyDescent="0.2">
      <c r="B55" s="415" t="str">
        <f t="shared" ca="1" si="0"/>
        <v>CHF 1'000</v>
      </c>
      <c r="C55" s="418"/>
      <c r="D55" s="8" t="s">
        <v>159</v>
      </c>
      <c r="E55" s="8" t="s">
        <v>159</v>
      </c>
      <c r="F55" s="8" t="s">
        <v>305</v>
      </c>
      <c r="G55" s="8" t="s">
        <v>202</v>
      </c>
      <c r="H55" s="8" t="s">
        <v>129</v>
      </c>
    </row>
    <row r="56" spans="2:8" x14ac:dyDescent="0.2">
      <c r="B56" s="415" t="str">
        <f t="shared" ca="1" si="0"/>
        <v>Anzahl</v>
      </c>
      <c r="C56" s="418" t="s">
        <v>129</v>
      </c>
      <c r="D56" s="8" t="s">
        <v>80</v>
      </c>
      <c r="E56" s="8" t="s">
        <v>166</v>
      </c>
      <c r="F56" s="8" t="s">
        <v>306</v>
      </c>
      <c r="G56" s="8" t="s">
        <v>240</v>
      </c>
      <c r="H56" s="8" t="s">
        <v>129</v>
      </c>
    </row>
    <row r="57" spans="2:8" x14ac:dyDescent="0.2">
      <c r="B57" s="415" t="str">
        <f t="shared" ca="1" si="0"/>
        <v>Punkte</v>
      </c>
      <c r="C57" s="418" t="s">
        <v>129</v>
      </c>
      <c r="D57" s="8" t="s">
        <v>98</v>
      </c>
      <c r="E57" s="8" t="s">
        <v>167</v>
      </c>
      <c r="F57" s="8" t="s">
        <v>307</v>
      </c>
      <c r="G57" s="8" t="s">
        <v>167</v>
      </c>
      <c r="H57" s="8" t="s">
        <v>129</v>
      </c>
    </row>
    <row r="58" spans="2:8" x14ac:dyDescent="0.2">
      <c r="B58" s="415" t="str">
        <f t="shared" ca="1" si="0"/>
        <v>Prozent</v>
      </c>
      <c r="C58" s="418" t="s">
        <v>129</v>
      </c>
      <c r="D58" s="8" t="s">
        <v>97</v>
      </c>
      <c r="E58" s="8" t="s">
        <v>357</v>
      </c>
      <c r="F58" s="8" t="s">
        <v>308</v>
      </c>
      <c r="G58" s="8" t="s">
        <v>241</v>
      </c>
      <c r="H58" s="8" t="s">
        <v>129</v>
      </c>
    </row>
    <row r="59" spans="2:8" x14ac:dyDescent="0.2">
      <c r="B59" s="415" t="str">
        <f t="shared" ca="1" si="0"/>
        <v>Hektaren</v>
      </c>
      <c r="C59" s="418" t="s">
        <v>129</v>
      </c>
      <c r="D59" s="8" t="s">
        <v>86</v>
      </c>
      <c r="E59" s="8" t="s">
        <v>193</v>
      </c>
      <c r="F59" s="8" t="s">
        <v>309</v>
      </c>
      <c r="G59" s="8" t="s">
        <v>193</v>
      </c>
      <c r="H59" s="8" t="s">
        <v>129</v>
      </c>
    </row>
    <row r="60" spans="2:8" x14ac:dyDescent="0.2">
      <c r="B60" s="416" t="str">
        <f t="shared" ca="1" si="0"/>
        <v>Meter ü. M.</v>
      </c>
      <c r="C60" s="418" t="s">
        <v>129</v>
      </c>
      <c r="D60" s="8" t="s">
        <v>106</v>
      </c>
      <c r="E60" s="8" t="s">
        <v>220</v>
      </c>
      <c r="F60" s="8" t="s">
        <v>310</v>
      </c>
      <c r="G60" s="8" t="s">
        <v>483</v>
      </c>
      <c r="H60" s="8" t="s">
        <v>129</v>
      </c>
    </row>
    <row r="61" spans="2:8" x14ac:dyDescent="0.2">
      <c r="B61" s="415" t="str">
        <f t="shared" ca="1" si="0"/>
        <v>Total</v>
      </c>
      <c r="C61" s="418" t="s">
        <v>129</v>
      </c>
      <c r="D61" s="8" t="s">
        <v>30</v>
      </c>
      <c r="E61" s="8" t="s">
        <v>30</v>
      </c>
      <c r="F61" s="8" t="s">
        <v>311</v>
      </c>
      <c r="G61" s="8" t="s">
        <v>30</v>
      </c>
      <c r="H61" s="8" t="s">
        <v>129</v>
      </c>
    </row>
    <row r="62" spans="2:8" x14ac:dyDescent="0.2">
      <c r="B62" s="415" t="str">
        <f t="shared" ca="1" si="0"/>
        <v>Referenzjahr</v>
      </c>
      <c r="C62" s="418"/>
      <c r="D62" s="8" t="s">
        <v>68</v>
      </c>
      <c r="E62" s="8" t="s">
        <v>168</v>
      </c>
      <c r="F62" s="8" t="s">
        <v>312</v>
      </c>
      <c r="G62" s="8" t="s">
        <v>204</v>
      </c>
      <c r="H62" s="8" t="s">
        <v>129</v>
      </c>
    </row>
    <row r="63" spans="2:8" x14ac:dyDescent="0.2">
      <c r="B63" s="415" t="str">
        <f t="shared" ca="1" si="0"/>
        <v>Berechnungsdatum</v>
      </c>
      <c r="C63" s="418"/>
      <c r="D63" s="8" t="s">
        <v>69</v>
      </c>
      <c r="E63" s="8" t="s">
        <v>256</v>
      </c>
      <c r="F63" s="8" t="s">
        <v>485</v>
      </c>
      <c r="G63" s="8" t="s">
        <v>242</v>
      </c>
      <c r="H63" s="8" t="s">
        <v>129</v>
      </c>
    </row>
    <row r="64" spans="2:8" x14ac:dyDescent="0.2">
      <c r="B64" s="416" t="str">
        <f t="shared" ca="1" si="0"/>
        <v>Berechnungs-ID</v>
      </c>
      <c r="C64" s="418"/>
      <c r="D64" s="8" t="s">
        <v>70</v>
      </c>
      <c r="E64" s="8" t="s">
        <v>257</v>
      </c>
      <c r="F64" s="8" t="s">
        <v>486</v>
      </c>
      <c r="G64" s="8" t="s">
        <v>243</v>
      </c>
      <c r="H64" s="8" t="s">
        <v>129</v>
      </c>
    </row>
    <row r="65" spans="2:8" x14ac:dyDescent="0.2">
      <c r="B65" s="417" t="str">
        <f t="shared" ca="1" si="0"/>
        <v>Zahlungen im</v>
      </c>
      <c r="C65" s="418" t="s">
        <v>118</v>
      </c>
      <c r="D65" s="412" t="s">
        <v>73</v>
      </c>
      <c r="E65" s="412" t="s">
        <v>258</v>
      </c>
      <c r="F65" s="412" t="s">
        <v>313</v>
      </c>
      <c r="G65" s="412" t="s">
        <v>244</v>
      </c>
      <c r="H65" s="412" t="s">
        <v>129</v>
      </c>
    </row>
    <row r="66" spans="2:8" x14ac:dyDescent="0.2">
      <c r="B66" s="417" t="str">
        <f t="shared" ca="1" si="0"/>
        <v>Lastenausgleich 2024</v>
      </c>
      <c r="C66" s="418" t="s">
        <v>129</v>
      </c>
      <c r="D66" s="412" t="str">
        <f>"Lastenausgleich " &amp; $G$3</f>
        <v>Lastenausgleich 2024</v>
      </c>
      <c r="E66" s="412" t="str">
        <f>"compensation des charges " &amp; $G$3</f>
        <v>compensation des charges 2024</v>
      </c>
      <c r="F66" s="412" t="str">
        <f>"Compensazione degli oneri " &amp; $G$3</f>
        <v>Compensazione degli oneri 2024</v>
      </c>
      <c r="G66" s="412" t="str">
        <f>"cost compensation " &amp; $G$3</f>
        <v>cost compensation 2024</v>
      </c>
      <c r="H66" s="412" t="s">
        <v>129</v>
      </c>
    </row>
    <row r="67" spans="2:8" x14ac:dyDescent="0.2">
      <c r="B67" s="415" t="str">
        <f t="shared" ca="1" si="0"/>
        <v>Auszahlungen in CHF</v>
      </c>
      <c r="C67" s="418" t="s">
        <v>129</v>
      </c>
      <c r="D67" s="8" t="s">
        <v>71</v>
      </c>
      <c r="E67" s="8" t="s">
        <v>356</v>
      </c>
      <c r="F67" s="8" t="s">
        <v>314</v>
      </c>
      <c r="G67" s="8" t="s">
        <v>245</v>
      </c>
      <c r="H67" s="8" t="s">
        <v>129</v>
      </c>
    </row>
    <row r="68" spans="2:8" x14ac:dyDescent="0.2">
      <c r="B68" s="415" t="str">
        <f t="shared" ca="1" si="0"/>
        <v>Geografisch-
topografischer
Lastenausgleich</v>
      </c>
      <c r="C68" s="418" t="s">
        <v>129</v>
      </c>
      <c r="D68" s="8" t="s">
        <v>555</v>
      </c>
      <c r="E68" s="8" t="s">
        <v>562</v>
      </c>
      <c r="F68" s="8" t="s">
        <v>560</v>
      </c>
      <c r="G68" s="8" t="s">
        <v>561</v>
      </c>
      <c r="H68" s="8" t="s">
        <v>129</v>
      </c>
    </row>
    <row r="69" spans="2:8" x14ac:dyDescent="0.2">
      <c r="B69" s="415" t="str">
        <f t="shared" ca="1" si="0"/>
        <v>GLA</v>
      </c>
      <c r="C69" s="418" t="s">
        <v>129</v>
      </c>
      <c r="D69" s="8" t="s">
        <v>556</v>
      </c>
      <c r="E69" s="8" t="s">
        <v>557</v>
      </c>
      <c r="F69" s="8" t="s">
        <v>558</v>
      </c>
      <c r="G69" s="8" t="s">
        <v>559</v>
      </c>
      <c r="H69" s="8" t="s">
        <v>129</v>
      </c>
    </row>
    <row r="70" spans="2:8" x14ac:dyDescent="0.2">
      <c r="B70" s="415" t="str">
        <f t="shared" ca="1" si="0"/>
        <v>Soziodemografischer
Lastenausgleich</v>
      </c>
      <c r="C70" s="418" t="s">
        <v>129</v>
      </c>
      <c r="D70" s="8" t="s">
        <v>551</v>
      </c>
      <c r="E70" s="8" t="s">
        <v>552</v>
      </c>
      <c r="F70" s="8" t="s">
        <v>553</v>
      </c>
      <c r="G70" s="8" t="s">
        <v>554</v>
      </c>
      <c r="H70" s="8" t="s">
        <v>129</v>
      </c>
    </row>
    <row r="71" spans="2:8" x14ac:dyDescent="0.2">
      <c r="B71" s="415" t="str">
        <f t="shared" ca="1" si="0"/>
        <v>SLA A-C</v>
      </c>
      <c r="C71" s="418" t="s">
        <v>129</v>
      </c>
      <c r="D71" s="8" t="s">
        <v>475</v>
      </c>
      <c r="E71" s="8" t="s">
        <v>476</v>
      </c>
      <c r="F71" s="8" t="s">
        <v>320</v>
      </c>
      <c r="G71" s="8" t="s">
        <v>212</v>
      </c>
      <c r="H71" s="8" t="s">
        <v>129</v>
      </c>
    </row>
    <row r="72" spans="2:8" x14ac:dyDescent="0.2">
      <c r="B72" s="415" t="str">
        <f t="shared" ca="1" si="0"/>
        <v>SLA F</v>
      </c>
      <c r="C72" s="418" t="s">
        <v>129</v>
      </c>
      <c r="D72" s="8" t="s">
        <v>40</v>
      </c>
      <c r="E72" s="8" t="s">
        <v>174</v>
      </c>
      <c r="F72" s="8" t="s">
        <v>321</v>
      </c>
      <c r="G72" s="8" t="s">
        <v>211</v>
      </c>
      <c r="H72" s="8" t="s">
        <v>129</v>
      </c>
    </row>
    <row r="73" spans="2:8" x14ac:dyDescent="0.2">
      <c r="B73" s="416" t="str">
        <f t="shared" ca="1" si="0"/>
        <v>Die Berechnung des Lastenausgleichs wird im Technischen Bericht detailliert beschrieben:
www.efv.admin.ch → Themen  → Finanzausgleich  → Dokumentation</v>
      </c>
      <c r="C73" s="418" t="s">
        <v>129</v>
      </c>
      <c r="D73" s="8" t="s">
        <v>105</v>
      </c>
      <c r="E73" s="8" t="s">
        <v>381</v>
      </c>
      <c r="F73" s="8" t="s">
        <v>413</v>
      </c>
      <c r="G73" s="8" t="s">
        <v>414</v>
      </c>
      <c r="H73" s="8" t="s">
        <v>129</v>
      </c>
    </row>
    <row r="74" spans="2:8" x14ac:dyDescent="0.2">
      <c r="B74" s="417" t="str">
        <f t="shared" ca="1" si="0"/>
        <v>Berechnung der Dotationen im Lastenausgleich 2024</v>
      </c>
      <c r="C74" s="418" t="s">
        <v>119</v>
      </c>
      <c r="D74" s="412" t="str">
        <f>"Berechnung der Dotationen im Lastenausgleich " &amp; $G$3</f>
        <v>Berechnung der Dotationen im Lastenausgleich 2024</v>
      </c>
      <c r="E74" s="412" t="str">
        <f>"Calcul des dotations de la compensation des charges " &amp; $G$3</f>
        <v>Calcul des dotations de la compensation des charges 2024</v>
      </c>
      <c r="F74" s="412" t="str">
        <f>"Calcolo delle dotazioni nella compensazione degli oneri " &amp; $G$3</f>
        <v>Calcolo delle dotazioni nella compensazione degli oneri 2024</v>
      </c>
      <c r="G74" s="412" t="str">
        <f>"Calculation of cost compensation endowments "  &amp; $G$3</f>
        <v>Calculation of cost compensation endowments 2024</v>
      </c>
      <c r="H74" s="412" t="s">
        <v>129</v>
      </c>
    </row>
    <row r="75" spans="2:8" x14ac:dyDescent="0.2">
      <c r="B75" s="415" t="str">
        <f t="shared" ca="1" si="0"/>
        <v>in CHF</v>
      </c>
      <c r="C75" s="418" t="s">
        <v>129</v>
      </c>
      <c r="D75" s="8" t="s">
        <v>34</v>
      </c>
      <c r="E75" s="8" t="s">
        <v>355</v>
      </c>
      <c r="F75" s="8" t="s">
        <v>34</v>
      </c>
      <c r="G75" s="8" t="s">
        <v>34</v>
      </c>
      <c r="H75" s="8" t="s">
        <v>129</v>
      </c>
    </row>
    <row r="76" spans="2:8" x14ac:dyDescent="0.2">
      <c r="B76" s="415" t="str">
        <f t="shared" ref="B76:B139" ca="1" si="1">INDIRECT(ADDRESS(ROW(),$D$7+3))</f>
        <v>Geografisch-topografischer
Lastenausgleich (GLA)</v>
      </c>
      <c r="C76" s="418" t="s">
        <v>129</v>
      </c>
      <c r="D76" s="8" t="s">
        <v>563</v>
      </c>
      <c r="E76" s="8" t="s">
        <v>382</v>
      </c>
      <c r="F76" s="8" t="s">
        <v>564</v>
      </c>
      <c r="G76" s="8" t="s">
        <v>565</v>
      </c>
      <c r="H76" s="8" t="s">
        <v>129</v>
      </c>
    </row>
    <row r="77" spans="2:8" x14ac:dyDescent="0.2">
      <c r="B77" s="415" t="str">
        <f t="shared" ca="1" si="1"/>
        <v>Soziodemografischer
Lastenausgleich (SLA)</v>
      </c>
      <c r="C77" s="418" t="s">
        <v>129</v>
      </c>
      <c r="D77" s="8" t="s">
        <v>358</v>
      </c>
      <c r="E77" s="8" t="s">
        <v>383</v>
      </c>
      <c r="F77" s="8" t="s">
        <v>415</v>
      </c>
      <c r="G77" s="8" t="s">
        <v>440</v>
      </c>
      <c r="H77" s="8" t="s">
        <v>129</v>
      </c>
    </row>
    <row r="78" spans="2:8" x14ac:dyDescent="0.2">
      <c r="B78" s="415" t="str">
        <f t="shared" ca="1" si="1"/>
        <v>Lastenausgleich
Total</v>
      </c>
      <c r="C78" s="418" t="s">
        <v>129</v>
      </c>
      <c r="D78" s="8" t="s">
        <v>72</v>
      </c>
      <c r="E78" s="8" t="s">
        <v>384</v>
      </c>
      <c r="F78" s="8" t="s">
        <v>416</v>
      </c>
      <c r="G78" s="8" t="s">
        <v>441</v>
      </c>
      <c r="H78" s="8" t="s">
        <v>129</v>
      </c>
    </row>
    <row r="79" spans="2:8" x14ac:dyDescent="0.2">
      <c r="B79" s="415" t="str">
        <f t="shared" ca="1" si="1"/>
        <v>Ordentliche Dotation 2023</v>
      </c>
      <c r="C79" s="418" t="s">
        <v>129</v>
      </c>
      <c r="D79" s="8" t="str">
        <f>"Ordentliche Dotation " &amp; $G$3-1</f>
        <v>Ordentliche Dotation 2023</v>
      </c>
      <c r="E79" s="8" t="str">
        <f>"Dotation ordinaire " &amp; $G$3-1</f>
        <v>Dotation ordinaire 2023</v>
      </c>
      <c r="F79" s="8" t="str">
        <f>"Dotazione ordinaria " &amp; $G$3-1</f>
        <v>Dotazione ordinaria 2023</v>
      </c>
      <c r="G79" s="8" t="str">
        <f>"Ordinary endowment " &amp; $G$3-1</f>
        <v>Ordinary endowment 2023</v>
      </c>
      <c r="H79" s="8" t="s">
        <v>129</v>
      </c>
    </row>
    <row r="80" spans="2:8" x14ac:dyDescent="0.2">
      <c r="B80" s="415" t="str">
        <f t="shared" ca="1" si="1"/>
        <v>+ Teuerung (LIK 04/2023)</v>
      </c>
      <c r="C80" s="418" t="s">
        <v>129</v>
      </c>
      <c r="D80" s="8" t="str">
        <f>"+ Teuerung (LIK " &amp; TEXT(DOT!$D$10,"MM/JJJJ") &amp; ")"</f>
        <v>+ Teuerung (LIK 04/2023)</v>
      </c>
      <c r="E80" s="8" t="str">
        <f>"+ renchérissement (IPC " &amp; TEXT(DOT!$D$10,"MM/JJJJ") &amp; ")"</f>
        <v>+ renchérissement (IPC 04/2023)</v>
      </c>
      <c r="F80" s="8" t="str">
        <f>"+ Rincaro (IPC " &amp; TEXT(DOT!$D$10,"MM/JJJJ") &amp; ")"</f>
        <v>+ Rincaro (IPC 04/2023)</v>
      </c>
      <c r="G80" s="8" t="str">
        <f>"+ Inflation (CPI " &amp; TEXT(DOT!$D$10,"MM/JJJJ") &amp; ")"</f>
        <v>+ Inflation (CPI 04/2023)</v>
      </c>
      <c r="H80" s="8" t="s">
        <v>129</v>
      </c>
    </row>
    <row r="81" spans="2:8" x14ac:dyDescent="0.2">
      <c r="B81" s="415" t="str">
        <f t="shared" ca="1" si="1"/>
        <v>+ Anpassung Dotation</v>
      </c>
      <c r="C81" s="418" t="s">
        <v>129</v>
      </c>
      <c r="D81" s="8" t="s">
        <v>42</v>
      </c>
      <c r="E81" s="8" t="s">
        <v>169</v>
      </c>
      <c r="F81" s="8" t="s">
        <v>315</v>
      </c>
      <c r="G81" s="8" t="s">
        <v>205</v>
      </c>
      <c r="H81" s="8" t="s">
        <v>129</v>
      </c>
    </row>
    <row r="82" spans="2:8" x14ac:dyDescent="0.2">
      <c r="B82" s="415" t="str">
        <f t="shared" ca="1" si="1"/>
        <v>Ordentliche Dotation 2024</v>
      </c>
      <c r="C82" s="418" t="s">
        <v>129</v>
      </c>
      <c r="D82" s="8" t="str">
        <f>"Ordentliche Dotation " &amp; $G$3</f>
        <v>Ordentliche Dotation 2024</v>
      </c>
      <c r="E82" s="8" t="str">
        <f>"Dotation ordinaire " &amp; $G$3</f>
        <v>Dotation ordinaire 2024</v>
      </c>
      <c r="F82" s="8" t="str">
        <f>"Dotazione ordinaria " &amp; $G$3</f>
        <v>Dotazione ordinaria 2024</v>
      </c>
      <c r="G82" s="8" t="str">
        <f>"Ordinary endowment " &amp; $G$3</f>
        <v>Ordinary endowment 2024</v>
      </c>
      <c r="H82" s="8" t="s">
        <v>129</v>
      </c>
    </row>
    <row r="83" spans="2:8" x14ac:dyDescent="0.2">
      <c r="B83" s="415" t="str">
        <f t="shared" ca="1" si="1"/>
        <v>Erhöhung gemäss Art. 9 Abs. 2bis FiLaG</v>
      </c>
      <c r="C83" s="418" t="s">
        <v>129</v>
      </c>
      <c r="D83" s="8" t="s">
        <v>488</v>
      </c>
      <c r="E83" s="8" t="s">
        <v>490</v>
      </c>
      <c r="F83" s="8" t="s">
        <v>491</v>
      </c>
      <c r="G83" s="8" t="s">
        <v>489</v>
      </c>
      <c r="H83" s="8" t="s">
        <v>129</v>
      </c>
    </row>
    <row r="84" spans="2:8" x14ac:dyDescent="0.2">
      <c r="B84" s="415" t="str">
        <f t="shared" ca="1" si="1"/>
        <v>Dotation 2024</v>
      </c>
      <c r="C84" s="418" t="s">
        <v>129</v>
      </c>
      <c r="D84" s="8" t="str">
        <f>"Dotation " &amp; $G$3</f>
        <v>Dotation 2024</v>
      </c>
      <c r="E84" s="8" t="str">
        <f>"Dotation " &amp; $G$3</f>
        <v>Dotation 2024</v>
      </c>
      <c r="F84" s="8" t="str">
        <f>"Dotazione " &amp; $G$3</f>
        <v>Dotazione 2024</v>
      </c>
      <c r="G84" s="8" t="str">
        <f>"Endowment " &amp; $G$3</f>
        <v>Endowment 2024</v>
      </c>
      <c r="H84" s="8" t="s">
        <v>129</v>
      </c>
    </row>
    <row r="85" spans="2:8" x14ac:dyDescent="0.2">
      <c r="B85" s="415" t="str">
        <f t="shared" ca="1" si="1"/>
        <v>GLA 1</v>
      </c>
      <c r="C85" s="418"/>
      <c r="D85" s="8" t="s">
        <v>35</v>
      </c>
      <c r="E85" s="8" t="s">
        <v>170</v>
      </c>
      <c r="F85" s="8" t="s">
        <v>316</v>
      </c>
      <c r="G85" s="8" t="s">
        <v>206</v>
      </c>
      <c r="H85" s="8" t="s">
        <v>129</v>
      </c>
    </row>
    <row r="86" spans="2:8" x14ac:dyDescent="0.2">
      <c r="B86" s="415" t="str">
        <f t="shared" ca="1" si="1"/>
        <v>GLA 2</v>
      </c>
      <c r="C86" s="418"/>
      <c r="D86" s="8" t="s">
        <v>36</v>
      </c>
      <c r="E86" s="8" t="s">
        <v>171</v>
      </c>
      <c r="F86" s="8" t="s">
        <v>317</v>
      </c>
      <c r="G86" s="8" t="s">
        <v>207</v>
      </c>
      <c r="H86" s="8" t="s">
        <v>129</v>
      </c>
    </row>
    <row r="87" spans="2:8" x14ac:dyDescent="0.2">
      <c r="B87" s="415" t="str">
        <f t="shared" ca="1" si="1"/>
        <v>GLA 3</v>
      </c>
      <c r="C87" s="418"/>
      <c r="D87" s="8" t="s">
        <v>37</v>
      </c>
      <c r="E87" s="8" t="s">
        <v>172</v>
      </c>
      <c r="F87" s="8" t="s">
        <v>318</v>
      </c>
      <c r="G87" s="8" t="s">
        <v>208</v>
      </c>
      <c r="H87" s="8" t="s">
        <v>129</v>
      </c>
    </row>
    <row r="88" spans="2:8" x14ac:dyDescent="0.2">
      <c r="B88" s="415" t="str">
        <f t="shared" ca="1" si="1"/>
        <v>GLA 4</v>
      </c>
      <c r="C88" s="418"/>
      <c r="D88" s="8" t="s">
        <v>38</v>
      </c>
      <c r="E88" s="8" t="s">
        <v>173</v>
      </c>
      <c r="F88" s="8" t="s">
        <v>319</v>
      </c>
      <c r="G88" s="8" t="s">
        <v>209</v>
      </c>
      <c r="H88" s="8" t="s">
        <v>129</v>
      </c>
    </row>
    <row r="89" spans="2:8" x14ac:dyDescent="0.2">
      <c r="B89" s="415" t="str">
        <f t="shared" ca="1" si="1"/>
        <v>SLA A-C</v>
      </c>
      <c r="C89" s="418"/>
      <c r="D89" s="8" t="s">
        <v>475</v>
      </c>
      <c r="E89" s="8" t="s">
        <v>476</v>
      </c>
      <c r="F89" s="8" t="s">
        <v>320</v>
      </c>
      <c r="G89" s="8" t="s">
        <v>212</v>
      </c>
      <c r="H89" s="8" t="s">
        <v>129</v>
      </c>
    </row>
    <row r="90" spans="2:8" x14ac:dyDescent="0.2">
      <c r="B90" s="415" t="str">
        <f t="shared" ca="1" si="1"/>
        <v>SLA F</v>
      </c>
      <c r="C90" s="418"/>
      <c r="D90" s="8" t="s">
        <v>40</v>
      </c>
      <c r="E90" s="8" t="s">
        <v>174</v>
      </c>
      <c r="F90" s="8" t="s">
        <v>321</v>
      </c>
      <c r="G90" s="8" t="s">
        <v>211</v>
      </c>
      <c r="H90" s="8" t="s">
        <v>129</v>
      </c>
    </row>
    <row r="91" spans="2:8" x14ac:dyDescent="0.2">
      <c r="B91" s="415" t="str">
        <f t="shared" ca="1" si="1"/>
        <v>Teilausgleiche</v>
      </c>
      <c r="C91" s="418"/>
      <c r="D91" s="8" t="s">
        <v>41</v>
      </c>
      <c r="E91" s="8" t="s">
        <v>259</v>
      </c>
      <c r="F91" s="8" t="s">
        <v>322</v>
      </c>
      <c r="G91" s="8" t="s">
        <v>246</v>
      </c>
      <c r="H91" s="8" t="s">
        <v>129</v>
      </c>
    </row>
    <row r="92" spans="2:8" x14ac:dyDescent="0.2">
      <c r="B92" s="416" t="str">
        <f t="shared" ca="1" si="1"/>
        <v>Anteil</v>
      </c>
      <c r="C92" s="418" t="s">
        <v>129</v>
      </c>
      <c r="D92" s="8" t="s">
        <v>39</v>
      </c>
      <c r="E92" s="8" t="s">
        <v>260</v>
      </c>
      <c r="F92" s="8" t="s">
        <v>323</v>
      </c>
      <c r="G92" s="8" t="s">
        <v>247</v>
      </c>
      <c r="H92" s="8" t="s">
        <v>129</v>
      </c>
    </row>
    <row r="93" spans="2:8" x14ac:dyDescent="0.2">
      <c r="B93" s="417" t="str">
        <f t="shared" ca="1" si="1"/>
        <v>GLA 1 (Siedlungshöhe)</v>
      </c>
      <c r="C93" s="418" t="s">
        <v>502</v>
      </c>
      <c r="D93" s="412" t="s">
        <v>0</v>
      </c>
      <c r="E93" s="412" t="s">
        <v>261</v>
      </c>
      <c r="F93" s="412" t="s">
        <v>324</v>
      </c>
      <c r="G93" s="412" t="s">
        <v>213</v>
      </c>
      <c r="H93" s="412" t="s">
        <v>129</v>
      </c>
    </row>
    <row r="94" spans="2:8" x14ac:dyDescent="0.2">
      <c r="B94" s="415" t="str">
        <f t="shared" ca="1" si="1"/>
        <v>Indikator = Anteil der Wohnbevölkerung mit einer Wohnhöhe von über 800 m</v>
      </c>
      <c r="C94" s="418" t="s">
        <v>129</v>
      </c>
      <c r="D94" s="8" t="s">
        <v>91</v>
      </c>
      <c r="E94" s="8" t="s">
        <v>262</v>
      </c>
      <c r="F94" s="8" t="s">
        <v>325</v>
      </c>
      <c r="G94" s="8" t="s">
        <v>492</v>
      </c>
      <c r="H94" s="8" t="s">
        <v>129</v>
      </c>
    </row>
    <row r="95" spans="2:8" x14ac:dyDescent="0.2">
      <c r="B95" s="417" t="str">
        <f t="shared" ca="1" si="1"/>
        <v>GLA 2 (Steilheit des Geländes)</v>
      </c>
      <c r="C95" s="418" t="s">
        <v>129</v>
      </c>
      <c r="D95" s="412" t="s">
        <v>31</v>
      </c>
      <c r="E95" s="412" t="s">
        <v>175</v>
      </c>
      <c r="F95" s="412" t="s">
        <v>326</v>
      </c>
      <c r="G95" s="412" t="s">
        <v>214</v>
      </c>
      <c r="H95" s="412" t="s">
        <v>129</v>
      </c>
    </row>
    <row r="96" spans="2:8" x14ac:dyDescent="0.2">
      <c r="B96" s="415" t="str">
        <f t="shared" ca="1" si="1"/>
        <v>Indikator = Medianhöhe der produktiven Fläche</v>
      </c>
      <c r="C96" s="418" t="s">
        <v>129</v>
      </c>
      <c r="D96" s="8" t="s">
        <v>580</v>
      </c>
      <c r="E96" s="8" t="s">
        <v>263</v>
      </c>
      <c r="F96" s="8" t="s">
        <v>581</v>
      </c>
      <c r="G96" s="8" t="s">
        <v>582</v>
      </c>
      <c r="H96" s="8" t="s">
        <v>129</v>
      </c>
    </row>
    <row r="97" spans="2:8" x14ac:dyDescent="0.2">
      <c r="B97" s="417" t="str">
        <f t="shared" ca="1" si="1"/>
        <v>GLA 3 (Siedlungsstruktur)</v>
      </c>
      <c r="C97" s="418" t="s">
        <v>129</v>
      </c>
      <c r="D97" s="412" t="s">
        <v>32</v>
      </c>
      <c r="E97" s="412" t="s">
        <v>176</v>
      </c>
      <c r="F97" s="412" t="s">
        <v>327</v>
      </c>
      <c r="G97" s="412" t="s">
        <v>568</v>
      </c>
      <c r="H97" s="412" t="s">
        <v>129</v>
      </c>
    </row>
    <row r="98" spans="2:8" x14ac:dyDescent="0.2">
      <c r="B98" s="415" t="str">
        <f t="shared" ca="1" si="1"/>
        <v>Indikator = Anteil der Wohnbevölkerung in Siedlungen mit weniger als 200 Einwohnern</v>
      </c>
      <c r="C98" s="418" t="s">
        <v>129</v>
      </c>
      <c r="D98" s="8" t="s">
        <v>95</v>
      </c>
      <c r="E98" s="8" t="s">
        <v>473</v>
      </c>
      <c r="F98" s="8" t="s">
        <v>328</v>
      </c>
      <c r="G98" s="8" t="s">
        <v>248</v>
      </c>
      <c r="H98" s="8" t="s">
        <v>129</v>
      </c>
    </row>
    <row r="99" spans="2:8" x14ac:dyDescent="0.2">
      <c r="B99" s="417" t="str">
        <f t="shared" ca="1" si="1"/>
        <v>GLA 4 (Geringe Bevölkerungsdichte)</v>
      </c>
      <c r="C99" s="418" t="s">
        <v>129</v>
      </c>
      <c r="D99" s="412" t="s">
        <v>33</v>
      </c>
      <c r="E99" s="412" t="s">
        <v>264</v>
      </c>
      <c r="F99" s="412" t="s">
        <v>329</v>
      </c>
      <c r="G99" s="412" t="s">
        <v>215</v>
      </c>
      <c r="H99" s="412" t="s">
        <v>129</v>
      </c>
    </row>
    <row r="100" spans="2:8" x14ac:dyDescent="0.2">
      <c r="B100" s="415" t="str">
        <f t="shared" ca="1" si="1"/>
        <v>Indikator = Hektaren pro Einwohner</v>
      </c>
      <c r="C100" s="418" t="s">
        <v>129</v>
      </c>
      <c r="D100" s="8" t="s">
        <v>96</v>
      </c>
      <c r="E100" s="8" t="s">
        <v>265</v>
      </c>
      <c r="F100" s="8" t="s">
        <v>330</v>
      </c>
      <c r="G100" s="8" t="s">
        <v>216</v>
      </c>
      <c r="H100" s="8" t="s">
        <v>129</v>
      </c>
    </row>
    <row r="101" spans="2:8" x14ac:dyDescent="0.2">
      <c r="B101" s="415" t="str">
        <f t="shared" ca="1" si="1"/>
        <v>Ständige Wohnbev.
mit einer Wohnhöhe
von über 800 m.ü.M.</v>
      </c>
      <c r="C101" s="418" t="s">
        <v>129</v>
      </c>
      <c r="D101" s="8" t="s">
        <v>359</v>
      </c>
      <c r="E101" s="8" t="s">
        <v>385</v>
      </c>
      <c r="F101" s="8" t="s">
        <v>331</v>
      </c>
      <c r="G101" s="8" t="s">
        <v>442</v>
      </c>
      <c r="H101" s="8" t="s">
        <v>129</v>
      </c>
    </row>
    <row r="102" spans="2:8" x14ac:dyDescent="0.2">
      <c r="B102" s="415" t="str">
        <f t="shared" ca="1" si="1"/>
        <v>Ständige Wohn-
bevölkerung</v>
      </c>
      <c r="C102" s="418" t="s">
        <v>129</v>
      </c>
      <c r="D102" s="8" t="s">
        <v>360</v>
      </c>
      <c r="E102" s="8" t="s">
        <v>386</v>
      </c>
      <c r="F102" s="8" t="s">
        <v>332</v>
      </c>
      <c r="G102" s="8" t="s">
        <v>443</v>
      </c>
      <c r="H102" s="8" t="s">
        <v>129</v>
      </c>
    </row>
    <row r="103" spans="2:8" x14ac:dyDescent="0.2">
      <c r="B103" s="415" t="str">
        <f t="shared" ca="1" si="1"/>
        <v>Indikator</v>
      </c>
      <c r="C103" s="418" t="s">
        <v>129</v>
      </c>
      <c r="D103" s="8" t="s">
        <v>1</v>
      </c>
      <c r="E103" s="8" t="s">
        <v>177</v>
      </c>
      <c r="F103" s="8" t="s">
        <v>304</v>
      </c>
      <c r="G103" s="8" t="s">
        <v>203</v>
      </c>
      <c r="H103" s="8" t="s">
        <v>129</v>
      </c>
    </row>
    <row r="104" spans="2:8" x14ac:dyDescent="0.2">
      <c r="B104" s="415" t="str">
        <f t="shared" ca="1" si="1"/>
        <v>Lastenindex</v>
      </c>
      <c r="C104" s="418" t="s">
        <v>129</v>
      </c>
      <c r="D104" s="8" t="s">
        <v>2</v>
      </c>
      <c r="E104" s="8" t="s">
        <v>387</v>
      </c>
      <c r="F104" s="8" t="s">
        <v>333</v>
      </c>
      <c r="G104" s="8" t="s">
        <v>444</v>
      </c>
      <c r="H104" s="8" t="s">
        <v>129</v>
      </c>
    </row>
    <row r="105" spans="2:8" x14ac:dyDescent="0.2">
      <c r="B105" s="415" t="str">
        <f t="shared" ca="1" si="1"/>
        <v>Massgebende
Sonderlasten</v>
      </c>
      <c r="C105" s="418" t="s">
        <v>129</v>
      </c>
      <c r="D105" s="8" t="s">
        <v>361</v>
      </c>
      <c r="E105" s="8" t="s">
        <v>388</v>
      </c>
      <c r="F105" s="8" t="s">
        <v>334</v>
      </c>
      <c r="G105" s="8" t="s">
        <v>445</v>
      </c>
      <c r="H105" s="8" t="s">
        <v>129</v>
      </c>
    </row>
    <row r="106" spans="2:8" x14ac:dyDescent="0.2">
      <c r="B106" s="415" t="str">
        <f t="shared" ca="1" si="1"/>
        <v>Auszahlung
GLA 1</v>
      </c>
      <c r="C106" s="418" t="s">
        <v>129</v>
      </c>
      <c r="D106" s="8" t="s">
        <v>446</v>
      </c>
      <c r="E106" s="8" t="s">
        <v>389</v>
      </c>
      <c r="F106" s="8" t="s">
        <v>450</v>
      </c>
      <c r="G106" s="8" t="s">
        <v>454</v>
      </c>
      <c r="H106" s="8" t="s">
        <v>129</v>
      </c>
    </row>
    <row r="107" spans="2:8" x14ac:dyDescent="0.2">
      <c r="B107" s="415" t="str">
        <f t="shared" ca="1" si="1"/>
        <v>Produktive
Fläche</v>
      </c>
      <c r="C107" s="418" t="s">
        <v>129</v>
      </c>
      <c r="D107" s="8" t="s">
        <v>104</v>
      </c>
      <c r="E107" s="8" t="s">
        <v>390</v>
      </c>
      <c r="F107" s="8" t="s">
        <v>524</v>
      </c>
      <c r="G107" s="8" t="s">
        <v>458</v>
      </c>
      <c r="H107" s="8" t="s">
        <v>129</v>
      </c>
    </row>
    <row r="108" spans="2:8" ht="11.25" customHeight="1" x14ac:dyDescent="0.2">
      <c r="B108" s="415" t="str">
        <f t="shared" ca="1" si="1"/>
        <v>Höhenmedian
produktive Fläche</v>
      </c>
      <c r="C108" s="418" t="s">
        <v>129</v>
      </c>
      <c r="D108" s="8" t="s">
        <v>477</v>
      </c>
      <c r="E108" s="8" t="s">
        <v>391</v>
      </c>
      <c r="F108" s="8" t="s">
        <v>336</v>
      </c>
      <c r="G108" s="8" t="s">
        <v>459</v>
      </c>
      <c r="H108" s="8" t="s">
        <v>129</v>
      </c>
    </row>
    <row r="109" spans="2:8" x14ac:dyDescent="0.2">
      <c r="B109" s="415" t="str">
        <f t="shared" ca="1" si="1"/>
        <v>Auszahlung
GLA 2</v>
      </c>
      <c r="C109" s="418" t="s">
        <v>129</v>
      </c>
      <c r="D109" s="8" t="s">
        <v>447</v>
      </c>
      <c r="E109" s="8" t="s">
        <v>392</v>
      </c>
      <c r="F109" s="8" t="s">
        <v>451</v>
      </c>
      <c r="G109" s="8" t="s">
        <v>455</v>
      </c>
      <c r="H109" s="8" t="s">
        <v>129</v>
      </c>
    </row>
    <row r="110" spans="2:8" ht="11.25" customHeight="1" x14ac:dyDescent="0.2">
      <c r="B110" s="415" t="str">
        <f t="shared" ca="1" si="1"/>
        <v>Ständige Wohnbev.
in Siedlungen mit
weniger als 200 Einw.</v>
      </c>
      <c r="C110" s="418" t="s">
        <v>129</v>
      </c>
      <c r="D110" s="8" t="s">
        <v>487</v>
      </c>
      <c r="E110" s="8" t="s">
        <v>474</v>
      </c>
      <c r="F110" s="8" t="s">
        <v>337</v>
      </c>
      <c r="G110" s="8" t="s">
        <v>460</v>
      </c>
      <c r="H110" s="8" t="s">
        <v>129</v>
      </c>
    </row>
    <row r="111" spans="2:8" x14ac:dyDescent="0.2">
      <c r="B111" s="415" t="str">
        <f t="shared" ca="1" si="1"/>
        <v>Auszahlung
GLA 3</v>
      </c>
      <c r="C111" s="418"/>
      <c r="D111" s="8" t="s">
        <v>448</v>
      </c>
      <c r="E111" s="8" t="s">
        <v>393</v>
      </c>
      <c r="F111" s="8" t="s">
        <v>452</v>
      </c>
      <c r="G111" s="8" t="s">
        <v>456</v>
      </c>
      <c r="H111" s="8" t="s">
        <v>129</v>
      </c>
    </row>
    <row r="112" spans="2:8" x14ac:dyDescent="0.2">
      <c r="B112" s="415" t="str">
        <f t="shared" ca="1" si="1"/>
        <v>Fläche</v>
      </c>
      <c r="C112" s="418"/>
      <c r="D112" s="8" t="s">
        <v>66</v>
      </c>
      <c r="E112" s="8" t="s">
        <v>178</v>
      </c>
      <c r="F112" s="8" t="s">
        <v>338</v>
      </c>
      <c r="G112" s="8" t="s">
        <v>217</v>
      </c>
      <c r="H112" s="8" t="s">
        <v>129</v>
      </c>
    </row>
    <row r="113" spans="2:8" x14ac:dyDescent="0.2">
      <c r="B113" s="415" t="str">
        <f t="shared" ca="1" si="1"/>
        <v>Auszahlung
GLA 4</v>
      </c>
      <c r="C113" s="418"/>
      <c r="D113" s="8" t="s">
        <v>449</v>
      </c>
      <c r="E113" s="8" t="s">
        <v>394</v>
      </c>
      <c r="F113" s="8" t="s">
        <v>453</v>
      </c>
      <c r="G113" s="8" t="s">
        <v>457</v>
      </c>
      <c r="H113" s="8" t="s">
        <v>129</v>
      </c>
    </row>
    <row r="114" spans="2:8" x14ac:dyDescent="0.2">
      <c r="B114" s="415" t="str">
        <f t="shared" ca="1" si="1"/>
        <v>E / E[Schweiz]</v>
      </c>
      <c r="C114" s="418"/>
      <c r="D114" s="8" t="s">
        <v>88</v>
      </c>
      <c r="E114" s="8" t="s">
        <v>179</v>
      </c>
      <c r="F114" s="8" t="s">
        <v>339</v>
      </c>
      <c r="G114" s="8" t="s">
        <v>218</v>
      </c>
      <c r="H114" s="8" t="s">
        <v>129</v>
      </c>
    </row>
    <row r="115" spans="2:8" x14ac:dyDescent="0.2">
      <c r="B115" s="415" t="str">
        <f t="shared" ca="1" si="1"/>
        <v>G / G[Schweiz] * Dotation</v>
      </c>
      <c r="C115" s="418"/>
      <c r="D115" s="8" t="s">
        <v>90</v>
      </c>
      <c r="E115" s="8" t="s">
        <v>182</v>
      </c>
      <c r="F115" s="8" t="s">
        <v>340</v>
      </c>
      <c r="G115" s="8" t="s">
        <v>461</v>
      </c>
      <c r="H115" s="8" t="s">
        <v>129</v>
      </c>
    </row>
    <row r="116" spans="2:8" x14ac:dyDescent="0.2">
      <c r="B116" s="415" t="str">
        <f t="shared" ca="1" si="1"/>
        <v>M / M[Schweiz]</v>
      </c>
      <c r="C116" s="418"/>
      <c r="D116" s="8" t="s">
        <v>93</v>
      </c>
      <c r="E116" s="8" t="s">
        <v>180</v>
      </c>
      <c r="F116" s="8" t="s">
        <v>341</v>
      </c>
      <c r="G116" s="8" t="s">
        <v>219</v>
      </c>
      <c r="H116" s="8" t="s">
        <v>129</v>
      </c>
    </row>
    <row r="117" spans="2:8" x14ac:dyDescent="0.2">
      <c r="B117" s="416" t="str">
        <f t="shared" ca="1" si="1"/>
        <v>O / O[Schweiz] * Dotation</v>
      </c>
      <c r="C117" s="418" t="s">
        <v>129</v>
      </c>
      <c r="D117" s="8" t="s">
        <v>161</v>
      </c>
      <c r="E117" s="8" t="s">
        <v>181</v>
      </c>
      <c r="F117" s="8" t="s">
        <v>342</v>
      </c>
      <c r="G117" s="8" t="s">
        <v>462</v>
      </c>
      <c r="H117" s="8" t="s">
        <v>129</v>
      </c>
    </row>
    <row r="118" spans="2:8" x14ac:dyDescent="0.2">
      <c r="B118" s="417" t="str">
        <f t="shared" ca="1" si="1"/>
        <v>Auszahlungen GLA 2024</v>
      </c>
      <c r="C118" s="418" t="s">
        <v>526</v>
      </c>
      <c r="D118" s="412" t="str">
        <f>"Auszahlungen GLA " &amp; $G$3</f>
        <v>Auszahlungen GLA 2024</v>
      </c>
      <c r="E118" s="412" t="str">
        <f>"Montants reçus au titre des CCG " &amp; $G$3</f>
        <v>Montants reçus au titre des CCG 2024</v>
      </c>
      <c r="F118" s="412" t="str">
        <f>"Versamenti PAG " &amp; $G$3</f>
        <v>Versamenti PAG 2024</v>
      </c>
      <c r="G118" s="412" t="str">
        <f>"Outpayments GCC " &amp; $G$3</f>
        <v>Outpayments GCC 2024</v>
      </c>
      <c r="H118" s="412" t="s">
        <v>129</v>
      </c>
    </row>
    <row r="119" spans="2:8" x14ac:dyDescent="0.2">
      <c r="B119" s="415" t="str">
        <f t="shared" ca="1" si="1"/>
        <v>in CHF</v>
      </c>
      <c r="C119" s="418" t="s">
        <v>129</v>
      </c>
      <c r="D119" s="8" t="s">
        <v>34</v>
      </c>
      <c r="E119" s="8" t="s">
        <v>355</v>
      </c>
      <c r="F119" s="8" t="s">
        <v>34</v>
      </c>
      <c r="G119" s="8" t="s">
        <v>34</v>
      </c>
      <c r="H119" s="8" t="s">
        <v>129</v>
      </c>
    </row>
    <row r="120" spans="2:8" x14ac:dyDescent="0.2">
      <c r="B120" s="415" t="str">
        <f t="shared" ca="1" si="1"/>
        <v>GLA 1</v>
      </c>
      <c r="C120" s="418" t="s">
        <v>129</v>
      </c>
      <c r="D120" s="8" t="s">
        <v>35</v>
      </c>
      <c r="E120" s="8" t="s">
        <v>170</v>
      </c>
      <c r="F120" s="8" t="s">
        <v>316</v>
      </c>
      <c r="G120" s="8" t="s">
        <v>206</v>
      </c>
      <c r="H120" s="8" t="s">
        <v>129</v>
      </c>
    </row>
    <row r="121" spans="2:8" x14ac:dyDescent="0.2">
      <c r="B121" s="415" t="str">
        <f t="shared" ca="1" si="1"/>
        <v>GLA 2</v>
      </c>
      <c r="C121" s="418" t="s">
        <v>129</v>
      </c>
      <c r="D121" s="8" t="s">
        <v>36</v>
      </c>
      <c r="E121" s="8" t="s">
        <v>171</v>
      </c>
      <c r="F121" s="8" t="s">
        <v>317</v>
      </c>
      <c r="G121" s="8" t="s">
        <v>207</v>
      </c>
      <c r="H121" s="8" t="s">
        <v>129</v>
      </c>
    </row>
    <row r="122" spans="2:8" x14ac:dyDescent="0.2">
      <c r="B122" s="415" t="str">
        <f t="shared" ca="1" si="1"/>
        <v>GLA 3</v>
      </c>
      <c r="C122" s="418" t="s">
        <v>129</v>
      </c>
      <c r="D122" s="8" t="s">
        <v>37</v>
      </c>
      <c r="E122" s="8" t="s">
        <v>172</v>
      </c>
      <c r="F122" s="8" t="s">
        <v>318</v>
      </c>
      <c r="G122" s="8" t="s">
        <v>208</v>
      </c>
      <c r="H122" s="8" t="s">
        <v>129</v>
      </c>
    </row>
    <row r="123" spans="2:8" x14ac:dyDescent="0.2">
      <c r="B123" s="415" t="str">
        <f t="shared" ca="1" si="1"/>
        <v>GLA 4</v>
      </c>
      <c r="C123" s="418" t="s">
        <v>129</v>
      </c>
      <c r="D123" s="8" t="s">
        <v>38</v>
      </c>
      <c r="E123" s="8" t="s">
        <v>173</v>
      </c>
      <c r="F123" s="8" t="s">
        <v>319</v>
      </c>
      <c r="G123" s="8" t="s">
        <v>209</v>
      </c>
      <c r="H123" s="8" t="s">
        <v>129</v>
      </c>
    </row>
    <row r="124" spans="2:8" x14ac:dyDescent="0.2">
      <c r="B124" s="415" t="str">
        <f t="shared" ca="1" si="1"/>
        <v>Siedlungshöhe</v>
      </c>
      <c r="C124" s="418" t="s">
        <v>129</v>
      </c>
      <c r="D124" s="8" t="s">
        <v>43</v>
      </c>
      <c r="E124" s="8" t="s">
        <v>220</v>
      </c>
      <c r="F124" s="8" t="s">
        <v>417</v>
      </c>
      <c r="G124" s="8" t="s">
        <v>220</v>
      </c>
      <c r="H124" s="8" t="s">
        <v>129</v>
      </c>
    </row>
    <row r="125" spans="2:8" x14ac:dyDescent="0.2">
      <c r="B125" s="415" t="str">
        <f t="shared" ca="1" si="1"/>
        <v>Steilheit des
Geländes</v>
      </c>
      <c r="C125" s="418" t="s">
        <v>129</v>
      </c>
      <c r="D125" s="8" t="s">
        <v>362</v>
      </c>
      <c r="E125" s="8" t="s">
        <v>183</v>
      </c>
      <c r="F125" s="8" t="s">
        <v>418</v>
      </c>
      <c r="G125" s="8" t="s">
        <v>221</v>
      </c>
      <c r="H125" s="8" t="s">
        <v>129</v>
      </c>
    </row>
    <row r="126" spans="2:8" x14ac:dyDescent="0.2">
      <c r="B126" s="415" t="str">
        <f t="shared" ca="1" si="1"/>
        <v>Siedlungsstruktur</v>
      </c>
      <c r="C126" s="418" t="s">
        <v>129</v>
      </c>
      <c r="D126" s="8" t="s">
        <v>44</v>
      </c>
      <c r="E126" s="8" t="s">
        <v>184</v>
      </c>
      <c r="F126" s="8" t="s">
        <v>419</v>
      </c>
      <c r="G126" s="8" t="s">
        <v>575</v>
      </c>
      <c r="H126" s="8" t="s">
        <v>129</v>
      </c>
    </row>
    <row r="127" spans="2:8" x14ac:dyDescent="0.2">
      <c r="B127" s="415" t="str">
        <f t="shared" ca="1" si="1"/>
        <v>Geringe Bevölke-
rungsdichte</v>
      </c>
      <c r="C127" s="418" t="s">
        <v>129</v>
      </c>
      <c r="D127" s="8" t="s">
        <v>363</v>
      </c>
      <c r="E127" s="8" t="s">
        <v>395</v>
      </c>
      <c r="F127" s="8" t="s">
        <v>420</v>
      </c>
      <c r="G127" s="8" t="s">
        <v>463</v>
      </c>
      <c r="H127" s="8" t="s">
        <v>129</v>
      </c>
    </row>
    <row r="128" spans="2:8" x14ac:dyDescent="0.2">
      <c r="B128" s="416" t="str">
        <f t="shared" ca="1" si="1"/>
        <v>GLA Total</v>
      </c>
      <c r="C128" s="418" t="s">
        <v>129</v>
      </c>
      <c r="D128" s="8" t="s">
        <v>186</v>
      </c>
      <c r="E128" s="8" t="s">
        <v>185</v>
      </c>
      <c r="F128" s="8" t="s">
        <v>343</v>
      </c>
      <c r="G128" s="8" t="s">
        <v>222</v>
      </c>
      <c r="H128" s="8" t="s">
        <v>129</v>
      </c>
    </row>
    <row r="129" spans="2:8" x14ac:dyDescent="0.2">
      <c r="B129" s="417" t="str">
        <f t="shared" ca="1" si="1"/>
        <v>SLA A</v>
      </c>
      <c r="C129" s="418" t="s">
        <v>505</v>
      </c>
      <c r="D129" s="412" t="s">
        <v>74</v>
      </c>
      <c r="E129" s="412" t="s">
        <v>187</v>
      </c>
      <c r="F129" s="412" t="s">
        <v>344</v>
      </c>
      <c r="G129" s="412" t="s">
        <v>223</v>
      </c>
      <c r="H129" s="412" t="s">
        <v>129</v>
      </c>
    </row>
    <row r="130" spans="2:8" ht="11.25" customHeight="1" x14ac:dyDescent="0.2">
      <c r="B130" s="415" t="str">
        <f t="shared" ca="1" si="1"/>
        <v>Armut
(Armutsindikator
des BFS)</v>
      </c>
      <c r="C130" s="418" t="s">
        <v>129</v>
      </c>
      <c r="D130" s="8" t="s">
        <v>412</v>
      </c>
      <c r="E130" s="8" t="s">
        <v>396</v>
      </c>
      <c r="F130" s="8" t="s">
        <v>421</v>
      </c>
      <c r="G130" s="8" t="s">
        <v>484</v>
      </c>
      <c r="H130" s="8" t="s">
        <v>129</v>
      </c>
    </row>
    <row r="131" spans="2:8" x14ac:dyDescent="0.2">
      <c r="B131" s="417" t="str">
        <f t="shared" ca="1" si="1"/>
        <v>SLA B</v>
      </c>
      <c r="C131" s="418" t="s">
        <v>129</v>
      </c>
      <c r="D131" s="412" t="s">
        <v>75</v>
      </c>
      <c r="E131" s="412" t="s">
        <v>188</v>
      </c>
      <c r="F131" s="412" t="s">
        <v>345</v>
      </c>
      <c r="G131" s="412" t="s">
        <v>224</v>
      </c>
      <c r="H131" s="412" t="s">
        <v>129</v>
      </c>
    </row>
    <row r="132" spans="2:8" ht="11.25" customHeight="1" x14ac:dyDescent="0.2">
      <c r="B132" s="415" t="str">
        <f t="shared" ca="1" si="1"/>
        <v>Altersstruktur
(Anteil der Bevölkerung über 80 Jahre
an der Wohnbevölkerung)</v>
      </c>
      <c r="C132" s="418" t="s">
        <v>129</v>
      </c>
      <c r="D132" s="8" t="s">
        <v>478</v>
      </c>
      <c r="E132" s="8" t="s">
        <v>566</v>
      </c>
      <c r="F132" s="8" t="s">
        <v>479</v>
      </c>
      <c r="G132" s="8" t="s">
        <v>482</v>
      </c>
      <c r="H132" s="8" t="s">
        <v>129</v>
      </c>
    </row>
    <row r="133" spans="2:8" x14ac:dyDescent="0.2">
      <c r="B133" s="417" t="str">
        <f t="shared" ca="1" si="1"/>
        <v>SLA C</v>
      </c>
      <c r="C133" s="418" t="s">
        <v>129</v>
      </c>
      <c r="D133" s="412" t="s">
        <v>76</v>
      </c>
      <c r="E133" s="412" t="s">
        <v>189</v>
      </c>
      <c r="F133" s="412" t="s">
        <v>346</v>
      </c>
      <c r="G133" s="412" t="s">
        <v>210</v>
      </c>
      <c r="H133" s="412" t="s">
        <v>129</v>
      </c>
    </row>
    <row r="134" spans="2:8" ht="11.25" customHeight="1" x14ac:dyDescent="0.2">
      <c r="B134" s="415" t="str">
        <f t="shared" ca="1" si="1"/>
        <v>Ausländerintegration
(Anteil der massgebenden ausländischen
Bevölkerung an der Wohnbevölkerung)</v>
      </c>
      <c r="C134" s="418" t="s">
        <v>129</v>
      </c>
      <c r="D134" s="8" t="s">
        <v>480</v>
      </c>
      <c r="E134" s="8" t="s">
        <v>397</v>
      </c>
      <c r="F134" s="8" t="s">
        <v>422</v>
      </c>
      <c r="G134" s="8" t="s">
        <v>481</v>
      </c>
      <c r="H134" s="8" t="s">
        <v>129</v>
      </c>
    </row>
    <row r="135" spans="2:8" x14ac:dyDescent="0.2">
      <c r="B135" s="415" t="str">
        <f t="shared" ca="1" si="1"/>
        <v>Indikator</v>
      </c>
      <c r="C135" s="418" t="s">
        <v>129</v>
      </c>
      <c r="D135" s="8" t="s">
        <v>1</v>
      </c>
      <c r="E135" s="8" t="s">
        <v>177</v>
      </c>
      <c r="F135" s="8" t="s">
        <v>304</v>
      </c>
      <c r="G135" s="8" t="s">
        <v>203</v>
      </c>
      <c r="H135" s="8" t="s">
        <v>129</v>
      </c>
    </row>
    <row r="136" spans="2:8" x14ac:dyDescent="0.2">
      <c r="B136" s="415" t="str">
        <f t="shared" ca="1" si="1"/>
        <v>Ständige Wohn-
bevölkerung</v>
      </c>
      <c r="C136" s="418" t="s">
        <v>129</v>
      </c>
      <c r="D136" s="8" t="s">
        <v>360</v>
      </c>
      <c r="E136" s="8" t="s">
        <v>386</v>
      </c>
      <c r="F136" s="8" t="s">
        <v>423</v>
      </c>
      <c r="G136" s="8" t="s">
        <v>443</v>
      </c>
      <c r="H136" s="8" t="s">
        <v>129</v>
      </c>
    </row>
    <row r="137" spans="2:8" x14ac:dyDescent="0.2">
      <c r="B137" s="415" t="str">
        <f t="shared" ca="1" si="1"/>
        <v>Bevölkerung
über 80 Jahre</v>
      </c>
      <c r="C137" s="418" t="s">
        <v>129</v>
      </c>
      <c r="D137" s="8" t="s">
        <v>364</v>
      </c>
      <c r="E137" s="8" t="s">
        <v>398</v>
      </c>
      <c r="F137" s="8" t="s">
        <v>424</v>
      </c>
      <c r="G137" s="8" t="s">
        <v>464</v>
      </c>
      <c r="H137" s="8" t="s">
        <v>129</v>
      </c>
    </row>
    <row r="138" spans="2:8" x14ac:dyDescent="0.2">
      <c r="B138" s="416" t="str">
        <f t="shared" ca="1" si="1"/>
        <v>Massgebende
ausländische
Bevölkerung</v>
      </c>
      <c r="C138" s="418" t="s">
        <v>129</v>
      </c>
      <c r="D138" s="8" t="s">
        <v>365</v>
      </c>
      <c r="E138" s="8" t="s">
        <v>399</v>
      </c>
      <c r="F138" s="8" t="s">
        <v>425</v>
      </c>
      <c r="G138" s="8" t="s">
        <v>465</v>
      </c>
      <c r="H138" s="8" t="s">
        <v>129</v>
      </c>
    </row>
    <row r="139" spans="2:8" x14ac:dyDescent="0.2">
      <c r="B139" s="417" t="str">
        <f t="shared" ca="1" si="1"/>
        <v>SLA A-C 2024</v>
      </c>
      <c r="C139" s="418" t="s">
        <v>506</v>
      </c>
      <c r="D139" s="412" t="str">
        <f>"SLA A-C " &amp; $G$3</f>
        <v>SLA A-C 2024</v>
      </c>
      <c r="E139" s="412" t="str">
        <f>"CCS A-C " &amp; $G$3</f>
        <v>CCS A-C 2024</v>
      </c>
      <c r="F139" s="412" t="str">
        <f>"PAS A-C " &amp; $G$3</f>
        <v>PAS A-C 2024</v>
      </c>
      <c r="G139" s="412" t="str">
        <f>"SCC A-C " &amp; $G$3</f>
        <v>SCC A-C 2024</v>
      </c>
      <c r="H139" s="412" t="s">
        <v>129</v>
      </c>
    </row>
    <row r="140" spans="2:8" x14ac:dyDescent="0.2">
      <c r="B140" s="415" t="str">
        <f t="shared" ref="B140:B185" ca="1" si="2">INDIRECT(ADDRESS(ROW(),$D$7+3))</f>
        <v>Gewicht (ω)</v>
      </c>
      <c r="C140" s="418" t="s">
        <v>129</v>
      </c>
      <c r="D140" s="8" t="s">
        <v>160</v>
      </c>
      <c r="E140" s="8" t="s">
        <v>194</v>
      </c>
      <c r="F140" s="8" t="s">
        <v>347</v>
      </c>
      <c r="G140" s="8" t="s">
        <v>249</v>
      </c>
      <c r="H140" s="8" t="s">
        <v>129</v>
      </c>
    </row>
    <row r="141" spans="2:8" x14ac:dyDescent="0.2">
      <c r="B141" s="415" t="str">
        <f t="shared" ca="1" si="2"/>
        <v>Teilindikatoren</v>
      </c>
      <c r="C141" s="418" t="s">
        <v>129</v>
      </c>
      <c r="D141" s="8" t="s">
        <v>58</v>
      </c>
      <c r="E141" s="8" t="s">
        <v>190</v>
      </c>
      <c r="F141" s="8" t="s">
        <v>348</v>
      </c>
      <c r="G141" s="8" t="s">
        <v>225</v>
      </c>
      <c r="H141" s="8" t="s">
        <v>129</v>
      </c>
    </row>
    <row r="142" spans="2:8" x14ac:dyDescent="0.2">
      <c r="B142" s="415" t="str">
        <f t="shared" ca="1" si="2"/>
        <v>Standardisierte Teilindikatoren</v>
      </c>
      <c r="C142" s="418" t="s">
        <v>129</v>
      </c>
      <c r="D142" s="8" t="s">
        <v>59</v>
      </c>
      <c r="E142" s="8" t="s">
        <v>191</v>
      </c>
      <c r="F142" s="8" t="s">
        <v>349</v>
      </c>
      <c r="G142" s="8" t="s">
        <v>226</v>
      </c>
      <c r="H142" s="8" t="s">
        <v>129</v>
      </c>
    </row>
    <row r="143" spans="2:8" x14ac:dyDescent="0.2">
      <c r="B143" s="415" t="str">
        <f t="shared" ca="1" si="2"/>
        <v>Gewichtete
standardisierte Teilindikatoren</v>
      </c>
      <c r="C143" s="418" t="s">
        <v>129</v>
      </c>
      <c r="D143" s="8" t="s">
        <v>366</v>
      </c>
      <c r="E143" s="8" t="s">
        <v>400</v>
      </c>
      <c r="F143" s="8" t="s">
        <v>426</v>
      </c>
      <c r="G143" s="8" t="s">
        <v>496</v>
      </c>
      <c r="H143" s="8" t="s">
        <v>129</v>
      </c>
    </row>
    <row r="144" spans="2:8" x14ac:dyDescent="0.2">
      <c r="B144" s="415" t="str">
        <f t="shared" ca="1" si="2"/>
        <v>Armut
(SLA A)</v>
      </c>
      <c r="C144" s="418" t="s">
        <v>129</v>
      </c>
      <c r="D144" s="8" t="s">
        <v>60</v>
      </c>
      <c r="E144" s="8" t="s">
        <v>401</v>
      </c>
      <c r="F144" s="8" t="s">
        <v>427</v>
      </c>
      <c r="G144" s="8" t="s">
        <v>466</v>
      </c>
      <c r="H144" s="8" t="s">
        <v>129</v>
      </c>
    </row>
    <row r="145" spans="2:8" x14ac:dyDescent="0.2">
      <c r="B145" s="415" t="str">
        <f t="shared" ca="1" si="2"/>
        <v>Alters-
struktur
(SLA B)</v>
      </c>
      <c r="C145" s="418" t="s">
        <v>129</v>
      </c>
      <c r="D145" s="8" t="s">
        <v>367</v>
      </c>
      <c r="E145" s="8" t="s">
        <v>567</v>
      </c>
      <c r="F145" s="8" t="s">
        <v>428</v>
      </c>
      <c r="G145" s="8" t="s">
        <v>467</v>
      </c>
      <c r="H145" s="8" t="s">
        <v>129</v>
      </c>
    </row>
    <row r="146" spans="2:8" x14ac:dyDescent="0.2">
      <c r="B146" s="415" t="str">
        <f t="shared" ca="1" si="2"/>
        <v>Ausländer-
integration
(SLA C)</v>
      </c>
      <c r="C146" s="418" t="s">
        <v>129</v>
      </c>
      <c r="D146" s="8" t="s">
        <v>368</v>
      </c>
      <c r="E146" s="8" t="s">
        <v>402</v>
      </c>
      <c r="F146" s="8" t="s">
        <v>429</v>
      </c>
      <c r="G146" s="8" t="s">
        <v>468</v>
      </c>
      <c r="H146" s="8" t="s">
        <v>129</v>
      </c>
    </row>
    <row r="147" spans="2:8" x14ac:dyDescent="0.2">
      <c r="B147" s="415" t="str">
        <f t="shared" ca="1" si="2"/>
        <v>Lasten-
index</v>
      </c>
      <c r="C147" s="418" t="s">
        <v>129</v>
      </c>
      <c r="D147" s="8" t="s">
        <v>162</v>
      </c>
      <c r="E147" s="8" t="s">
        <v>387</v>
      </c>
      <c r="F147" s="8" t="s">
        <v>430</v>
      </c>
      <c r="G147" s="8" t="s">
        <v>444</v>
      </c>
      <c r="H147" s="8" t="s">
        <v>129</v>
      </c>
    </row>
    <row r="148" spans="2:8" x14ac:dyDescent="0.2">
      <c r="B148" s="415" t="str">
        <f t="shared" ca="1" si="2"/>
        <v>Masszahl
Lasten</v>
      </c>
      <c r="C148" s="418" t="s">
        <v>129</v>
      </c>
      <c r="D148" s="8" t="s">
        <v>62</v>
      </c>
      <c r="E148" s="8" t="s">
        <v>403</v>
      </c>
      <c r="F148" s="8" t="s">
        <v>431</v>
      </c>
      <c r="G148" s="8" t="s">
        <v>469</v>
      </c>
      <c r="H148" s="8" t="s">
        <v>129</v>
      </c>
    </row>
    <row r="149" spans="2:8" x14ac:dyDescent="0.2">
      <c r="B149" s="415" t="str">
        <f t="shared" ca="1" si="2"/>
        <v>Massgebende
Sonderlasten</v>
      </c>
      <c r="C149" s="418" t="s">
        <v>129</v>
      </c>
      <c r="D149" s="8" t="s">
        <v>361</v>
      </c>
      <c r="E149" s="8" t="s">
        <v>404</v>
      </c>
      <c r="F149" s="8" t="s">
        <v>432</v>
      </c>
      <c r="G149" s="8" t="s">
        <v>445</v>
      </c>
      <c r="H149" s="8" t="s">
        <v>129</v>
      </c>
    </row>
    <row r="150" spans="2:8" x14ac:dyDescent="0.2">
      <c r="B150" s="415" t="str">
        <f t="shared" ca="1" si="2"/>
        <v>Auszahlung
SLA A-C</v>
      </c>
      <c r="C150" s="418" t="s">
        <v>129</v>
      </c>
      <c r="D150" s="8" t="s">
        <v>369</v>
      </c>
      <c r="E150" s="8" t="s">
        <v>405</v>
      </c>
      <c r="F150" s="8" t="s">
        <v>433</v>
      </c>
      <c r="G150" s="8" t="s">
        <v>569</v>
      </c>
      <c r="H150" s="8" t="s">
        <v>129</v>
      </c>
    </row>
    <row r="151" spans="2:8" x14ac:dyDescent="0.2">
      <c r="B151" s="415" t="str">
        <f t="shared" ca="1" si="2"/>
        <v>L - L[Min]</v>
      </c>
      <c r="C151" s="418" t="s">
        <v>129</v>
      </c>
      <c r="D151" s="8" t="s">
        <v>528</v>
      </c>
      <c r="E151" s="8" t="s">
        <v>529</v>
      </c>
      <c r="F151" s="8" t="s">
        <v>530</v>
      </c>
      <c r="G151" s="8" t="s">
        <v>528</v>
      </c>
      <c r="H151" s="8" t="s">
        <v>129</v>
      </c>
    </row>
    <row r="152" spans="2:8" x14ac:dyDescent="0.2">
      <c r="B152" s="415" t="str">
        <f t="shared" ca="1" si="2"/>
        <v>(M-M[MW]) * Bev</v>
      </c>
      <c r="C152" s="418" t="s">
        <v>129</v>
      </c>
      <c r="D152" s="8" t="s">
        <v>531</v>
      </c>
      <c r="E152" s="8" t="s">
        <v>532</v>
      </c>
      <c r="F152" s="8" t="s">
        <v>533</v>
      </c>
      <c r="G152" s="8" t="s">
        <v>534</v>
      </c>
      <c r="H152" s="8" t="s">
        <v>129</v>
      </c>
    </row>
    <row r="153" spans="2:8" x14ac:dyDescent="0.2">
      <c r="B153" s="415" t="str">
        <f t="shared" ca="1" si="2"/>
        <v>N / N[Schweiz] * Dot</v>
      </c>
      <c r="C153" s="418" t="s">
        <v>129</v>
      </c>
      <c r="D153" s="8" t="s">
        <v>527</v>
      </c>
      <c r="E153" s="8" t="s">
        <v>535</v>
      </c>
      <c r="F153" s="8" t="s">
        <v>536</v>
      </c>
      <c r="G153" s="8" t="s">
        <v>537</v>
      </c>
      <c r="H153" s="8" t="s">
        <v>129</v>
      </c>
    </row>
    <row r="154" spans="2:8" x14ac:dyDescent="0.2">
      <c r="B154" s="415" t="str">
        <f t="shared" ca="1" si="2"/>
        <v>Mittelwert (MW)</v>
      </c>
      <c r="C154" s="418" t="s">
        <v>129</v>
      </c>
      <c r="D154" s="8" t="s">
        <v>61</v>
      </c>
      <c r="E154" s="8" t="s">
        <v>266</v>
      </c>
      <c r="F154" s="8" t="s">
        <v>350</v>
      </c>
      <c r="G154" s="8" t="s">
        <v>227</v>
      </c>
      <c r="H154" s="8" t="s">
        <v>129</v>
      </c>
    </row>
    <row r="155" spans="2:8" x14ac:dyDescent="0.2">
      <c r="B155" s="415" t="str">
        <f t="shared" ca="1" si="2"/>
        <v>Standardabweichung</v>
      </c>
      <c r="C155" s="418" t="s">
        <v>129</v>
      </c>
      <c r="D155" s="8" t="s">
        <v>252</v>
      </c>
      <c r="E155" s="8" t="s">
        <v>267</v>
      </c>
      <c r="F155" s="8" t="s">
        <v>351</v>
      </c>
      <c r="G155" s="8" t="s">
        <v>253</v>
      </c>
      <c r="H155" s="8" t="s">
        <v>129</v>
      </c>
    </row>
    <row r="156" spans="2:8" x14ac:dyDescent="0.2">
      <c r="B156" s="416" t="str">
        <f t="shared" ca="1" si="2"/>
        <v>Minimum (Min)</v>
      </c>
      <c r="C156" s="418"/>
      <c r="D156" s="8" t="s">
        <v>541</v>
      </c>
      <c r="E156" s="8" t="s">
        <v>542</v>
      </c>
      <c r="F156" s="8" t="s">
        <v>543</v>
      </c>
      <c r="G156" s="8" t="s">
        <v>541</v>
      </c>
    </row>
    <row r="157" spans="2:8" x14ac:dyDescent="0.2">
      <c r="B157" s="417" t="str">
        <f t="shared" ca="1" si="2"/>
        <v>Massgebende Sonderlasten Kernstädte (SLA F) 2024</v>
      </c>
      <c r="C157" s="418" t="s">
        <v>507</v>
      </c>
      <c r="D157" s="412" t="str">
        <f>"Massgebende Sonderlasten Kernstädte (SLA F) " &amp; $G$3</f>
        <v>Massgebende Sonderlasten Kernstädte (SLA F) 2024</v>
      </c>
      <c r="E157" s="412" t="str">
        <f>"Charges excessives déterminantes des villes-centres (CCS F) " &amp; $G$3</f>
        <v>Charges excessives déterminantes des villes-centres (CCS F) 2024</v>
      </c>
      <c r="F157" s="412" t="str">
        <f>"Oneri speciali determinanti delle città polo (PAS F) " &amp; $G$3</f>
        <v>Oneri speciali determinanti delle città polo (PAS F) 2024</v>
      </c>
      <c r="G157" s="412" t="str">
        <f>"Relevant excessive costs core cities (SCC F) " &amp; $G$3</f>
        <v>Relevant excessive costs core cities (SCC F) 2024</v>
      </c>
      <c r="H157" s="412" t="s">
        <v>129</v>
      </c>
    </row>
    <row r="158" spans="2:8" x14ac:dyDescent="0.2">
      <c r="B158" s="415" t="str">
        <f t="shared" ca="1" si="2"/>
        <v>Gewicht (ω)</v>
      </c>
      <c r="C158" s="418" t="s">
        <v>129</v>
      </c>
      <c r="D158" s="8" t="s">
        <v>160</v>
      </c>
      <c r="E158" s="8" t="s">
        <v>194</v>
      </c>
      <c r="F158" s="8" t="s">
        <v>347</v>
      </c>
      <c r="G158" s="8" t="s">
        <v>249</v>
      </c>
      <c r="H158" s="8" t="s">
        <v>129</v>
      </c>
    </row>
    <row r="159" spans="2:8" x14ac:dyDescent="0.2">
      <c r="B159" s="415" t="str">
        <f t="shared" ca="1" si="2"/>
        <v>Mittelwert</v>
      </c>
      <c r="C159" s="418" t="s">
        <v>129</v>
      </c>
      <c r="D159" s="8" t="s">
        <v>493</v>
      </c>
      <c r="E159" s="8" t="s">
        <v>497</v>
      </c>
      <c r="F159" s="8" t="s">
        <v>498</v>
      </c>
      <c r="G159" s="8" t="s">
        <v>499</v>
      </c>
      <c r="H159" s="8" t="s">
        <v>129</v>
      </c>
    </row>
    <row r="160" spans="2:8" x14ac:dyDescent="0.2">
      <c r="B160" s="415" t="str">
        <f t="shared" ca="1" si="2"/>
        <v>Standardabweichung</v>
      </c>
      <c r="C160" s="418" t="s">
        <v>129</v>
      </c>
      <c r="D160" s="8" t="s">
        <v>252</v>
      </c>
      <c r="E160" s="8" t="s">
        <v>267</v>
      </c>
      <c r="F160" s="8" t="s">
        <v>351</v>
      </c>
      <c r="G160" s="8" t="s">
        <v>253</v>
      </c>
      <c r="H160" s="8" t="s">
        <v>129</v>
      </c>
    </row>
    <row r="161" spans="2:8" x14ac:dyDescent="0.2">
      <c r="B161" s="415" t="str">
        <f t="shared" ca="1" si="2"/>
        <v>(Teil-)Indikatoren Gemeinden</v>
      </c>
      <c r="C161" s="418" t="s">
        <v>129</v>
      </c>
      <c r="D161" s="8" t="s">
        <v>67</v>
      </c>
      <c r="E161" s="8" t="s">
        <v>268</v>
      </c>
      <c r="F161" s="8" t="s">
        <v>352</v>
      </c>
      <c r="G161" s="8" t="s">
        <v>250</v>
      </c>
      <c r="H161" s="8" t="s">
        <v>129</v>
      </c>
    </row>
    <row r="162" spans="2:8" x14ac:dyDescent="0.2">
      <c r="B162" s="415" t="str">
        <f t="shared" ca="1" si="2"/>
        <v>Kantons-
nummer
BFS</v>
      </c>
      <c r="C162" s="418" t="s">
        <v>129</v>
      </c>
      <c r="D162" s="8" t="s">
        <v>370</v>
      </c>
      <c r="E162" s="8" t="s">
        <v>406</v>
      </c>
      <c r="F162" s="8" t="s">
        <v>434</v>
      </c>
      <c r="G162" s="8" t="s">
        <v>470</v>
      </c>
      <c r="H162" s="8" t="s">
        <v>129</v>
      </c>
    </row>
    <row r="163" spans="2:8" x14ac:dyDescent="0.2">
      <c r="B163" s="415" t="str">
        <f t="shared" ca="1" si="2"/>
        <v>Gemeinde-
nummer
BFS</v>
      </c>
      <c r="C163" s="418" t="s">
        <v>129</v>
      </c>
      <c r="D163" s="8" t="s">
        <v>84</v>
      </c>
      <c r="E163" s="8" t="s">
        <v>407</v>
      </c>
      <c r="F163" s="8" t="s">
        <v>435</v>
      </c>
      <c r="G163" s="8" t="s">
        <v>570</v>
      </c>
    </row>
    <row r="164" spans="2:8" x14ac:dyDescent="0.2">
      <c r="B164" s="415" t="str">
        <f t="shared" ca="1" si="2"/>
        <v>Gemeindebezeichnung</v>
      </c>
      <c r="C164" s="418" t="s">
        <v>129</v>
      </c>
      <c r="D164" s="8" t="s">
        <v>436</v>
      </c>
      <c r="E164" s="8" t="s">
        <v>437</v>
      </c>
      <c r="F164" s="8" t="s">
        <v>353</v>
      </c>
      <c r="G164" s="8" t="s">
        <v>571</v>
      </c>
      <c r="H164" s="8" t="s">
        <v>129</v>
      </c>
    </row>
    <row r="165" spans="2:8" x14ac:dyDescent="0.2">
      <c r="B165" s="415" t="str">
        <f t="shared" ca="1" si="2"/>
        <v>Ständige
Wohnbe-
völkerung</v>
      </c>
      <c r="C165" s="418" t="s">
        <v>129</v>
      </c>
      <c r="D165" s="8" t="s">
        <v>78</v>
      </c>
      <c r="E165" s="8" t="s">
        <v>386</v>
      </c>
      <c r="F165" s="8" t="s">
        <v>423</v>
      </c>
      <c r="G165" s="8" t="s">
        <v>443</v>
      </c>
      <c r="H165" s="8" t="s">
        <v>129</v>
      </c>
    </row>
    <row r="166" spans="2:8" x14ac:dyDescent="0.2">
      <c r="B166" s="415" t="str">
        <f t="shared" ca="1" si="2"/>
        <v>Beschäf-
tigung</v>
      </c>
      <c r="C166" s="418" t="s">
        <v>129</v>
      </c>
      <c r="D166" s="8" t="s">
        <v>83</v>
      </c>
      <c r="E166" s="8" t="s">
        <v>192</v>
      </c>
      <c r="F166" s="8" t="s">
        <v>354</v>
      </c>
      <c r="G166" s="8" t="s">
        <v>251</v>
      </c>
      <c r="H166" s="8" t="s">
        <v>129</v>
      </c>
    </row>
    <row r="167" spans="2:8" x14ac:dyDescent="0.2">
      <c r="B167" s="415" t="str">
        <f t="shared" ca="1" si="2"/>
        <v>Produktive
Fläche</v>
      </c>
      <c r="C167" s="418" t="s">
        <v>129</v>
      </c>
      <c r="D167" s="8" t="s">
        <v>104</v>
      </c>
      <c r="E167" s="8" t="s">
        <v>390</v>
      </c>
      <c r="F167" s="8" t="s">
        <v>335</v>
      </c>
      <c r="G167" s="8" t="s">
        <v>458</v>
      </c>
      <c r="H167" s="8" t="s">
        <v>129</v>
      </c>
    </row>
    <row r="168" spans="2:8" x14ac:dyDescent="0.2">
      <c r="B168" s="415" t="str">
        <f t="shared" ca="1" si="2"/>
        <v>Beschäfti-
gungs-
quote</v>
      </c>
      <c r="C168" s="418" t="s">
        <v>129</v>
      </c>
      <c r="D168" s="8" t="s">
        <v>82</v>
      </c>
      <c r="E168" s="8" t="s">
        <v>408</v>
      </c>
      <c r="F168" s="8" t="s">
        <v>438</v>
      </c>
      <c r="G168" s="8" t="s">
        <v>471</v>
      </c>
      <c r="H168" s="8" t="s">
        <v>129</v>
      </c>
    </row>
    <row r="169" spans="2:8" x14ac:dyDescent="0.2">
      <c r="B169" s="415" t="str">
        <f t="shared" ca="1" si="2"/>
        <v>Siedlungs-
dichte</v>
      </c>
      <c r="C169" s="418" t="s">
        <v>129</v>
      </c>
      <c r="D169" s="8" t="s">
        <v>85</v>
      </c>
      <c r="E169" s="8" t="s">
        <v>409</v>
      </c>
      <c r="F169" s="8" t="s">
        <v>439</v>
      </c>
      <c r="G169" s="8" t="s">
        <v>472</v>
      </c>
      <c r="H169" s="8" t="s">
        <v>129</v>
      </c>
    </row>
    <row r="170" spans="2:8" x14ac:dyDescent="0.2">
      <c r="B170" s="415" t="str">
        <f t="shared" ca="1" si="2"/>
        <v>Teilindikatoren</v>
      </c>
      <c r="C170" s="418" t="s">
        <v>129</v>
      </c>
      <c r="D170" s="8" t="s">
        <v>58</v>
      </c>
      <c r="E170" s="8" t="s">
        <v>190</v>
      </c>
      <c r="F170" s="8" t="s">
        <v>348</v>
      </c>
      <c r="G170" s="8" t="s">
        <v>225</v>
      </c>
      <c r="H170" s="8" t="s">
        <v>129</v>
      </c>
    </row>
    <row r="171" spans="2:8" x14ac:dyDescent="0.2">
      <c r="B171" s="415" t="str">
        <f t="shared" ca="1" si="2"/>
        <v>Gewichtete
standardisierte Teilindikatoren</v>
      </c>
      <c r="C171" s="418" t="s">
        <v>129</v>
      </c>
      <c r="D171" s="8" t="s">
        <v>366</v>
      </c>
      <c r="E171" s="8" t="s">
        <v>400</v>
      </c>
      <c r="F171" s="8" t="s">
        <v>426</v>
      </c>
      <c r="G171" s="8" t="s">
        <v>496</v>
      </c>
      <c r="H171" s="8" t="s">
        <v>129</v>
      </c>
    </row>
    <row r="172" spans="2:8" x14ac:dyDescent="0.2">
      <c r="B172" s="415" t="str">
        <f t="shared" ca="1" si="2"/>
        <v>Lastenindex
Gemeinde</v>
      </c>
      <c r="C172" s="418" t="s">
        <v>129</v>
      </c>
      <c r="D172" s="8" t="s">
        <v>510</v>
      </c>
      <c r="E172" s="8" t="s">
        <v>513</v>
      </c>
      <c r="F172" s="8" t="s">
        <v>520</v>
      </c>
      <c r="G172" s="8" t="s">
        <v>572</v>
      </c>
      <c r="H172" s="8" t="s">
        <v>129</v>
      </c>
    </row>
    <row r="173" spans="2:8" x14ac:dyDescent="0.2">
      <c r="B173" s="416" t="str">
        <f t="shared" ca="1" si="2"/>
        <v>Lastenindex
Gemeinde
gewichtet</v>
      </c>
      <c r="C173" s="418" t="s">
        <v>129</v>
      </c>
      <c r="D173" s="8" t="s">
        <v>511</v>
      </c>
      <c r="E173" s="8" t="s">
        <v>514</v>
      </c>
      <c r="F173" s="8" t="s">
        <v>521</v>
      </c>
      <c r="G173" s="8" t="s">
        <v>573</v>
      </c>
      <c r="H173" s="8" t="s">
        <v>129</v>
      </c>
    </row>
    <row r="174" spans="2:8" x14ac:dyDescent="0.2">
      <c r="B174" s="417" t="str">
        <f t="shared" ca="1" si="2"/>
        <v>Auszahlungen SLA F 2024</v>
      </c>
      <c r="C174" s="418" t="s">
        <v>525</v>
      </c>
      <c r="D174" s="412" t="str">
        <f>"Auszahlungen SLA F " &amp; $G$3</f>
        <v>Auszahlungen SLA F 2024</v>
      </c>
      <c r="E174" s="412" t="str">
        <f>"Montants reçus au titre des CCS F " &amp; $G$3</f>
        <v>Montants reçus au titre des CCS F 2024</v>
      </c>
      <c r="F174" s="412" t="str">
        <f>"Versamenti PAS F " &amp; $G$3</f>
        <v>Versamenti PAS F 2024</v>
      </c>
      <c r="G174" s="412" t="str">
        <f>"Outpayments SCC F " &amp; $G$3</f>
        <v>Outpayments SCC F 2024</v>
      </c>
      <c r="H174" s="412" t="s">
        <v>129</v>
      </c>
    </row>
    <row r="175" spans="2:8" x14ac:dyDescent="0.2">
      <c r="B175" s="415" t="str">
        <f t="shared" ca="1" si="2"/>
        <v>Ständige
Wohnbe-
völkerung</v>
      </c>
      <c r="C175" s="418" t="s">
        <v>129</v>
      </c>
      <c r="D175" s="8" t="s">
        <v>78</v>
      </c>
      <c r="E175" s="8" t="s">
        <v>386</v>
      </c>
      <c r="F175" s="8" t="s">
        <v>423</v>
      </c>
      <c r="G175" s="8" t="s">
        <v>443</v>
      </c>
      <c r="H175" s="8" t="s">
        <v>129</v>
      </c>
    </row>
    <row r="176" spans="2:8" x14ac:dyDescent="0.2">
      <c r="B176" s="415" t="str">
        <f t="shared" ca="1" si="2"/>
        <v>Summe
Lastenindex
Gemeinde</v>
      </c>
      <c r="C176" s="418" t="s">
        <v>129</v>
      </c>
      <c r="D176" s="8" t="s">
        <v>512</v>
      </c>
      <c r="E176" s="8" t="s">
        <v>515</v>
      </c>
      <c r="F176" s="8" t="s">
        <v>550</v>
      </c>
      <c r="G176" s="8" t="s">
        <v>574</v>
      </c>
      <c r="H176" s="8" t="s">
        <v>129</v>
      </c>
    </row>
    <row r="177" spans="2:8" x14ac:dyDescent="0.2">
      <c r="B177" s="415" t="str">
        <f t="shared" ca="1" si="2"/>
        <v>Kernstadt-
indikator</v>
      </c>
      <c r="C177" s="418" t="s">
        <v>129</v>
      </c>
      <c r="D177" s="8" t="s">
        <v>371</v>
      </c>
      <c r="E177" s="8" t="s">
        <v>410</v>
      </c>
      <c r="F177" s="8" t="s">
        <v>522</v>
      </c>
      <c r="G177" s="8" t="s">
        <v>523</v>
      </c>
      <c r="H177" s="8" t="s">
        <v>129</v>
      </c>
    </row>
    <row r="178" spans="2:8" x14ac:dyDescent="0.2">
      <c r="B178" s="415" t="str">
        <f t="shared" ca="1" si="2"/>
        <v>Masszahl
Lasten</v>
      </c>
      <c r="C178" s="418" t="s">
        <v>129</v>
      </c>
      <c r="D178" s="8" t="s">
        <v>62</v>
      </c>
      <c r="E178" s="8" t="s">
        <v>403</v>
      </c>
      <c r="F178" s="8" t="s">
        <v>431</v>
      </c>
      <c r="G178" s="8" t="s">
        <v>469</v>
      </c>
      <c r="H178" s="8" t="s">
        <v>129</v>
      </c>
    </row>
    <row r="179" spans="2:8" x14ac:dyDescent="0.2">
      <c r="B179" s="415" t="str">
        <f t="shared" ca="1" si="2"/>
        <v>Massgebende
Sonderlasten</v>
      </c>
      <c r="C179" s="418" t="s">
        <v>129</v>
      </c>
      <c r="D179" s="8" t="s">
        <v>361</v>
      </c>
      <c r="E179" s="8" t="s">
        <v>404</v>
      </c>
      <c r="F179" s="8" t="s">
        <v>432</v>
      </c>
      <c r="G179" s="8" t="s">
        <v>445</v>
      </c>
      <c r="H179" s="8" t="s">
        <v>129</v>
      </c>
    </row>
    <row r="180" spans="2:8" x14ac:dyDescent="0.2">
      <c r="B180" s="415" t="str">
        <f t="shared" ca="1" si="2"/>
        <v>Auszahlung
SLA F</v>
      </c>
      <c r="C180" s="418" t="s">
        <v>129</v>
      </c>
      <c r="D180" s="8" t="s">
        <v>103</v>
      </c>
      <c r="E180" s="8" t="s">
        <v>411</v>
      </c>
      <c r="F180" s="8" t="s">
        <v>372</v>
      </c>
      <c r="G180" s="8" t="s">
        <v>373</v>
      </c>
      <c r="H180" s="8" t="s">
        <v>129</v>
      </c>
    </row>
    <row r="181" spans="2:8" x14ac:dyDescent="0.2">
      <c r="B181" s="415" t="str">
        <f t="shared" ca="1" si="2"/>
        <v>E - E[Min]</v>
      </c>
      <c r="C181" s="418" t="s">
        <v>129</v>
      </c>
      <c r="D181" s="8" t="s">
        <v>538</v>
      </c>
      <c r="E181" s="8" t="s">
        <v>539</v>
      </c>
      <c r="F181" s="8" t="s">
        <v>540</v>
      </c>
      <c r="G181" s="8" t="s">
        <v>538</v>
      </c>
      <c r="H181" s="8" t="s">
        <v>129</v>
      </c>
    </row>
    <row r="182" spans="2:8" x14ac:dyDescent="0.2">
      <c r="B182" s="415" t="str">
        <f t="shared" ca="1" si="2"/>
        <v>D * (F - F[MW])</v>
      </c>
      <c r="C182" s="418" t="s">
        <v>129</v>
      </c>
      <c r="D182" s="8" t="s">
        <v>546</v>
      </c>
      <c r="E182" s="8" t="s">
        <v>547</v>
      </c>
      <c r="F182" s="8" t="s">
        <v>548</v>
      </c>
      <c r="G182" s="8" t="s">
        <v>549</v>
      </c>
      <c r="H182" s="8" t="s">
        <v>129</v>
      </c>
    </row>
    <row r="183" spans="2:8" x14ac:dyDescent="0.2">
      <c r="B183" s="415" t="str">
        <f t="shared" ca="1" si="2"/>
        <v>G / G[Schweiz] * Dot</v>
      </c>
      <c r="C183" s="418" t="s">
        <v>129</v>
      </c>
      <c r="D183" s="8" t="s">
        <v>516</v>
      </c>
      <c r="E183" s="8" t="s">
        <v>517</v>
      </c>
      <c r="F183" s="8" t="s">
        <v>518</v>
      </c>
      <c r="G183" s="8" t="s">
        <v>519</v>
      </c>
      <c r="H183" s="8" t="s">
        <v>129</v>
      </c>
    </row>
    <row r="184" spans="2:8" x14ac:dyDescent="0.2">
      <c r="B184" s="415" t="str">
        <f t="shared" ca="1" si="2"/>
        <v>Minimum (Min)</v>
      </c>
      <c r="C184" s="418" t="s">
        <v>129</v>
      </c>
      <c r="D184" s="8" t="s">
        <v>541</v>
      </c>
      <c r="E184" s="8" t="s">
        <v>542</v>
      </c>
      <c r="F184" s="8" t="s">
        <v>543</v>
      </c>
      <c r="G184" s="8" t="s">
        <v>541</v>
      </c>
      <c r="H184" s="8" t="s">
        <v>129</v>
      </c>
    </row>
    <row r="185" spans="2:8" x14ac:dyDescent="0.2">
      <c r="B185" s="416" t="str">
        <f t="shared" ca="1" si="2"/>
        <v>Mittelwert (MW)</v>
      </c>
      <c r="C185" s="418" t="s">
        <v>129</v>
      </c>
      <c r="D185" s="8" t="s">
        <v>61</v>
      </c>
      <c r="E185" s="8" t="s">
        <v>266</v>
      </c>
      <c r="F185" s="8" t="s">
        <v>350</v>
      </c>
      <c r="G185" s="8" t="s">
        <v>227</v>
      </c>
      <c r="H185" s="8" t="s">
        <v>129</v>
      </c>
    </row>
  </sheetData>
  <pageMargins left="0.39370078740157483" right="0.39370078740157483" top="0.78740157480314965" bottom="0.78740157480314965" header="0.31496062992125984" footer="0.31496062992125984"/>
  <pageSetup paperSize="9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6"/>
  <sheetViews>
    <sheetView showGridLines="0" zoomScaleNormal="100" workbookViewId="0">
      <selection activeCell="A50" sqref="A50"/>
    </sheetView>
  </sheetViews>
  <sheetFormatPr baseColWidth="10" defaultColWidth="9.140625" defaultRowHeight="12.75" x14ac:dyDescent="0.2"/>
  <cols>
    <col min="1" max="1" width="3.5703125" customWidth="1"/>
    <col min="2" max="2" width="17.42578125" customWidth="1"/>
    <col min="3" max="6" width="16.7109375" customWidth="1"/>
    <col min="7" max="7" width="3.5703125" customWidth="1"/>
  </cols>
  <sheetData>
    <row r="1" spans="2:6" ht="48" customHeight="1" x14ac:dyDescent="0.2"/>
    <row r="2" spans="2:6" ht="28.5" customHeight="1" x14ac:dyDescent="0.2">
      <c r="B2" s="431" t="str">
        <f ca="1">DFIE!$B$65</f>
        <v>Zahlungen im</v>
      </c>
      <c r="C2" s="431"/>
      <c r="D2" s="431"/>
      <c r="E2" s="431"/>
      <c r="F2" s="431"/>
    </row>
    <row r="3" spans="2:6" ht="27.75" customHeight="1" x14ac:dyDescent="0.2">
      <c r="B3" s="432" t="str">
        <f ca="1">DFIE!$B$66</f>
        <v>Lastenausgleich 2024</v>
      </c>
      <c r="C3" s="432"/>
      <c r="D3" s="432"/>
      <c r="E3" s="432"/>
      <c r="F3" s="432"/>
    </row>
    <row r="4" spans="2:6" ht="16.5" customHeight="1" x14ac:dyDescent="0.2">
      <c r="B4" s="35"/>
    </row>
    <row r="5" spans="2:6" ht="16.5" customHeight="1" x14ac:dyDescent="0.2">
      <c r="B5" s="35"/>
    </row>
    <row r="6" spans="2:6" x14ac:dyDescent="0.2">
      <c r="B6" s="15" t="str">
        <f ca="1">DFIE!$B$67</f>
        <v>Auszahlungen in CHF</v>
      </c>
    </row>
    <row r="7" spans="2:6" ht="49.5" customHeight="1" x14ac:dyDescent="0.2">
      <c r="B7" s="30"/>
      <c r="C7" s="32" t="str">
        <f ca="1">DFIE!$B$68</f>
        <v>Geografisch-
topografischer
Lastenausgleich</v>
      </c>
      <c r="D7" s="434" t="str">
        <f ca="1">DFIE!$B$70</f>
        <v>Soziodemografischer
Lastenausgleich</v>
      </c>
      <c r="E7" s="435" t="str">
        <f ca="1">DFIE!$B$71</f>
        <v>SLA A-C</v>
      </c>
      <c r="F7" s="436" t="str">
        <f ca="1">DFIE!$B$61</f>
        <v>Total</v>
      </c>
    </row>
    <row r="8" spans="2:6" ht="21" customHeight="1" x14ac:dyDescent="0.2">
      <c r="B8" s="31"/>
      <c r="C8" s="33" t="str">
        <f ca="1">DFIE!$B$69</f>
        <v>GLA</v>
      </c>
      <c r="D8" s="34" t="str">
        <f ca="1">DFIE!$B$71</f>
        <v>SLA A-C</v>
      </c>
      <c r="E8" s="33" t="str">
        <f ca="1">DFIE!$B$72</f>
        <v>SLA F</v>
      </c>
      <c r="F8" s="437"/>
    </row>
    <row r="9" spans="2:6" x14ac:dyDescent="0.2">
      <c r="B9" s="25" t="str">
        <f ca="1">DFIE!$B$22</f>
        <v>Zürich</v>
      </c>
      <c r="C9" s="16">
        <f>'GLA-2'!G9</f>
        <v>0</v>
      </c>
      <c r="D9" s="17">
        <f>'SLA.AC-2'!O9</f>
        <v>33545919.74275168</v>
      </c>
      <c r="E9" s="16">
        <f ca="1">'SLA.F-2'!H9</f>
        <v>97906543.440653577</v>
      </c>
      <c r="F9" s="18">
        <f ca="1">SUM(C9:E9)</f>
        <v>131452463.18340525</v>
      </c>
    </row>
    <row r="10" spans="2:6" x14ac:dyDescent="0.2">
      <c r="B10" s="26" t="str">
        <f ca="1">DFIE!$B$23</f>
        <v>Bern</v>
      </c>
      <c r="C10" s="19">
        <f>'GLA-2'!G10</f>
        <v>29822992.938159212</v>
      </c>
      <c r="D10" s="20">
        <f>'SLA.AC-2'!O10</f>
        <v>0</v>
      </c>
      <c r="E10" s="19">
        <f ca="1">'SLA.F-2'!H10</f>
        <v>0</v>
      </c>
      <c r="F10" s="21">
        <f t="shared" ref="F10:F34" ca="1" si="0">SUM(C10:E10)</f>
        <v>29822992.938159212</v>
      </c>
    </row>
    <row r="11" spans="2:6" x14ac:dyDescent="0.2">
      <c r="B11" s="25" t="str">
        <f ca="1">DFIE!$B$24</f>
        <v>Luzern</v>
      </c>
      <c r="C11" s="16">
        <f>'GLA-2'!G11</f>
        <v>5874062.4340116549</v>
      </c>
      <c r="D11" s="17">
        <f>'SLA.AC-2'!O11</f>
        <v>0</v>
      </c>
      <c r="E11" s="16">
        <f ca="1">'SLA.F-2'!H11</f>
        <v>0</v>
      </c>
      <c r="F11" s="18">
        <f t="shared" ca="1" si="0"/>
        <v>5874062.4340116549</v>
      </c>
    </row>
    <row r="12" spans="2:6" x14ac:dyDescent="0.2">
      <c r="B12" s="26" t="str">
        <f ca="1">DFIE!$B$25</f>
        <v>Uri</v>
      </c>
      <c r="C12" s="19">
        <f>'GLA-2'!G12</f>
        <v>12154725.061765913</v>
      </c>
      <c r="D12" s="20">
        <f>'SLA.AC-2'!O12</f>
        <v>0</v>
      </c>
      <c r="E12" s="19">
        <f ca="1">'SLA.F-2'!H12</f>
        <v>0</v>
      </c>
      <c r="F12" s="21">
        <f t="shared" ca="1" si="0"/>
        <v>12154725.061765913</v>
      </c>
    </row>
    <row r="13" spans="2:6" x14ac:dyDescent="0.2">
      <c r="B13" s="25" t="str">
        <f ca="1">DFIE!$B$26</f>
        <v>Schwyz</v>
      </c>
      <c r="C13" s="16">
        <f>'GLA-2'!G13</f>
        <v>7034023.1019574208</v>
      </c>
      <c r="D13" s="17">
        <f>'SLA.AC-2'!O13</f>
        <v>0</v>
      </c>
      <c r="E13" s="16">
        <f ca="1">'SLA.F-2'!H13</f>
        <v>0</v>
      </c>
      <c r="F13" s="18">
        <f t="shared" ca="1" si="0"/>
        <v>7034023.1019574208</v>
      </c>
    </row>
    <row r="14" spans="2:6" x14ac:dyDescent="0.2">
      <c r="B14" s="26" t="str">
        <f ca="1">DFIE!$B$27</f>
        <v>Obwalden</v>
      </c>
      <c r="C14" s="19">
        <f>'GLA-2'!G14</f>
        <v>6394872.2625299329</v>
      </c>
      <c r="D14" s="20">
        <f>'SLA.AC-2'!O14</f>
        <v>0</v>
      </c>
      <c r="E14" s="19">
        <f ca="1">'SLA.F-2'!H14</f>
        <v>0</v>
      </c>
      <c r="F14" s="21">
        <f t="shared" ca="1" si="0"/>
        <v>6394872.2625299329</v>
      </c>
    </row>
    <row r="15" spans="2:6" x14ac:dyDescent="0.2">
      <c r="B15" s="25" t="str">
        <f ca="1">DFIE!$B$28</f>
        <v>Nidwalden</v>
      </c>
      <c r="C15" s="16">
        <f>'GLA-2'!G15</f>
        <v>1471285.3040665858</v>
      </c>
      <c r="D15" s="17">
        <f>'SLA.AC-2'!O15</f>
        <v>0</v>
      </c>
      <c r="E15" s="16">
        <f ca="1">'SLA.F-2'!H15</f>
        <v>0</v>
      </c>
      <c r="F15" s="18">
        <f t="shared" ca="1" si="0"/>
        <v>1471285.3040665858</v>
      </c>
    </row>
    <row r="16" spans="2:6" x14ac:dyDescent="0.2">
      <c r="B16" s="26" t="str">
        <f ca="1">DFIE!$B$29</f>
        <v>Glarus</v>
      </c>
      <c r="C16" s="19">
        <f>'GLA-2'!G16</f>
        <v>5584242.5480364077</v>
      </c>
      <c r="D16" s="20">
        <f>'SLA.AC-2'!O16</f>
        <v>0</v>
      </c>
      <c r="E16" s="19">
        <f ca="1">'SLA.F-2'!H16</f>
        <v>0</v>
      </c>
      <c r="F16" s="21">
        <f t="shared" ca="1" si="0"/>
        <v>5584242.5480364077</v>
      </c>
    </row>
    <row r="17" spans="2:6" x14ac:dyDescent="0.2">
      <c r="B17" s="25" t="str">
        <f ca="1">DFIE!$B$30</f>
        <v>Zug</v>
      </c>
      <c r="C17" s="16">
        <f>'GLA-2'!G17</f>
        <v>0</v>
      </c>
      <c r="D17" s="17">
        <f>'SLA.AC-2'!O17</f>
        <v>3784024.2218865445</v>
      </c>
      <c r="E17" s="16">
        <f ca="1">'SLA.F-2'!H17</f>
        <v>0</v>
      </c>
      <c r="F17" s="18">
        <f t="shared" ca="1" si="0"/>
        <v>3784024.2218865445</v>
      </c>
    </row>
    <row r="18" spans="2:6" x14ac:dyDescent="0.2">
      <c r="B18" s="26" t="str">
        <f ca="1">DFIE!$B$31</f>
        <v>Freiburg</v>
      </c>
      <c r="C18" s="19">
        <f>'GLA-2'!G18</f>
        <v>9475971.6390659921</v>
      </c>
      <c r="D18" s="20">
        <f>'SLA.AC-2'!O18</f>
        <v>511131.40278314258</v>
      </c>
      <c r="E18" s="19">
        <f ca="1">'SLA.F-2'!H18</f>
        <v>0</v>
      </c>
      <c r="F18" s="21">
        <f t="shared" ca="1" si="0"/>
        <v>9987103.0418491345</v>
      </c>
    </row>
    <row r="19" spans="2:6" x14ac:dyDescent="0.2">
      <c r="B19" s="25" t="str">
        <f ca="1">DFIE!$B$32</f>
        <v>Solothurn</v>
      </c>
      <c r="C19" s="16">
        <f>'GLA-2'!G19</f>
        <v>0</v>
      </c>
      <c r="D19" s="17">
        <f>'SLA.AC-2'!O19</f>
        <v>9372030.2625560649</v>
      </c>
      <c r="E19" s="16">
        <f ca="1">'SLA.F-2'!H19</f>
        <v>0</v>
      </c>
      <c r="F19" s="18">
        <f t="shared" ca="1" si="0"/>
        <v>9372030.2625560649</v>
      </c>
    </row>
    <row r="20" spans="2:6" x14ac:dyDescent="0.2">
      <c r="B20" s="26" t="str">
        <f ca="1">DFIE!$B$33</f>
        <v>Basel-Stadt</v>
      </c>
      <c r="C20" s="19">
        <f>'GLA-2'!G20</f>
        <v>0</v>
      </c>
      <c r="D20" s="20">
        <f>'SLA.AC-2'!O20</f>
        <v>42034746.502206132</v>
      </c>
      <c r="E20" s="19">
        <f ca="1">'SLA.F-2'!H20</f>
        <v>24477534.232593339</v>
      </c>
      <c r="F20" s="21">
        <f t="shared" ca="1" si="0"/>
        <v>66512280.734799474</v>
      </c>
    </row>
    <row r="21" spans="2:6" x14ac:dyDescent="0.2">
      <c r="B21" s="25" t="str">
        <f ca="1">DFIE!$B$34</f>
        <v>Basel-Landschaft</v>
      </c>
      <c r="C21" s="16">
        <f>'GLA-2'!G21</f>
        <v>0</v>
      </c>
      <c r="D21" s="17">
        <f>'SLA.AC-2'!O21</f>
        <v>0</v>
      </c>
      <c r="E21" s="16">
        <f ca="1">'SLA.F-2'!H21</f>
        <v>0</v>
      </c>
      <c r="F21" s="18">
        <f t="shared" ca="1" si="0"/>
        <v>0</v>
      </c>
    </row>
    <row r="22" spans="2:6" x14ac:dyDescent="0.2">
      <c r="B22" s="26" t="str">
        <f ca="1">DFIE!$B$35</f>
        <v>Schaffhausen</v>
      </c>
      <c r="C22" s="19">
        <f>'GLA-2'!G22</f>
        <v>0</v>
      </c>
      <c r="D22" s="20">
        <f>'SLA.AC-2'!O22</f>
        <v>0</v>
      </c>
      <c r="E22" s="19">
        <f ca="1">'SLA.F-2'!H22</f>
        <v>0</v>
      </c>
      <c r="F22" s="21">
        <f t="shared" ca="1" si="0"/>
        <v>0</v>
      </c>
    </row>
    <row r="23" spans="2:6" x14ac:dyDescent="0.2">
      <c r="B23" s="25" t="str">
        <f ca="1">DFIE!$B$36</f>
        <v>Appenzell A.Rh.</v>
      </c>
      <c r="C23" s="16">
        <f>'GLA-2'!G23</f>
        <v>21580229.43094952</v>
      </c>
      <c r="D23" s="17">
        <f>'SLA.AC-2'!O23</f>
        <v>0</v>
      </c>
      <c r="E23" s="16">
        <f ca="1">'SLA.F-2'!H23</f>
        <v>0</v>
      </c>
      <c r="F23" s="18">
        <f t="shared" ca="1" si="0"/>
        <v>21580229.43094952</v>
      </c>
    </row>
    <row r="24" spans="2:6" x14ac:dyDescent="0.2">
      <c r="B24" s="26" t="str">
        <f ca="1">DFIE!$B$37</f>
        <v>Appenzell I.Rh.</v>
      </c>
      <c r="C24" s="19">
        <f>'GLA-2'!G24</f>
        <v>9589694.5313558932</v>
      </c>
      <c r="D24" s="20">
        <f>'SLA.AC-2'!O24</f>
        <v>0</v>
      </c>
      <c r="E24" s="19">
        <f ca="1">'SLA.F-2'!H24</f>
        <v>0</v>
      </c>
      <c r="F24" s="21">
        <f t="shared" ca="1" si="0"/>
        <v>9589694.5313558932</v>
      </c>
    </row>
    <row r="25" spans="2:6" x14ac:dyDescent="0.2">
      <c r="B25" s="25" t="str">
        <f ca="1">DFIE!$B$38</f>
        <v>St. Gallen</v>
      </c>
      <c r="C25" s="16">
        <f>'GLA-2'!G25</f>
        <v>2057679.5202076819</v>
      </c>
      <c r="D25" s="17">
        <f>'SLA.AC-2'!O25</f>
        <v>0</v>
      </c>
      <c r="E25" s="16">
        <f ca="1">'SLA.F-2'!H25</f>
        <v>0</v>
      </c>
      <c r="F25" s="18">
        <f t="shared" ca="1" si="0"/>
        <v>2057679.5202076819</v>
      </c>
    </row>
    <row r="26" spans="2:6" x14ac:dyDescent="0.2">
      <c r="B26" s="26" t="str">
        <f ca="1">DFIE!$B$39</f>
        <v>Graubünden</v>
      </c>
      <c r="C26" s="19">
        <f>'GLA-2'!G26</f>
        <v>143112372.98499811</v>
      </c>
      <c r="D26" s="20">
        <f>'SLA.AC-2'!O26</f>
        <v>0</v>
      </c>
      <c r="E26" s="19">
        <f ca="1">'SLA.F-2'!H26</f>
        <v>0</v>
      </c>
      <c r="F26" s="21">
        <f t="shared" ca="1" si="0"/>
        <v>143112372.98499811</v>
      </c>
    </row>
    <row r="27" spans="2:6" x14ac:dyDescent="0.2">
      <c r="B27" s="25" t="str">
        <f ca="1">DFIE!$B$40</f>
        <v>Aargau</v>
      </c>
      <c r="C27" s="16">
        <f>'GLA-2'!G27</f>
        <v>0</v>
      </c>
      <c r="D27" s="17">
        <f>'SLA.AC-2'!O27</f>
        <v>0</v>
      </c>
      <c r="E27" s="16">
        <f ca="1">'SLA.F-2'!H27</f>
        <v>0</v>
      </c>
      <c r="F27" s="18">
        <f t="shared" ca="1" si="0"/>
        <v>0</v>
      </c>
    </row>
    <row r="28" spans="2:6" x14ac:dyDescent="0.2">
      <c r="B28" s="26" t="str">
        <f ca="1">DFIE!$B$41</f>
        <v>Thurgau</v>
      </c>
      <c r="C28" s="19">
        <f>'GLA-2'!G28</f>
        <v>3507048.1150584994</v>
      </c>
      <c r="D28" s="20">
        <f>'SLA.AC-2'!O28</f>
        <v>0</v>
      </c>
      <c r="E28" s="19">
        <f ca="1">'SLA.F-2'!H28</f>
        <v>0</v>
      </c>
      <c r="F28" s="21">
        <f t="shared" ca="1" si="0"/>
        <v>3507048.1150584994</v>
      </c>
    </row>
    <row r="29" spans="2:6" x14ac:dyDescent="0.2">
      <c r="B29" s="25" t="str">
        <f ca="1">DFIE!$B$42</f>
        <v>Tessin</v>
      </c>
      <c r="C29" s="16">
        <f>'GLA-2'!G29</f>
        <v>15464207.149899639</v>
      </c>
      <c r="D29" s="17">
        <f>'SLA.AC-2'!O29</f>
        <v>0</v>
      </c>
      <c r="E29" s="16">
        <f ca="1">'SLA.F-2'!H29</f>
        <v>0</v>
      </c>
      <c r="F29" s="18">
        <f t="shared" ca="1" si="0"/>
        <v>15464207.149899639</v>
      </c>
    </row>
    <row r="30" spans="2:6" x14ac:dyDescent="0.2">
      <c r="B30" s="26" t="str">
        <f ca="1">DFIE!$B$43</f>
        <v>Waadt</v>
      </c>
      <c r="C30" s="19">
        <f>'GLA-2'!G30</f>
        <v>141727.39873656136</v>
      </c>
      <c r="D30" s="20">
        <f>'SLA.AC-2'!O30</f>
        <v>116985806.827032</v>
      </c>
      <c r="E30" s="19">
        <f ca="1">'SLA.F-2'!H30</f>
        <v>5167994.0312680397</v>
      </c>
      <c r="F30" s="21">
        <f t="shared" ca="1" si="0"/>
        <v>122295528.25703661</v>
      </c>
    </row>
    <row r="31" spans="2:6" x14ac:dyDescent="0.2">
      <c r="B31" s="25" t="str">
        <f ca="1">DFIE!$B$44</f>
        <v>Wallis</v>
      </c>
      <c r="C31" s="16">
        <f>'GLA-2'!G31</f>
        <v>78446669.932430759</v>
      </c>
      <c r="D31" s="17">
        <f>'SLA.AC-2'!O31</f>
        <v>8420584.9523474053</v>
      </c>
      <c r="E31" s="16">
        <f ca="1">'SLA.F-2'!H31</f>
        <v>0</v>
      </c>
      <c r="F31" s="18">
        <f t="shared" ca="1" si="0"/>
        <v>86867254.884778172</v>
      </c>
    </row>
    <row r="32" spans="2:6" x14ac:dyDescent="0.2">
      <c r="B32" s="26" t="str">
        <f ca="1">DFIE!$B$45</f>
        <v>Neuenburg</v>
      </c>
      <c r="C32" s="19">
        <f>'GLA-2'!G32</f>
        <v>23425706.446944885</v>
      </c>
      <c r="D32" s="20">
        <f>'SLA.AC-2'!O32</f>
        <v>12476366.809238862</v>
      </c>
      <c r="E32" s="19">
        <f ca="1">'SLA.F-2'!H32</f>
        <v>0</v>
      </c>
      <c r="F32" s="21">
        <f t="shared" ca="1" si="0"/>
        <v>35902073.256183743</v>
      </c>
    </row>
    <row r="33" spans="2:6" x14ac:dyDescent="0.2">
      <c r="B33" s="25" t="str">
        <f ca="1">DFIE!$B$46</f>
        <v>Genf</v>
      </c>
      <c r="C33" s="16">
        <f>'GLA-2'!G33</f>
        <v>0</v>
      </c>
      <c r="D33" s="17">
        <f>'SLA.AC-2'!O33</f>
        <v>119588951.3763566</v>
      </c>
      <c r="E33" s="16">
        <f ca="1">'SLA.F-2'!H33</f>
        <v>45807709.34406396</v>
      </c>
      <c r="F33" s="18">
        <f t="shared" ca="1" si="0"/>
        <v>165396660.72042057</v>
      </c>
    </row>
    <row r="34" spans="2:6" x14ac:dyDescent="0.2">
      <c r="B34" s="26" t="str">
        <f ca="1">DFIE!$B$47</f>
        <v>Jura</v>
      </c>
      <c r="C34" s="27">
        <f>'GLA-2'!G34</f>
        <v>4941832.3455625726</v>
      </c>
      <c r="D34" s="28">
        <f>'SLA.AC-2'!O34</f>
        <v>0</v>
      </c>
      <c r="E34" s="27">
        <f ca="1">'SLA.F-2'!H34</f>
        <v>0</v>
      </c>
      <c r="F34" s="29">
        <f t="shared" ca="1" si="0"/>
        <v>4941832.3455625726</v>
      </c>
    </row>
    <row r="35" spans="2:6" x14ac:dyDescent="0.2">
      <c r="B35" s="14" t="str">
        <f ca="1">DFIE!$B$48</f>
        <v>Schweiz</v>
      </c>
      <c r="C35" s="22">
        <f>SUM(C9:C34)</f>
        <v>380079343.14573723</v>
      </c>
      <c r="D35" s="23">
        <f>SUM(D9:D34)</f>
        <v>346719562.09715843</v>
      </c>
      <c r="E35" s="22">
        <f t="shared" ref="E35:F35" ca="1" si="1">SUM(E9:E34)</f>
        <v>173359781.04857892</v>
      </c>
      <c r="F35" s="24">
        <f t="shared" ca="1" si="1"/>
        <v>900158686.2914747</v>
      </c>
    </row>
    <row r="36" spans="2:6" ht="89.25" customHeight="1" x14ac:dyDescent="0.2">
      <c r="B36" s="433" t="str">
        <f ca="1">DFIE!$B$73</f>
        <v>Die Berechnung des Lastenausgleichs wird im Technischen Bericht detailliert beschrieben:
www.efv.admin.ch → Themen  → Finanzausgleich  → Dokumentation</v>
      </c>
      <c r="C36" s="433"/>
      <c r="D36" s="433"/>
      <c r="E36" s="433"/>
      <c r="F36" s="433"/>
    </row>
  </sheetData>
  <mergeCells count="5">
    <mergeCell ref="B2:F2"/>
    <mergeCell ref="B3:F3"/>
    <mergeCell ref="B36:F36"/>
    <mergeCell ref="D7:E7"/>
    <mergeCell ref="F7:F8"/>
  </mergeCells>
  <pageMargins left="0.78740157480314965" right="0.78740157480314965" top="0.9055118110236221" bottom="0.78740157480314965" header="0.51181102362204722" footer="0.51181102362204722"/>
  <pageSetup paperSize="9" scale="95" orientation="portrait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showGridLines="0" zoomScaleNormal="10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30.28515625" customWidth="1"/>
    <col min="3" max="3" width="8" customWidth="1"/>
    <col min="4" max="7" width="12" customWidth="1"/>
    <col min="8" max="9" width="14.5703125" customWidth="1"/>
    <col min="10" max="10" width="20.5703125" customWidth="1"/>
  </cols>
  <sheetData>
    <row r="1" spans="1:10" ht="22.5" customHeight="1" x14ac:dyDescent="0.25">
      <c r="B1" s="41" t="str">
        <f ca="1">DFIE!$B$74</f>
        <v>Berechnung der Dotationen im Lastenausgleich 2024</v>
      </c>
      <c r="C1" s="41"/>
      <c r="D1" s="41"/>
      <c r="E1" s="41"/>
      <c r="F1" s="41"/>
      <c r="G1" s="41"/>
      <c r="H1" s="41"/>
      <c r="I1" s="41"/>
      <c r="J1" s="41"/>
    </row>
    <row r="2" spans="1:10" ht="0.75" customHeight="1" x14ac:dyDescent="0.2"/>
    <row r="3" spans="1:10" ht="0.75" customHeight="1" x14ac:dyDescent="0.2"/>
    <row r="4" spans="1:10" ht="0.75" customHeight="1" x14ac:dyDescent="0.2"/>
    <row r="5" spans="1:10" ht="0.75" customHeight="1" x14ac:dyDescent="0.2"/>
    <row r="6" spans="1:10" ht="0.75" customHeight="1" x14ac:dyDescent="0.2"/>
    <row r="7" spans="1:10" ht="18.75" customHeight="1" x14ac:dyDescent="0.3">
      <c r="A7" s="50"/>
      <c r="B7" s="15" t="str">
        <f ca="1">DFIE!$B$75</f>
        <v>in CHF</v>
      </c>
      <c r="J7" s="40"/>
    </row>
    <row r="8" spans="1:10" ht="43.15" customHeight="1" x14ac:dyDescent="0.2">
      <c r="B8" s="87"/>
      <c r="C8" s="65"/>
      <c r="D8" s="438" t="str">
        <f ca="1">DFIE!$B$76</f>
        <v>Geografisch-topografischer
Lastenausgleich (GLA)</v>
      </c>
      <c r="E8" s="440"/>
      <c r="F8" s="440"/>
      <c r="G8" s="439"/>
      <c r="H8" s="438" t="str">
        <f ca="1">DFIE!$B$77</f>
        <v>Soziodemografischer
Lastenausgleich (SLA)</v>
      </c>
      <c r="I8" s="439"/>
      <c r="J8" s="39" t="str">
        <f ca="1">DFIE!$B$78</f>
        <v>Lastenausgleich
Total</v>
      </c>
    </row>
    <row r="9" spans="1:10" ht="15" customHeight="1" x14ac:dyDescent="0.2">
      <c r="A9" s="36"/>
      <c r="B9" s="66" t="str">
        <f ca="1">DFIE!$B$79</f>
        <v>Ordentliche Dotation 2023</v>
      </c>
      <c r="C9" s="47"/>
      <c r="D9" s="49"/>
      <c r="E9" s="48"/>
      <c r="F9" s="48"/>
      <c r="G9" s="54">
        <v>370447702.87108898</v>
      </c>
      <c r="H9" s="49"/>
      <c r="I9" s="54">
        <v>370447702.87108898</v>
      </c>
      <c r="J9" s="78">
        <f>G9+I9</f>
        <v>740895405.74217796</v>
      </c>
    </row>
    <row r="10" spans="1:10" ht="12.75" customHeight="1" x14ac:dyDescent="0.25">
      <c r="B10" s="25" t="str">
        <f ca="1">DFIE!$B$80</f>
        <v>+ Teuerung (LIK 04/2023)</v>
      </c>
      <c r="C10" s="61">
        <v>2.5999999999999999E-2</v>
      </c>
      <c r="D10" s="71" t="s">
        <v>585</v>
      </c>
      <c r="E10" s="43"/>
      <c r="F10" s="43"/>
      <c r="G10" s="55">
        <f>G9*$C$10</f>
        <v>9631640.2746483125</v>
      </c>
      <c r="H10" s="45"/>
      <c r="I10" s="58">
        <f>I9*$C$10</f>
        <v>9631640.2746483125</v>
      </c>
      <c r="J10" s="79">
        <f>G10+I10</f>
        <v>19263280.549296625</v>
      </c>
    </row>
    <row r="11" spans="1:10" ht="15" customHeight="1" x14ac:dyDescent="0.2">
      <c r="B11" s="42" t="str">
        <f ca="1">DFIE!$B$81</f>
        <v>+ Anpassung Dotation</v>
      </c>
      <c r="C11" s="46"/>
      <c r="D11" s="63"/>
      <c r="E11" s="44"/>
      <c r="F11" s="44"/>
      <c r="G11" s="56">
        <v>0</v>
      </c>
      <c r="H11" s="63"/>
      <c r="I11" s="56">
        <v>0</v>
      </c>
      <c r="J11" s="80">
        <f>G11+I11</f>
        <v>0</v>
      </c>
    </row>
    <row r="12" spans="1:10" ht="15" customHeight="1" x14ac:dyDescent="0.2">
      <c r="A12" s="38"/>
      <c r="B12" s="62" t="str">
        <f ca="1">DFIE!$B$82</f>
        <v>Ordentliche Dotation 2024</v>
      </c>
      <c r="C12" s="75"/>
      <c r="D12" s="64"/>
      <c r="E12" s="72"/>
      <c r="F12" s="72"/>
      <c r="G12" s="57">
        <f>SUM(G9:G11)</f>
        <v>380079343.14573729</v>
      </c>
      <c r="H12" s="64"/>
      <c r="I12" s="57">
        <f>SUM(I9:I11)</f>
        <v>380079343.14573729</v>
      </c>
      <c r="J12" s="81">
        <f>SUM(J9:J11)</f>
        <v>760158686.29147458</v>
      </c>
    </row>
    <row r="13" spans="1:10" ht="15" customHeight="1" x14ac:dyDescent="0.2">
      <c r="A13" s="38"/>
      <c r="B13" s="42" t="str">
        <f ca="1">DFIE!$B$83</f>
        <v>Erhöhung gemäss Art. 9 Abs. 2bis FiLaG</v>
      </c>
      <c r="C13" s="46"/>
      <c r="D13" s="64"/>
      <c r="E13" s="73"/>
      <c r="F13" s="73"/>
      <c r="G13" s="74">
        <v>0</v>
      </c>
      <c r="H13" s="64"/>
      <c r="I13" s="74">
        <v>140000000</v>
      </c>
      <c r="J13" s="82">
        <f>G13+I13</f>
        <v>140000000</v>
      </c>
    </row>
    <row r="14" spans="1:10" ht="15" customHeight="1" x14ac:dyDescent="0.2">
      <c r="A14" s="38"/>
      <c r="B14" s="62" t="str">
        <f ca="1">DFIE!$B$84</f>
        <v>Dotation 2024</v>
      </c>
      <c r="C14" s="75"/>
      <c r="D14" s="64"/>
      <c r="E14" s="72"/>
      <c r="F14" s="72"/>
      <c r="G14" s="57">
        <f>SUM(G12:G13)</f>
        <v>380079343.14573729</v>
      </c>
      <c r="H14" s="64"/>
      <c r="I14" s="57">
        <f>SUM(I12:I13)</f>
        <v>520079343.14573729</v>
      </c>
      <c r="J14" s="81">
        <f>SUM(J12:J13)</f>
        <v>900158686.29147458</v>
      </c>
    </row>
    <row r="15" spans="1:10" ht="15" customHeight="1" x14ac:dyDescent="0.2">
      <c r="B15" s="37"/>
      <c r="C15" s="37"/>
      <c r="D15" s="37"/>
      <c r="E15" s="37"/>
      <c r="F15" s="37"/>
      <c r="G15" s="37"/>
    </row>
    <row r="16" spans="1:10" ht="15" customHeight="1" x14ac:dyDescent="0.2">
      <c r="B16" s="66" t="str">
        <f ca="1">DFIE!$B$91</f>
        <v>Teilausgleiche</v>
      </c>
      <c r="C16" s="70"/>
      <c r="D16" s="67" t="str">
        <f ca="1">DFIE!$B$85</f>
        <v>GLA 1</v>
      </c>
      <c r="E16" s="68" t="str">
        <f ca="1">DFIE!$B$86</f>
        <v>GLA 2</v>
      </c>
      <c r="F16" s="68" t="str">
        <f ca="1">DFIE!$B$87</f>
        <v>GLA 3</v>
      </c>
      <c r="G16" s="69" t="str">
        <f ca="1">DFIE!$B$88</f>
        <v>GLA 4</v>
      </c>
      <c r="H16" s="67" t="str">
        <f ca="1">DFIE!$B$89</f>
        <v>SLA A-C</v>
      </c>
      <c r="I16" s="69" t="str">
        <f ca="1">DFIE!$B$90</f>
        <v>SLA F</v>
      </c>
      <c r="J16" s="84"/>
    </row>
    <row r="17" spans="1:10" ht="15" customHeight="1" x14ac:dyDescent="0.2">
      <c r="B17" s="83" t="str">
        <f ca="1">DFIE!$B$92</f>
        <v>Anteil</v>
      </c>
      <c r="C17" s="76"/>
      <c r="D17" s="51">
        <v>0.33333333333333298</v>
      </c>
      <c r="E17" s="52">
        <v>0.33333333333333298</v>
      </c>
      <c r="F17" s="52">
        <v>0.16666666666666699</v>
      </c>
      <c r="G17" s="53">
        <v>0.16666666666666699</v>
      </c>
      <c r="H17" s="51">
        <v>0.66666666666666696</v>
      </c>
      <c r="I17" s="53">
        <v>0.33333333333333298</v>
      </c>
      <c r="J17" s="85"/>
    </row>
    <row r="18" spans="1:10" ht="15" customHeight="1" x14ac:dyDescent="0.2">
      <c r="A18" s="38"/>
      <c r="B18" s="14" t="str">
        <f ca="1">DFIE!$B$84</f>
        <v>Dotation 2024</v>
      </c>
      <c r="C18" s="77"/>
      <c r="D18" s="59">
        <f>$G$14*D17</f>
        <v>126693114.38191229</v>
      </c>
      <c r="E18" s="60">
        <f t="shared" ref="E18:G18" si="0">$G$14*E17</f>
        <v>126693114.38191229</v>
      </c>
      <c r="F18" s="60">
        <f t="shared" si="0"/>
        <v>63346557.190956339</v>
      </c>
      <c r="G18" s="57">
        <f t="shared" si="0"/>
        <v>63346557.190956339</v>
      </c>
      <c r="H18" s="59">
        <f>$I$14*H17</f>
        <v>346719562.09715837</v>
      </c>
      <c r="I18" s="57">
        <f>$I$14*I17</f>
        <v>173359781.04857892</v>
      </c>
      <c r="J18" s="86">
        <f>SUM(D18:I18)</f>
        <v>900158686.29147458</v>
      </c>
    </row>
  </sheetData>
  <mergeCells count="2">
    <mergeCell ref="H8:I8"/>
    <mergeCell ref="D8:G8"/>
  </mergeCells>
  <conditionalFormatting sqref="G9 I9 G11 I11 G13 I13">
    <cfRule type="expression" dxfId="18" priority="3" stopIfTrue="1">
      <formula>ISBLANK(G9)</formula>
    </cfRule>
  </conditionalFormatting>
  <conditionalFormatting sqref="C10 D10">
    <cfRule type="expression" dxfId="17" priority="2" stopIfTrue="1">
      <formula>ISBLANK(C10)</formula>
    </cfRule>
  </conditionalFormatting>
  <conditionalFormatting sqref="D17:I17">
    <cfRule type="expression" dxfId="16" priority="7" stopIfTrue="1">
      <formula>ISBLANK(D17)</formula>
    </cfRule>
  </conditionalFormatting>
  <pageMargins left="0.78740157480314965" right="0.78740157480314965" top="0.9055118110236221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showGridLines="0" zoomScaleNormal="100" workbookViewId="0">
      <selection activeCell="A80" sqref="A80"/>
    </sheetView>
  </sheetViews>
  <sheetFormatPr baseColWidth="10" defaultColWidth="9.140625" defaultRowHeight="12.75" x14ac:dyDescent="0.2"/>
  <cols>
    <col min="1" max="1" width="1.42578125" customWidth="1"/>
    <col min="2" max="2" width="16.85546875" customWidth="1"/>
    <col min="3" max="3" width="19.7109375" customWidth="1"/>
    <col min="4" max="4" width="15.7109375" customWidth="1"/>
    <col min="5" max="6" width="13.7109375" customWidth="1"/>
    <col min="7" max="7" width="14.7109375" customWidth="1"/>
    <col min="8" max="8" width="19.7109375" customWidth="1"/>
    <col min="9" max="9" width="10" customWidth="1"/>
    <col min="10" max="10" width="16.85546875" customWidth="1"/>
    <col min="11" max="12" width="17.7109375" customWidth="1"/>
    <col min="13" max="14" width="13.7109375" customWidth="1"/>
    <col min="15" max="15" width="14.7109375" customWidth="1"/>
    <col min="16" max="16" width="19.7109375" customWidth="1"/>
  </cols>
  <sheetData>
    <row r="1" spans="1:16" ht="22.5" customHeight="1" x14ac:dyDescent="0.35">
      <c r="A1" s="88"/>
      <c r="B1" s="103" t="str">
        <f ca="1">DFIE!$B$93</f>
        <v>GLA 1 (Siedlungshöhe)</v>
      </c>
      <c r="C1" s="101"/>
      <c r="D1" s="101"/>
      <c r="E1" s="35"/>
      <c r="F1" s="35"/>
      <c r="G1" s="35"/>
      <c r="H1" s="90"/>
      <c r="J1" s="103" t="str">
        <f ca="1">DFIE!$B$95</f>
        <v>GLA 2 (Steilheit des Geländes)</v>
      </c>
      <c r="K1" s="101"/>
      <c r="L1" s="101"/>
      <c r="M1" s="101"/>
      <c r="O1" s="92"/>
      <c r="P1" s="90"/>
    </row>
    <row r="2" spans="1:16" ht="0.75" customHeight="1" x14ac:dyDescent="0.2"/>
    <row r="3" spans="1:16" ht="18" customHeight="1" x14ac:dyDescent="0.35">
      <c r="A3" s="88"/>
      <c r="B3" s="100"/>
      <c r="C3" s="101"/>
      <c r="D3" s="101"/>
      <c r="E3" s="35"/>
      <c r="F3" s="35"/>
      <c r="G3" s="35"/>
      <c r="H3" s="90" t="str">
        <f ca="1">DFIE!$B$94</f>
        <v>Indikator = Anteil der Wohnbevölkerung mit einer Wohnhöhe von über 800 m</v>
      </c>
      <c r="J3" s="100"/>
      <c r="K3" s="101"/>
      <c r="L3" s="101"/>
      <c r="M3" s="101"/>
      <c r="O3" s="92"/>
      <c r="P3" s="90" t="str">
        <f ca="1">DFIE!$B$96</f>
        <v>Indikator = Medianhöhe der produktiven Fläche</v>
      </c>
    </row>
    <row r="4" spans="1:16" ht="12" customHeight="1" x14ac:dyDescent="0.2">
      <c r="A4" s="88"/>
      <c r="B4" s="146" t="str">
        <f ca="1">DFIE!$B$49</f>
        <v>Spalte</v>
      </c>
      <c r="C4" s="148" t="s">
        <v>46</v>
      </c>
      <c r="D4" s="147" t="s">
        <v>47</v>
      </c>
      <c r="E4" s="147" t="s">
        <v>55</v>
      </c>
      <c r="F4" s="147" t="s">
        <v>49</v>
      </c>
      <c r="G4" s="147" t="s">
        <v>50</v>
      </c>
      <c r="H4" s="149" t="s">
        <v>51</v>
      </c>
      <c r="J4" s="146" t="str">
        <f ca="1">DFIE!$B$49</f>
        <v>Spalte</v>
      </c>
      <c r="K4" s="148" t="s">
        <v>52</v>
      </c>
      <c r="L4" s="147" t="s">
        <v>53</v>
      </c>
      <c r="M4" s="147" t="s">
        <v>54</v>
      </c>
      <c r="N4" s="147" t="s">
        <v>63</v>
      </c>
      <c r="O4" s="147" t="s">
        <v>64</v>
      </c>
      <c r="P4" s="149" t="s">
        <v>92</v>
      </c>
    </row>
    <row r="5" spans="1:16" ht="12" customHeight="1" x14ac:dyDescent="0.2">
      <c r="A5" s="88"/>
      <c r="B5" s="146" t="str">
        <f ca="1">DFIE!$B$50</f>
        <v>Formel</v>
      </c>
      <c r="C5" s="152"/>
      <c r="D5" s="151"/>
      <c r="E5" s="151" t="s">
        <v>87</v>
      </c>
      <c r="F5" s="151" t="str">
        <f ca="1">DFIE!$B$114</f>
        <v>E / E[Schweiz]</v>
      </c>
      <c r="G5" s="151" t="s">
        <v>89</v>
      </c>
      <c r="H5" s="153" t="str">
        <f ca="1">DFIE!$B$115</f>
        <v>G / G[Schweiz] * Dotation</v>
      </c>
      <c r="J5" s="146" t="str">
        <f ca="1">DFIE!$B$50</f>
        <v>Formel</v>
      </c>
      <c r="K5" s="152"/>
      <c r="L5" s="151"/>
      <c r="M5" s="151" t="s">
        <v>53</v>
      </c>
      <c r="N5" s="151" t="str">
        <f ca="1">DFIE!$B$116</f>
        <v>M / M[Schweiz]</v>
      </c>
      <c r="O5" s="151" t="s">
        <v>94</v>
      </c>
      <c r="P5" s="153" t="str">
        <f ca="1">DFIE!$B$117</f>
        <v>O / O[Schweiz] * Dotation</v>
      </c>
    </row>
    <row r="6" spans="1:16" ht="42" customHeight="1" x14ac:dyDescent="0.2">
      <c r="B6" s="115"/>
      <c r="C6" s="114" t="str">
        <f ca="1">DFIE!$B$101</f>
        <v>Ständige Wohnbev.
mit einer Wohnhöhe
von über 800 m.ü.M.</v>
      </c>
      <c r="D6" s="114" t="str">
        <f ca="1">DFIE!$B$102</f>
        <v>Ständige Wohn-
bevölkerung</v>
      </c>
      <c r="E6" s="134" t="str">
        <f ca="1">DFIE!$B$103</f>
        <v>Indikator</v>
      </c>
      <c r="F6" s="114" t="str">
        <f ca="1">DFIE!$B$104</f>
        <v>Lastenindex</v>
      </c>
      <c r="G6" s="114" t="str">
        <f ca="1">DFIE!$B$105</f>
        <v>Massgebende
Sonderlasten</v>
      </c>
      <c r="H6" s="141" t="str">
        <f ca="1">DFIE!$B$106</f>
        <v>Auszahlung
GLA 1</v>
      </c>
      <c r="J6" s="115"/>
      <c r="K6" s="114" t="str">
        <f ca="1">DFIE!$B$107</f>
        <v>Produktive
Fläche</v>
      </c>
      <c r="L6" s="114" t="str">
        <f ca="1">DFIE!$B$108</f>
        <v>Höhenmedian
produktive Fläche</v>
      </c>
      <c r="M6" s="134" t="str">
        <f ca="1">DFIE!$B$103</f>
        <v>Indikator</v>
      </c>
      <c r="N6" s="114" t="str">
        <f ca="1">DFIE!$B$104</f>
        <v>Lastenindex</v>
      </c>
      <c r="O6" s="114" t="str">
        <f ca="1">DFIE!$B$105</f>
        <v>Massgebende
Sonderlasten</v>
      </c>
      <c r="P6" s="141" t="str">
        <f ca="1">DFIE!$B$109</f>
        <v>Auszahlung
GLA 2</v>
      </c>
    </row>
    <row r="7" spans="1:16" ht="12.75" customHeight="1" x14ac:dyDescent="0.2">
      <c r="A7" s="142"/>
      <c r="B7" s="91" t="str">
        <f ca="1">DFIE!$B$51</f>
        <v>Erhebungsjahr</v>
      </c>
      <c r="C7" s="154">
        <v>2021</v>
      </c>
      <c r="D7" s="154">
        <v>2021</v>
      </c>
      <c r="E7" s="95"/>
      <c r="F7" s="95"/>
      <c r="G7" s="96"/>
      <c r="H7" s="97"/>
      <c r="J7" s="91" t="str">
        <f ca="1">DFIE!$B$51</f>
        <v>Erhebungsjahr</v>
      </c>
      <c r="K7" s="154">
        <v>2021</v>
      </c>
      <c r="L7" s="154">
        <v>2021</v>
      </c>
      <c r="M7" s="95"/>
      <c r="N7" s="95"/>
      <c r="O7" s="96"/>
      <c r="P7" s="98"/>
    </row>
    <row r="8" spans="1:16" ht="12.75" customHeight="1" x14ac:dyDescent="0.2">
      <c r="A8" s="142"/>
      <c r="B8" s="91" t="str">
        <f ca="1">DFIE!$B$52</f>
        <v>Einheit</v>
      </c>
      <c r="C8" s="150" t="str">
        <f ca="1">DFIE!$B$56</f>
        <v>Anzahl</v>
      </c>
      <c r="D8" s="94" t="str">
        <f ca="1">DFIE!$B$56</f>
        <v>Anzahl</v>
      </c>
      <c r="E8" s="94" t="str">
        <f ca="1">DFIE!$B$58</f>
        <v>Prozent</v>
      </c>
      <c r="F8" s="94" t="str">
        <f ca="1">DFIE!$B$57</f>
        <v>Punkte</v>
      </c>
      <c r="G8" s="145"/>
      <c r="H8" s="93" t="str">
        <f ca="1">DFIE!$B$54</f>
        <v>CHF</v>
      </c>
      <c r="J8" s="91" t="str">
        <f ca="1">DFIE!$B$52</f>
        <v>Einheit</v>
      </c>
      <c r="K8" s="150" t="str">
        <f ca="1">DFIE!$B$59</f>
        <v>Hektaren</v>
      </c>
      <c r="L8" s="94" t="str">
        <f ca="1">DFIE!$B$60</f>
        <v>Meter ü. M.</v>
      </c>
      <c r="M8" s="94" t="str">
        <f ca="1">DFIE!$B$60</f>
        <v>Meter ü. M.</v>
      </c>
      <c r="N8" s="94" t="str">
        <f ca="1">DFIE!$B$57</f>
        <v>Punkte</v>
      </c>
      <c r="O8" s="145"/>
      <c r="P8" s="93" t="str">
        <f ca="1">DFIE!$B$54</f>
        <v>CHF</v>
      </c>
    </row>
    <row r="9" spans="1:16" x14ac:dyDescent="0.2">
      <c r="A9" s="102"/>
      <c r="B9" s="140" t="str">
        <f ca="1">DFIE!$B$22</f>
        <v>Zürich</v>
      </c>
      <c r="C9" s="123">
        <v>2129</v>
      </c>
      <c r="D9" s="129">
        <v>1564662</v>
      </c>
      <c r="E9" s="127">
        <f t="shared" ref="E9:E35" si="0">C9/D9</f>
        <v>1.3606772580915239E-3</v>
      </c>
      <c r="F9" s="130">
        <f t="shared" ref="F9:F35" si="1">ROUND(E9/E$35*100,1)</f>
        <v>2</v>
      </c>
      <c r="G9" s="135">
        <f>MAX((F9-100)*C9,0)</f>
        <v>0</v>
      </c>
      <c r="H9" s="143">
        <f>G9/G$35*DOT!$D$18</f>
        <v>0</v>
      </c>
      <c r="J9" s="140" t="str">
        <f ca="1">DFIE!$B$22</f>
        <v>Zürich</v>
      </c>
      <c r="K9" s="123">
        <v>162172</v>
      </c>
      <c r="L9" s="129">
        <v>511</v>
      </c>
      <c r="M9" s="133">
        <f>L9</f>
        <v>511</v>
      </c>
      <c r="N9" s="130">
        <f t="shared" ref="N9:N35" si="2">ROUND(L9/L$35*100,1)</f>
        <v>59.6</v>
      </c>
      <c r="O9" s="135">
        <f>MAX((N9-100)*K9,0)</f>
        <v>0</v>
      </c>
      <c r="P9" s="143">
        <f>O9/O$35*DOT!$E$18</f>
        <v>0</v>
      </c>
    </row>
    <row r="10" spans="1:16" x14ac:dyDescent="0.2">
      <c r="A10" s="102"/>
      <c r="B10" s="119" t="str">
        <f ca="1">DFIE!$B$23</f>
        <v>Bern</v>
      </c>
      <c r="C10" s="124">
        <v>93757</v>
      </c>
      <c r="D10" s="109">
        <v>1047473</v>
      </c>
      <c r="E10" s="120">
        <f t="shared" si="0"/>
        <v>8.9507796382341118E-2</v>
      </c>
      <c r="F10" s="121">
        <f t="shared" si="1"/>
        <v>128.4</v>
      </c>
      <c r="G10" s="21">
        <f t="shared" ref="G10:G34" si="3">MAX((F10-100)*C10,0)</f>
        <v>2662698.8000000007</v>
      </c>
      <c r="H10" s="19">
        <f>G10/G$35*DOT!$D$18</f>
        <v>2059354.7434463366</v>
      </c>
      <c r="J10" s="119" t="str">
        <f ca="1">DFIE!$B$23</f>
        <v>Bern</v>
      </c>
      <c r="K10" s="124">
        <v>482787</v>
      </c>
      <c r="L10" s="109">
        <v>873</v>
      </c>
      <c r="M10" s="20">
        <f t="shared" ref="M10:M35" si="4">L10</f>
        <v>873</v>
      </c>
      <c r="N10" s="121">
        <f t="shared" si="2"/>
        <v>101.7</v>
      </c>
      <c r="O10" s="21">
        <f t="shared" ref="O10:O34" si="5">MAX((N10-100)*K10,0)</f>
        <v>820737.90000000142</v>
      </c>
      <c r="P10" s="19">
        <f>O10/O$35*DOT!$E$18</f>
        <v>1199345.3692796899</v>
      </c>
    </row>
    <row r="11" spans="1:16" x14ac:dyDescent="0.2">
      <c r="A11" s="102"/>
      <c r="B11" s="116" t="str">
        <f ca="1">DFIE!$B$24</f>
        <v>Luzern</v>
      </c>
      <c r="C11" s="125">
        <v>12355</v>
      </c>
      <c r="D11" s="108">
        <v>420326</v>
      </c>
      <c r="E11" s="117">
        <f t="shared" si="0"/>
        <v>2.9393851439121065E-2</v>
      </c>
      <c r="F11" s="118">
        <f t="shared" si="1"/>
        <v>42.2</v>
      </c>
      <c r="G11" s="18">
        <f t="shared" si="3"/>
        <v>0</v>
      </c>
      <c r="H11" s="16">
        <f>G11/G$35*DOT!$D$18</f>
        <v>0</v>
      </c>
      <c r="J11" s="116" t="str">
        <f ca="1">DFIE!$B$24</f>
        <v>Luzern</v>
      </c>
      <c r="K11" s="125">
        <v>139087</v>
      </c>
      <c r="L11" s="108">
        <v>689</v>
      </c>
      <c r="M11" s="17">
        <f t="shared" si="4"/>
        <v>689</v>
      </c>
      <c r="N11" s="118">
        <f t="shared" si="2"/>
        <v>80.3</v>
      </c>
      <c r="O11" s="18">
        <f t="shared" si="5"/>
        <v>0</v>
      </c>
      <c r="P11" s="16">
        <f>O11/O$35*DOT!$E$18</f>
        <v>0</v>
      </c>
    </row>
    <row r="12" spans="1:16" x14ac:dyDescent="0.2">
      <c r="A12" s="102"/>
      <c r="B12" s="119" t="str">
        <f ca="1">DFIE!$B$25</f>
        <v>Uri</v>
      </c>
      <c r="C12" s="124">
        <v>5849</v>
      </c>
      <c r="D12" s="109">
        <v>37047</v>
      </c>
      <c r="E12" s="120">
        <f t="shared" si="0"/>
        <v>0.15788053013739303</v>
      </c>
      <c r="F12" s="121">
        <f t="shared" si="1"/>
        <v>226.6</v>
      </c>
      <c r="G12" s="21">
        <f t="shared" si="3"/>
        <v>740483.4</v>
      </c>
      <c r="H12" s="19">
        <f>G12/G$35*DOT!$D$18</f>
        <v>572696.3944375799</v>
      </c>
      <c r="J12" s="119" t="str">
        <f ca="1">DFIE!$B$25</f>
        <v>Uri</v>
      </c>
      <c r="K12" s="124">
        <v>49994</v>
      </c>
      <c r="L12" s="109">
        <v>1557</v>
      </c>
      <c r="M12" s="20">
        <f t="shared" si="4"/>
        <v>1557</v>
      </c>
      <c r="N12" s="121">
        <f t="shared" si="2"/>
        <v>181.5</v>
      </c>
      <c r="O12" s="21">
        <f t="shared" si="5"/>
        <v>4074511</v>
      </c>
      <c r="P12" s="19">
        <f>O12/O$35*DOT!$E$18</f>
        <v>5954088.2660946324</v>
      </c>
    </row>
    <row r="13" spans="1:16" x14ac:dyDescent="0.2">
      <c r="A13" s="102"/>
      <c r="B13" s="116" t="str">
        <f ca="1">DFIE!$B$26</f>
        <v>Schwyz</v>
      </c>
      <c r="C13" s="125">
        <v>26353</v>
      </c>
      <c r="D13" s="108">
        <v>163689</v>
      </c>
      <c r="E13" s="117">
        <f t="shared" si="0"/>
        <v>0.16099432460336369</v>
      </c>
      <c r="F13" s="118">
        <f t="shared" si="1"/>
        <v>231</v>
      </c>
      <c r="G13" s="18">
        <f t="shared" si="3"/>
        <v>3452243</v>
      </c>
      <c r="H13" s="16">
        <f>G13/G$35*DOT!$D$18</f>
        <v>2669995.1934403582</v>
      </c>
      <c r="J13" s="116" t="str">
        <f ca="1">DFIE!$B$26</f>
        <v>Schwyz</v>
      </c>
      <c r="K13" s="125">
        <v>72499</v>
      </c>
      <c r="L13" s="108">
        <v>1035</v>
      </c>
      <c r="M13" s="17">
        <f t="shared" si="4"/>
        <v>1035</v>
      </c>
      <c r="N13" s="118">
        <f t="shared" si="2"/>
        <v>120.6</v>
      </c>
      <c r="O13" s="18">
        <f t="shared" si="5"/>
        <v>1493479.3999999997</v>
      </c>
      <c r="P13" s="16">
        <f>O13/O$35*DOT!$E$18</f>
        <v>2182423.4052120731</v>
      </c>
    </row>
    <row r="14" spans="1:16" x14ac:dyDescent="0.2">
      <c r="A14" s="102"/>
      <c r="B14" s="119" t="str">
        <f ca="1">DFIE!$B$27</f>
        <v>Obwalden</v>
      </c>
      <c r="C14" s="124">
        <v>5858</v>
      </c>
      <c r="D14" s="109">
        <v>38435</v>
      </c>
      <c r="E14" s="120">
        <f t="shared" si="0"/>
        <v>0.1524131650839079</v>
      </c>
      <c r="F14" s="121">
        <f t="shared" si="1"/>
        <v>218.7</v>
      </c>
      <c r="G14" s="21">
        <f t="shared" si="3"/>
        <v>695344.6</v>
      </c>
      <c r="H14" s="19">
        <f>G14/G$35*DOT!$D$18</f>
        <v>537785.64828278555</v>
      </c>
      <c r="J14" s="119" t="str">
        <f ca="1">DFIE!$B$27</f>
        <v>Obwalden</v>
      </c>
      <c r="K14" s="124">
        <v>40030</v>
      </c>
      <c r="L14" s="109">
        <v>1294</v>
      </c>
      <c r="M14" s="20">
        <f t="shared" si="4"/>
        <v>1294</v>
      </c>
      <c r="N14" s="121">
        <f t="shared" si="2"/>
        <v>150.80000000000001</v>
      </c>
      <c r="O14" s="21">
        <f t="shared" si="5"/>
        <v>2033524.0000000005</v>
      </c>
      <c r="P14" s="19">
        <f>O14/O$35*DOT!$E$18</f>
        <v>2971591.2872052188</v>
      </c>
    </row>
    <row r="15" spans="1:16" x14ac:dyDescent="0.2">
      <c r="A15" s="102"/>
      <c r="B15" s="116" t="str">
        <f ca="1">DFIE!$B$28</f>
        <v>Nidwalden</v>
      </c>
      <c r="C15" s="125">
        <v>1064</v>
      </c>
      <c r="D15" s="108">
        <v>43894</v>
      </c>
      <c r="E15" s="117">
        <f t="shared" si="0"/>
        <v>2.4240215063562217E-2</v>
      </c>
      <c r="F15" s="118">
        <f t="shared" si="1"/>
        <v>34.799999999999997</v>
      </c>
      <c r="G15" s="18">
        <f t="shared" si="3"/>
        <v>0</v>
      </c>
      <c r="H15" s="16">
        <f>G15/G$35*DOT!$D$18</f>
        <v>0</v>
      </c>
      <c r="J15" s="116" t="str">
        <f ca="1">DFIE!$B$28</f>
        <v>Nidwalden</v>
      </c>
      <c r="K15" s="125">
        <v>20901</v>
      </c>
      <c r="L15" s="108">
        <v>1012</v>
      </c>
      <c r="M15" s="17">
        <f t="shared" si="4"/>
        <v>1012</v>
      </c>
      <c r="N15" s="118">
        <f t="shared" si="2"/>
        <v>117.9</v>
      </c>
      <c r="O15" s="18">
        <f t="shared" si="5"/>
        <v>374127.90000000014</v>
      </c>
      <c r="P15" s="16">
        <f>O15/O$35*DOT!$E$18</f>
        <v>546713.59076184279</v>
      </c>
    </row>
    <row r="16" spans="1:16" x14ac:dyDescent="0.2">
      <c r="A16" s="102"/>
      <c r="B16" s="119" t="str">
        <f ca="1">DFIE!$B$29</f>
        <v>Glarus</v>
      </c>
      <c r="C16" s="124">
        <v>1996</v>
      </c>
      <c r="D16" s="109">
        <v>41190</v>
      </c>
      <c r="E16" s="120">
        <f t="shared" si="0"/>
        <v>4.8458363680504976E-2</v>
      </c>
      <c r="F16" s="121">
        <f t="shared" si="1"/>
        <v>69.5</v>
      </c>
      <c r="G16" s="21">
        <f t="shared" si="3"/>
        <v>0</v>
      </c>
      <c r="H16" s="19">
        <f>G16/G$35*DOT!$D$18</f>
        <v>0</v>
      </c>
      <c r="J16" s="119" t="str">
        <f ca="1">DFIE!$B$29</f>
        <v>Glarus</v>
      </c>
      <c r="K16" s="124">
        <v>43710</v>
      </c>
      <c r="L16" s="109">
        <v>1320</v>
      </c>
      <c r="M16" s="20">
        <f t="shared" si="4"/>
        <v>1320</v>
      </c>
      <c r="N16" s="121">
        <f t="shared" si="2"/>
        <v>153.80000000000001</v>
      </c>
      <c r="O16" s="21">
        <f t="shared" si="5"/>
        <v>2351598.0000000005</v>
      </c>
      <c r="P16" s="19">
        <f>O16/O$35*DOT!$E$18</f>
        <v>3436393.2404088755</v>
      </c>
    </row>
    <row r="17" spans="1:16" x14ac:dyDescent="0.2">
      <c r="A17" s="102"/>
      <c r="B17" s="116" t="str">
        <f ca="1">DFIE!$B$30</f>
        <v>Zug</v>
      </c>
      <c r="C17" s="125">
        <v>5311</v>
      </c>
      <c r="D17" s="108">
        <v>129787</v>
      </c>
      <c r="E17" s="117">
        <f t="shared" si="0"/>
        <v>4.0920893463906247E-2</v>
      </c>
      <c r="F17" s="118">
        <f t="shared" si="1"/>
        <v>58.7</v>
      </c>
      <c r="G17" s="18">
        <f t="shared" si="3"/>
        <v>0</v>
      </c>
      <c r="H17" s="16">
        <f>G17/G$35*DOT!$D$18</f>
        <v>0</v>
      </c>
      <c r="J17" s="116" t="str">
        <f ca="1">DFIE!$B$30</f>
        <v>Zug</v>
      </c>
      <c r="K17" s="125">
        <v>20055</v>
      </c>
      <c r="L17" s="108">
        <v>689</v>
      </c>
      <c r="M17" s="17">
        <f t="shared" si="4"/>
        <v>689</v>
      </c>
      <c r="N17" s="118">
        <f t="shared" si="2"/>
        <v>80.3</v>
      </c>
      <c r="O17" s="18">
        <f t="shared" si="5"/>
        <v>0</v>
      </c>
      <c r="P17" s="16">
        <f>O17/O$35*DOT!$E$18</f>
        <v>0</v>
      </c>
    </row>
    <row r="18" spans="1:16" x14ac:dyDescent="0.2">
      <c r="A18" s="102"/>
      <c r="B18" s="119" t="str">
        <f ca="1">DFIE!$B$31</f>
        <v>Freiburg</v>
      </c>
      <c r="C18" s="124">
        <v>40069</v>
      </c>
      <c r="D18" s="109">
        <v>329809</v>
      </c>
      <c r="E18" s="120">
        <f t="shared" si="0"/>
        <v>0.12149152994612034</v>
      </c>
      <c r="F18" s="121">
        <f t="shared" si="1"/>
        <v>174.3</v>
      </c>
      <c r="G18" s="21">
        <f t="shared" si="3"/>
        <v>2977126.7000000007</v>
      </c>
      <c r="H18" s="19">
        <f>G18/G$35*DOT!$D$18</f>
        <v>2302536.0553306811</v>
      </c>
      <c r="J18" s="119" t="str">
        <f ca="1">DFIE!$B$31</f>
        <v>Freiburg</v>
      </c>
      <c r="K18" s="124">
        <v>153262</v>
      </c>
      <c r="L18" s="109">
        <v>759</v>
      </c>
      <c r="M18" s="20">
        <f t="shared" si="4"/>
        <v>759</v>
      </c>
      <c r="N18" s="121">
        <f t="shared" si="2"/>
        <v>88.5</v>
      </c>
      <c r="O18" s="21">
        <f t="shared" si="5"/>
        <v>0</v>
      </c>
      <c r="P18" s="19">
        <f>O18/O$35*DOT!$E$18</f>
        <v>0</v>
      </c>
    </row>
    <row r="19" spans="1:16" x14ac:dyDescent="0.2">
      <c r="A19" s="102"/>
      <c r="B19" s="116" t="str">
        <f ca="1">DFIE!$B$32</f>
        <v>Solothurn</v>
      </c>
      <c r="C19" s="125">
        <v>447</v>
      </c>
      <c r="D19" s="108">
        <v>280245</v>
      </c>
      <c r="E19" s="117">
        <f t="shared" si="0"/>
        <v>1.595032917625649E-3</v>
      </c>
      <c r="F19" s="118">
        <f t="shared" si="1"/>
        <v>2.2999999999999998</v>
      </c>
      <c r="G19" s="18">
        <f t="shared" si="3"/>
        <v>0</v>
      </c>
      <c r="H19" s="16">
        <f>G19/G$35*DOT!$D$18</f>
        <v>0</v>
      </c>
      <c r="J19" s="116" t="str">
        <f ca="1">DFIE!$B$32</f>
        <v>Solothurn</v>
      </c>
      <c r="K19" s="125">
        <v>78185</v>
      </c>
      <c r="L19" s="108">
        <v>552</v>
      </c>
      <c r="M19" s="17">
        <f t="shared" si="4"/>
        <v>552</v>
      </c>
      <c r="N19" s="118">
        <f t="shared" si="2"/>
        <v>64.3</v>
      </c>
      <c r="O19" s="18">
        <f t="shared" si="5"/>
        <v>0</v>
      </c>
      <c r="P19" s="16">
        <f>O19/O$35*DOT!$E$18</f>
        <v>0</v>
      </c>
    </row>
    <row r="20" spans="1:16" x14ac:dyDescent="0.2">
      <c r="A20" s="102"/>
      <c r="B20" s="119" t="str">
        <f ca="1">DFIE!$B$33</f>
        <v>Basel-Stadt</v>
      </c>
      <c r="C20" s="124">
        <v>0</v>
      </c>
      <c r="D20" s="109">
        <v>196036</v>
      </c>
      <c r="E20" s="120">
        <f t="shared" si="0"/>
        <v>0</v>
      </c>
      <c r="F20" s="121">
        <f t="shared" si="1"/>
        <v>0</v>
      </c>
      <c r="G20" s="21">
        <f t="shared" si="3"/>
        <v>0</v>
      </c>
      <c r="H20" s="19">
        <f>G20/G$35*DOT!$D$18</f>
        <v>0</v>
      </c>
      <c r="J20" s="119" t="str">
        <f ca="1">DFIE!$B$33</f>
        <v>Basel-Stadt</v>
      </c>
      <c r="K20" s="124">
        <v>3531</v>
      </c>
      <c r="L20" s="109">
        <v>274</v>
      </c>
      <c r="M20" s="20">
        <f t="shared" si="4"/>
        <v>274</v>
      </c>
      <c r="N20" s="121">
        <f t="shared" si="2"/>
        <v>31.9</v>
      </c>
      <c r="O20" s="21">
        <f t="shared" si="5"/>
        <v>0</v>
      </c>
      <c r="P20" s="19">
        <f>O20/O$35*DOT!$E$18</f>
        <v>0</v>
      </c>
    </row>
    <row r="21" spans="1:16" ht="12.75" customHeight="1" x14ac:dyDescent="0.2">
      <c r="A21" s="102"/>
      <c r="B21" s="116" t="str">
        <f ca="1">DFIE!$B$34</f>
        <v>Basel-Landschaft</v>
      </c>
      <c r="C21" s="125">
        <v>130</v>
      </c>
      <c r="D21" s="108">
        <v>292817</v>
      </c>
      <c r="E21" s="117">
        <f t="shared" si="0"/>
        <v>4.4396329448085324E-4</v>
      </c>
      <c r="F21" s="118">
        <f t="shared" si="1"/>
        <v>0.6</v>
      </c>
      <c r="G21" s="18">
        <f t="shared" si="3"/>
        <v>0</v>
      </c>
      <c r="H21" s="16">
        <f>G21/G$35*DOT!$D$18</f>
        <v>0</v>
      </c>
      <c r="J21" s="116" t="str">
        <f ca="1">DFIE!$B$34</f>
        <v>Basel-Landschaft</v>
      </c>
      <c r="K21" s="125">
        <v>51377</v>
      </c>
      <c r="L21" s="108">
        <v>507</v>
      </c>
      <c r="M21" s="17">
        <f t="shared" si="4"/>
        <v>507</v>
      </c>
      <c r="N21" s="118">
        <f t="shared" si="2"/>
        <v>59.1</v>
      </c>
      <c r="O21" s="18">
        <f t="shared" si="5"/>
        <v>0</v>
      </c>
      <c r="P21" s="16">
        <f>O21/O$35*DOT!$E$18</f>
        <v>0</v>
      </c>
    </row>
    <row r="22" spans="1:16" x14ac:dyDescent="0.2">
      <c r="A22" s="102"/>
      <c r="B22" s="119" t="str">
        <f ca="1">DFIE!$B$35</f>
        <v>Schaffhausen</v>
      </c>
      <c r="C22" s="124">
        <v>13</v>
      </c>
      <c r="D22" s="109">
        <v>83995</v>
      </c>
      <c r="E22" s="120">
        <f t="shared" si="0"/>
        <v>1.5477111732841239E-4</v>
      </c>
      <c r="F22" s="121">
        <f t="shared" si="1"/>
        <v>0.2</v>
      </c>
      <c r="G22" s="21">
        <f t="shared" si="3"/>
        <v>0</v>
      </c>
      <c r="H22" s="19">
        <f>G22/G$35*DOT!$D$18</f>
        <v>0</v>
      </c>
      <c r="J22" s="119" t="str">
        <f ca="1">DFIE!$B$35</f>
        <v>Schaffhausen</v>
      </c>
      <c r="K22" s="124">
        <v>29432</v>
      </c>
      <c r="L22" s="109">
        <v>516</v>
      </c>
      <c r="M22" s="20">
        <f t="shared" si="4"/>
        <v>516</v>
      </c>
      <c r="N22" s="121">
        <f t="shared" si="2"/>
        <v>60.1</v>
      </c>
      <c r="O22" s="21">
        <f t="shared" si="5"/>
        <v>0</v>
      </c>
      <c r="P22" s="19">
        <f>O22/O$35*DOT!$E$18</f>
        <v>0</v>
      </c>
    </row>
    <row r="23" spans="1:16" ht="12.75" customHeight="1" x14ac:dyDescent="0.2">
      <c r="A23" s="102"/>
      <c r="B23" s="116" t="str">
        <f ca="1">DFIE!$B$36</f>
        <v>Appenzell A.Rh.</v>
      </c>
      <c r="C23" s="125">
        <v>32876</v>
      </c>
      <c r="D23" s="108">
        <v>55585</v>
      </c>
      <c r="E23" s="117">
        <f t="shared" si="0"/>
        <v>0.59145452909957719</v>
      </c>
      <c r="F23" s="118">
        <f t="shared" si="1"/>
        <v>848.7</v>
      </c>
      <c r="G23" s="18">
        <f t="shared" si="3"/>
        <v>24614261.200000003</v>
      </c>
      <c r="H23" s="16">
        <f>G23/G$35*DOT!$D$18</f>
        <v>19036886.770162329</v>
      </c>
      <c r="J23" s="116" t="str">
        <f ca="1">DFIE!$B$36</f>
        <v>Appenzell A.Rh.</v>
      </c>
      <c r="K23" s="125">
        <v>23915</v>
      </c>
      <c r="L23" s="108">
        <v>906</v>
      </c>
      <c r="M23" s="17">
        <f t="shared" si="4"/>
        <v>906</v>
      </c>
      <c r="N23" s="118">
        <f t="shared" si="2"/>
        <v>105.6</v>
      </c>
      <c r="O23" s="18">
        <f t="shared" si="5"/>
        <v>133923.99999999985</v>
      </c>
      <c r="P23" s="16">
        <f>O23/O$35*DOT!$E$18</f>
        <v>195703.31677800271</v>
      </c>
    </row>
    <row r="24" spans="1:16" x14ac:dyDescent="0.2">
      <c r="A24" s="102"/>
      <c r="B24" s="119" t="str">
        <f ca="1">DFIE!$B$37</f>
        <v>Appenzell I.Rh.</v>
      </c>
      <c r="C24" s="124">
        <v>9726</v>
      </c>
      <c r="D24" s="109">
        <v>16360</v>
      </c>
      <c r="E24" s="120">
        <f t="shared" si="0"/>
        <v>0.59449877750611246</v>
      </c>
      <c r="F24" s="121">
        <f t="shared" si="1"/>
        <v>853.1</v>
      </c>
      <c r="G24" s="21">
        <f t="shared" si="3"/>
        <v>7324650.6000000006</v>
      </c>
      <c r="H24" s="19">
        <f>G24/G$35*DOT!$D$18</f>
        <v>5664949.3954017824</v>
      </c>
      <c r="J24" s="119" t="str">
        <f ca="1">DFIE!$B$37</f>
        <v>Appenzell I.Rh.</v>
      </c>
      <c r="K24" s="124">
        <v>15599</v>
      </c>
      <c r="L24" s="109">
        <v>1004</v>
      </c>
      <c r="M24" s="20">
        <f t="shared" si="4"/>
        <v>1004</v>
      </c>
      <c r="N24" s="121">
        <f t="shared" si="2"/>
        <v>117</v>
      </c>
      <c r="O24" s="21">
        <f t="shared" si="5"/>
        <v>265183</v>
      </c>
      <c r="P24" s="19">
        <f>O24/O$35*DOT!$E$18</f>
        <v>387512.2655621185</v>
      </c>
    </row>
    <row r="25" spans="1:16" x14ac:dyDescent="0.2">
      <c r="A25" s="102"/>
      <c r="B25" s="116" t="str">
        <f ca="1">DFIE!$B$38</f>
        <v>St. Gallen</v>
      </c>
      <c r="C25" s="125">
        <v>21535</v>
      </c>
      <c r="D25" s="108">
        <v>519245</v>
      </c>
      <c r="E25" s="117">
        <f t="shared" si="0"/>
        <v>4.1473678128821655E-2</v>
      </c>
      <c r="F25" s="118">
        <f t="shared" si="1"/>
        <v>59.5</v>
      </c>
      <c r="G25" s="18">
        <f t="shared" si="3"/>
        <v>0</v>
      </c>
      <c r="H25" s="16">
        <f>G25/G$35*DOT!$D$18</f>
        <v>0</v>
      </c>
      <c r="J25" s="116" t="str">
        <f ca="1">DFIE!$B$38</f>
        <v>St. Gallen</v>
      </c>
      <c r="K25" s="125">
        <v>176085</v>
      </c>
      <c r="L25" s="108">
        <v>791</v>
      </c>
      <c r="M25" s="17">
        <f t="shared" si="4"/>
        <v>791</v>
      </c>
      <c r="N25" s="118">
        <f t="shared" si="2"/>
        <v>92.2</v>
      </c>
      <c r="O25" s="18">
        <f t="shared" si="5"/>
        <v>0</v>
      </c>
      <c r="P25" s="16">
        <f>O25/O$35*DOT!$E$18</f>
        <v>0</v>
      </c>
    </row>
    <row r="26" spans="1:16" x14ac:dyDescent="0.2">
      <c r="A26" s="102"/>
      <c r="B26" s="119" t="str">
        <f ca="1">DFIE!$B$39</f>
        <v>Graubünden</v>
      </c>
      <c r="C26" s="124">
        <v>93014</v>
      </c>
      <c r="D26" s="109">
        <v>201376</v>
      </c>
      <c r="E26" s="120">
        <f t="shared" si="0"/>
        <v>0.4618921817892897</v>
      </c>
      <c r="F26" s="121">
        <f t="shared" si="1"/>
        <v>662.8</v>
      </c>
      <c r="G26" s="21">
        <f t="shared" si="3"/>
        <v>52348279.199999996</v>
      </c>
      <c r="H26" s="19">
        <f>G26/G$35*DOT!$D$18</f>
        <v>40486620.973342218</v>
      </c>
      <c r="J26" s="119" t="str">
        <f ca="1">DFIE!$B$39</f>
        <v>Graubünden</v>
      </c>
      <c r="K26" s="124">
        <v>418483</v>
      </c>
      <c r="L26" s="109">
        <v>1788</v>
      </c>
      <c r="M26" s="20">
        <f t="shared" si="4"/>
        <v>1788</v>
      </c>
      <c r="N26" s="121">
        <f t="shared" si="2"/>
        <v>208.4</v>
      </c>
      <c r="O26" s="21">
        <f t="shared" si="5"/>
        <v>45363557.200000003</v>
      </c>
      <c r="P26" s="19">
        <f>O26/O$35*DOT!$E$18</f>
        <v>66289825.609216094</v>
      </c>
    </row>
    <row r="27" spans="1:16" x14ac:dyDescent="0.2">
      <c r="A27" s="102"/>
      <c r="B27" s="116" t="str">
        <f ca="1">DFIE!$B$40</f>
        <v>Aargau</v>
      </c>
      <c r="C27" s="125">
        <v>21</v>
      </c>
      <c r="D27" s="108">
        <v>703086</v>
      </c>
      <c r="E27" s="117">
        <f t="shared" si="0"/>
        <v>2.9868323363002535E-5</v>
      </c>
      <c r="F27" s="118">
        <f t="shared" si="1"/>
        <v>0</v>
      </c>
      <c r="G27" s="18">
        <f t="shared" si="3"/>
        <v>0</v>
      </c>
      <c r="H27" s="16">
        <f>G27/G$35*DOT!$D$18</f>
        <v>0</v>
      </c>
      <c r="J27" s="116" t="str">
        <f ca="1">DFIE!$B$40</f>
        <v>Aargau</v>
      </c>
      <c r="K27" s="125">
        <v>136777</v>
      </c>
      <c r="L27" s="108">
        <v>466</v>
      </c>
      <c r="M27" s="17">
        <f t="shared" si="4"/>
        <v>466</v>
      </c>
      <c r="N27" s="118">
        <f t="shared" si="2"/>
        <v>54.3</v>
      </c>
      <c r="O27" s="18">
        <f t="shared" si="5"/>
        <v>0</v>
      </c>
      <c r="P27" s="16">
        <f>O27/O$35*DOT!$E$18</f>
        <v>0</v>
      </c>
    </row>
    <row r="28" spans="1:16" x14ac:dyDescent="0.2">
      <c r="A28" s="102"/>
      <c r="B28" s="119" t="str">
        <f ca="1">DFIE!$B$41</f>
        <v>Thurgau</v>
      </c>
      <c r="C28" s="124">
        <v>119</v>
      </c>
      <c r="D28" s="109">
        <v>285964</v>
      </c>
      <c r="E28" s="120">
        <f t="shared" si="0"/>
        <v>4.1613629687652993E-4</v>
      </c>
      <c r="F28" s="121">
        <f t="shared" si="1"/>
        <v>0.6</v>
      </c>
      <c r="G28" s="21">
        <f t="shared" si="3"/>
        <v>0</v>
      </c>
      <c r="H28" s="19">
        <f>G28/G$35*DOT!$D$18</f>
        <v>0</v>
      </c>
      <c r="J28" s="119" t="str">
        <f ca="1">DFIE!$B$41</f>
        <v>Thurgau</v>
      </c>
      <c r="K28" s="124">
        <v>84933</v>
      </c>
      <c r="L28" s="109">
        <v>502</v>
      </c>
      <c r="M28" s="20">
        <f t="shared" si="4"/>
        <v>502</v>
      </c>
      <c r="N28" s="121">
        <f t="shared" si="2"/>
        <v>58.5</v>
      </c>
      <c r="O28" s="21">
        <f t="shared" si="5"/>
        <v>0</v>
      </c>
      <c r="P28" s="19">
        <f>O28/O$35*DOT!$E$18</f>
        <v>0</v>
      </c>
    </row>
    <row r="29" spans="1:16" x14ac:dyDescent="0.2">
      <c r="A29" s="102"/>
      <c r="B29" s="116" t="str">
        <f ca="1">DFIE!$B$42</f>
        <v>Tessin</v>
      </c>
      <c r="C29" s="125">
        <v>9205</v>
      </c>
      <c r="D29" s="108">
        <v>352181</v>
      </c>
      <c r="E29" s="117">
        <f t="shared" si="0"/>
        <v>2.6137128351614653E-2</v>
      </c>
      <c r="F29" s="118">
        <f t="shared" si="1"/>
        <v>37.5</v>
      </c>
      <c r="G29" s="18">
        <f t="shared" si="3"/>
        <v>0</v>
      </c>
      <c r="H29" s="16">
        <f>G29/G$35*DOT!$D$18</f>
        <v>0</v>
      </c>
      <c r="J29" s="116" t="str">
        <f ca="1">DFIE!$B$42</f>
        <v>Tessin</v>
      </c>
      <c r="K29" s="125">
        <v>197316</v>
      </c>
      <c r="L29" s="108">
        <v>1169</v>
      </c>
      <c r="M29" s="17">
        <f t="shared" si="4"/>
        <v>1169</v>
      </c>
      <c r="N29" s="118">
        <f t="shared" si="2"/>
        <v>136.19999999999999</v>
      </c>
      <c r="O29" s="18">
        <f t="shared" si="5"/>
        <v>7142839.1999999974</v>
      </c>
      <c r="P29" s="16">
        <f>O29/O$35*DOT!$E$18</f>
        <v>10437840.28741627</v>
      </c>
    </row>
    <row r="30" spans="1:16" x14ac:dyDescent="0.2">
      <c r="A30" s="102"/>
      <c r="B30" s="119" t="str">
        <f ca="1">DFIE!$B$43</f>
        <v>Waadt</v>
      </c>
      <c r="C30" s="124">
        <v>59113</v>
      </c>
      <c r="D30" s="109">
        <v>822968</v>
      </c>
      <c r="E30" s="120">
        <f t="shared" si="0"/>
        <v>7.1829038310116555E-2</v>
      </c>
      <c r="F30" s="121">
        <f t="shared" si="1"/>
        <v>103.1</v>
      </c>
      <c r="G30" s="21">
        <f t="shared" si="3"/>
        <v>183250.29999999967</v>
      </c>
      <c r="H30" s="19">
        <f>G30/G$35*DOT!$D$18</f>
        <v>141727.39873656136</v>
      </c>
      <c r="J30" s="119" t="str">
        <f ca="1">DFIE!$B$43</f>
        <v>Waadt</v>
      </c>
      <c r="K30" s="124">
        <v>269618</v>
      </c>
      <c r="L30" s="109">
        <v>723</v>
      </c>
      <c r="M30" s="20">
        <f t="shared" si="4"/>
        <v>723</v>
      </c>
      <c r="N30" s="121">
        <f t="shared" si="2"/>
        <v>84.3</v>
      </c>
      <c r="O30" s="21">
        <f t="shared" si="5"/>
        <v>0</v>
      </c>
      <c r="P30" s="19">
        <f>O30/O$35*DOT!$E$18</f>
        <v>0</v>
      </c>
    </row>
    <row r="31" spans="1:16" x14ac:dyDescent="0.2">
      <c r="A31" s="102"/>
      <c r="B31" s="116" t="str">
        <f ca="1">DFIE!$B$44</f>
        <v>Wallis</v>
      </c>
      <c r="C31" s="125">
        <v>112562</v>
      </c>
      <c r="D31" s="108">
        <v>353209</v>
      </c>
      <c r="E31" s="117">
        <f t="shared" si="0"/>
        <v>0.31868383874703077</v>
      </c>
      <c r="F31" s="118">
        <f t="shared" si="1"/>
        <v>457.3</v>
      </c>
      <c r="G31" s="18">
        <f t="shared" si="3"/>
        <v>40218402.600000001</v>
      </c>
      <c r="H31" s="16">
        <f>G31/G$35*DOT!$D$18</f>
        <v>31105267.395675566</v>
      </c>
      <c r="J31" s="116" t="str">
        <f ca="1">DFIE!$B$44</f>
        <v>Wallis</v>
      </c>
      <c r="K31" s="125">
        <v>244907</v>
      </c>
      <c r="L31" s="108">
        <v>1599</v>
      </c>
      <c r="M31" s="17">
        <f t="shared" si="4"/>
        <v>1599</v>
      </c>
      <c r="N31" s="118">
        <f t="shared" si="2"/>
        <v>186.4</v>
      </c>
      <c r="O31" s="18">
        <f t="shared" si="5"/>
        <v>21159964.800000001</v>
      </c>
      <c r="P31" s="16">
        <f>O31/O$35*DOT!$E$18</f>
        <v>30921084.303528804</v>
      </c>
    </row>
    <row r="32" spans="1:16" x14ac:dyDescent="0.2">
      <c r="A32" s="102"/>
      <c r="B32" s="119" t="str">
        <f ca="1">DFIE!$B$45</f>
        <v>Neuenburg</v>
      </c>
      <c r="C32" s="124">
        <v>64351</v>
      </c>
      <c r="D32" s="109">
        <v>176166</v>
      </c>
      <c r="E32" s="120">
        <f t="shared" si="0"/>
        <v>0.3652861505625376</v>
      </c>
      <c r="F32" s="121">
        <f t="shared" si="1"/>
        <v>524.20000000000005</v>
      </c>
      <c r="G32" s="21">
        <f t="shared" si="3"/>
        <v>27297694.200000003</v>
      </c>
      <c r="H32" s="19">
        <f>G32/G$35*DOT!$D$18</f>
        <v>21112277.526815102</v>
      </c>
      <c r="J32" s="119" t="str">
        <f ca="1">DFIE!$B$45</f>
        <v>Neuenburg</v>
      </c>
      <c r="K32" s="124">
        <v>71071</v>
      </c>
      <c r="L32" s="109">
        <v>1037</v>
      </c>
      <c r="M32" s="20">
        <f t="shared" si="4"/>
        <v>1037</v>
      </c>
      <c r="N32" s="121">
        <f t="shared" si="2"/>
        <v>120.9</v>
      </c>
      <c r="O32" s="21">
        <f t="shared" si="5"/>
        <v>1485383.9000000004</v>
      </c>
      <c r="P32" s="19">
        <f>O32/O$35*DOT!$E$18</f>
        <v>2170593.4404486539</v>
      </c>
    </row>
    <row r="33" spans="1:16" x14ac:dyDescent="0.2">
      <c r="A33" s="102"/>
      <c r="B33" s="116" t="str">
        <f ca="1">DFIE!$B$46</f>
        <v>Genf</v>
      </c>
      <c r="C33" s="125">
        <v>0</v>
      </c>
      <c r="D33" s="108">
        <v>509448</v>
      </c>
      <c r="E33" s="117">
        <f t="shared" si="0"/>
        <v>0</v>
      </c>
      <c r="F33" s="118">
        <f t="shared" si="1"/>
        <v>0</v>
      </c>
      <c r="G33" s="18">
        <f t="shared" si="3"/>
        <v>0</v>
      </c>
      <c r="H33" s="16">
        <f>G33/G$35*DOT!$D$18</f>
        <v>0</v>
      </c>
      <c r="J33" s="116" t="str">
        <f ca="1">DFIE!$B$46</f>
        <v>Genf</v>
      </c>
      <c r="K33" s="125">
        <v>24021</v>
      </c>
      <c r="L33" s="108">
        <v>426</v>
      </c>
      <c r="M33" s="17">
        <f t="shared" si="4"/>
        <v>426</v>
      </c>
      <c r="N33" s="118">
        <f t="shared" si="2"/>
        <v>49.7</v>
      </c>
      <c r="O33" s="18">
        <f t="shared" si="5"/>
        <v>0</v>
      </c>
      <c r="P33" s="16">
        <f>O33/O$35*DOT!$E$18</f>
        <v>0</v>
      </c>
    </row>
    <row r="34" spans="1:16" x14ac:dyDescent="0.2">
      <c r="A34" s="102"/>
      <c r="B34" s="122" t="str">
        <f ca="1">DFIE!$B$47</f>
        <v>Jura</v>
      </c>
      <c r="C34" s="126">
        <v>11132</v>
      </c>
      <c r="D34" s="131">
        <v>73798</v>
      </c>
      <c r="E34" s="128">
        <f t="shared" si="0"/>
        <v>0.15084419631968346</v>
      </c>
      <c r="F34" s="132">
        <f t="shared" si="1"/>
        <v>216.5</v>
      </c>
      <c r="G34" s="29">
        <f t="shared" si="3"/>
        <v>1296878</v>
      </c>
      <c r="H34" s="27">
        <f>G34/G$35*DOT!$D$18</f>
        <v>1003016.8868409741</v>
      </c>
      <c r="J34" s="122" t="str">
        <f ca="1">DFIE!$B$47</f>
        <v>Jura</v>
      </c>
      <c r="K34" s="126">
        <v>83213</v>
      </c>
      <c r="L34" s="131">
        <v>641</v>
      </c>
      <c r="M34" s="28">
        <f t="shared" si="4"/>
        <v>641</v>
      </c>
      <c r="N34" s="132">
        <f t="shared" si="2"/>
        <v>74.7</v>
      </c>
      <c r="O34" s="29">
        <f t="shared" si="5"/>
        <v>0</v>
      </c>
      <c r="P34" s="27">
        <f>O34/O$35*DOT!$E$18</f>
        <v>0</v>
      </c>
    </row>
    <row r="35" spans="1:16" ht="13.5" customHeight="1" x14ac:dyDescent="0.2">
      <c r="B35" s="137" t="str">
        <f ca="1">DFIE!$B$48</f>
        <v>Schweiz</v>
      </c>
      <c r="C35" s="113">
        <f>SUM(C9:C34)</f>
        <v>608985</v>
      </c>
      <c r="D35" s="23">
        <f>SUM(D9:D34)</f>
        <v>8738791</v>
      </c>
      <c r="E35" s="111">
        <f t="shared" si="0"/>
        <v>6.9687557466473343E-2</v>
      </c>
      <c r="F35" s="112">
        <f t="shared" si="1"/>
        <v>100</v>
      </c>
      <c r="G35" s="24">
        <f>SUM(G9:G34)</f>
        <v>163811312.60000002</v>
      </c>
      <c r="H35" s="22">
        <f>SUM(H9:H34)</f>
        <v>126693114.38191228</v>
      </c>
      <c r="J35" s="137" t="str">
        <f ca="1">DFIE!$B$48</f>
        <v>Schweiz</v>
      </c>
      <c r="K35" s="113">
        <f>SUM(K9:K34)</f>
        <v>3092960</v>
      </c>
      <c r="L35" s="110">
        <v>858</v>
      </c>
      <c r="M35" s="23">
        <f t="shared" si="4"/>
        <v>858</v>
      </c>
      <c r="N35" s="112">
        <f t="shared" si="2"/>
        <v>100</v>
      </c>
      <c r="O35" s="24">
        <f>SUM(O9:O34)</f>
        <v>86698830.300000012</v>
      </c>
      <c r="P35" s="22">
        <f>SUM(P9:P34)</f>
        <v>126693114.38191228</v>
      </c>
    </row>
    <row r="36" spans="1:16" ht="21" customHeight="1" x14ac:dyDescent="0.2"/>
    <row r="37" spans="1:16" ht="22.5" customHeight="1" x14ac:dyDescent="0.35">
      <c r="A37" s="88"/>
      <c r="B37" s="89" t="str">
        <f ca="1">DFIE!$B$97</f>
        <v>GLA 3 (Siedlungsstruktur)</v>
      </c>
      <c r="C37" s="136"/>
      <c r="D37" s="104"/>
      <c r="E37" s="104"/>
      <c r="F37" s="35"/>
      <c r="G37" s="35"/>
      <c r="H37" s="90"/>
      <c r="I37" s="35"/>
      <c r="J37" s="89" t="str">
        <f ca="1">DFIE!$B$99</f>
        <v>GLA 4 (Geringe Bevölkerungsdichte)</v>
      </c>
      <c r="K37" s="136"/>
      <c r="L37" s="144"/>
      <c r="M37" s="35"/>
      <c r="N37" s="35"/>
      <c r="O37" s="35"/>
      <c r="P37" s="90"/>
    </row>
    <row r="38" spans="1:16" ht="18" customHeight="1" x14ac:dyDescent="0.35">
      <c r="B38" s="99"/>
      <c r="C38" s="136"/>
      <c r="D38" s="104"/>
      <c r="E38" s="104"/>
      <c r="H38" s="90" t="str">
        <f ca="1">DFIE!$B$98</f>
        <v>Indikator = Anteil der Wohnbevölkerung in Siedlungen mit weniger als 200 Einwohnern</v>
      </c>
      <c r="J38" s="99"/>
      <c r="K38" s="136"/>
      <c r="L38" s="144"/>
      <c r="M38" s="35"/>
      <c r="N38" s="35"/>
      <c r="O38" s="35"/>
      <c r="P38" s="90" t="str">
        <f ca="1">DFIE!$B$100</f>
        <v>Indikator = Hektaren pro Einwohner</v>
      </c>
    </row>
    <row r="39" spans="1:16" ht="12" customHeight="1" x14ac:dyDescent="0.2">
      <c r="A39" s="88"/>
      <c r="B39" s="146" t="str">
        <f ca="1">DFIE!$B$49</f>
        <v>Spalte</v>
      </c>
      <c r="C39" s="148" t="s">
        <v>46</v>
      </c>
      <c r="D39" s="147" t="s">
        <v>47</v>
      </c>
      <c r="E39" s="147" t="s">
        <v>55</v>
      </c>
      <c r="F39" s="147" t="s">
        <v>49</v>
      </c>
      <c r="G39" s="147" t="s">
        <v>50</v>
      </c>
      <c r="H39" s="149" t="s">
        <v>51</v>
      </c>
      <c r="J39" s="146" t="str">
        <f ca="1">DFIE!$B$49</f>
        <v>Spalte</v>
      </c>
      <c r="K39" s="148" t="s">
        <v>52</v>
      </c>
      <c r="L39" s="147" t="s">
        <v>53</v>
      </c>
      <c r="M39" s="147" t="s">
        <v>54</v>
      </c>
      <c r="N39" s="147" t="s">
        <v>63</v>
      </c>
      <c r="O39" s="147" t="s">
        <v>64</v>
      </c>
      <c r="P39" s="149" t="s">
        <v>92</v>
      </c>
    </row>
    <row r="40" spans="1:16" ht="12" customHeight="1" x14ac:dyDescent="0.2">
      <c r="A40" s="88"/>
      <c r="B40" s="146" t="str">
        <f ca="1">DFIE!$B$50</f>
        <v>Formel</v>
      </c>
      <c r="C40" s="152"/>
      <c r="D40" s="151"/>
      <c r="E40" s="151" t="s">
        <v>87</v>
      </c>
      <c r="F40" s="151" t="str">
        <f ca="1">DFIE!$B$114</f>
        <v>E / E[Schweiz]</v>
      </c>
      <c r="G40" s="151" t="s">
        <v>89</v>
      </c>
      <c r="H40" s="153" t="str">
        <f ca="1">DFIE!$B$115</f>
        <v>G / G[Schweiz] * Dotation</v>
      </c>
      <c r="J40" s="146" t="str">
        <f ca="1">DFIE!$B$50</f>
        <v>Formel</v>
      </c>
      <c r="K40" s="152"/>
      <c r="L40" s="151"/>
      <c r="M40" s="151" t="s">
        <v>99</v>
      </c>
      <c r="N40" s="151" t="str">
        <f ca="1">DFIE!$B$116</f>
        <v>M / M[Schweiz]</v>
      </c>
      <c r="O40" s="151" t="s">
        <v>94</v>
      </c>
      <c r="P40" s="153" t="str">
        <f ca="1">DFIE!$B$117</f>
        <v>O / O[Schweiz] * Dotation</v>
      </c>
    </row>
    <row r="41" spans="1:16" ht="54" customHeight="1" x14ac:dyDescent="0.2">
      <c r="B41" s="115"/>
      <c r="C41" s="114" t="str">
        <f ca="1">DFIE!$B$110</f>
        <v>Ständige Wohnbev.
in Siedlungen mit
weniger als 200 Einw.</v>
      </c>
      <c r="D41" s="114" t="str">
        <f ca="1">DFIE!$B$102</f>
        <v>Ständige Wohn-
bevölkerung</v>
      </c>
      <c r="E41" s="134" t="str">
        <f ca="1">DFIE!$B$103</f>
        <v>Indikator</v>
      </c>
      <c r="F41" s="114" t="str">
        <f ca="1">DFIE!$B$104</f>
        <v>Lastenindex</v>
      </c>
      <c r="G41" s="114" t="str">
        <f ca="1">DFIE!$B$105</f>
        <v>Massgebende
Sonderlasten</v>
      </c>
      <c r="H41" s="141" t="str">
        <f ca="1">DFIE!$B$111</f>
        <v>Auszahlung
GLA 3</v>
      </c>
      <c r="J41" s="115"/>
      <c r="K41" s="114" t="str">
        <f ca="1">DFIE!$B$112</f>
        <v>Fläche</v>
      </c>
      <c r="L41" s="114" t="str">
        <f ca="1">DFIE!$B$102</f>
        <v>Ständige Wohn-
bevölkerung</v>
      </c>
      <c r="M41" s="134" t="str">
        <f ca="1">DFIE!$B$103</f>
        <v>Indikator</v>
      </c>
      <c r="N41" s="114" t="str">
        <f ca="1">DFIE!$B$104</f>
        <v>Lastenindex</v>
      </c>
      <c r="O41" s="114" t="str">
        <f ca="1">DFIE!$B$105</f>
        <v>Massgebende
Sonderlasten</v>
      </c>
      <c r="P41" s="141" t="str">
        <f ca="1">DFIE!$B$113</f>
        <v>Auszahlung
GLA 4</v>
      </c>
    </row>
    <row r="42" spans="1:16" ht="12.75" customHeight="1" x14ac:dyDescent="0.2">
      <c r="A42" s="142"/>
      <c r="B42" s="91" t="str">
        <f ca="1">DFIE!$B$51</f>
        <v>Erhebungsjahr</v>
      </c>
      <c r="C42" s="154">
        <v>2021</v>
      </c>
      <c r="D42" s="155">
        <f>D7</f>
        <v>2021</v>
      </c>
      <c r="E42" s="95"/>
      <c r="F42" s="95"/>
      <c r="G42" s="96"/>
      <c r="H42" s="98"/>
      <c r="J42" s="91" t="str">
        <f ca="1">DFIE!$B$51</f>
        <v>Erhebungsjahr</v>
      </c>
      <c r="K42" s="154">
        <v>2021</v>
      </c>
      <c r="L42" s="155">
        <f>D7</f>
        <v>2021</v>
      </c>
      <c r="M42" s="95"/>
      <c r="N42" s="95"/>
      <c r="O42" s="96"/>
      <c r="P42" s="98"/>
    </row>
    <row r="43" spans="1:16" ht="12.75" customHeight="1" x14ac:dyDescent="0.2">
      <c r="A43" s="142"/>
      <c r="B43" s="91" t="str">
        <f ca="1">DFIE!$B$52</f>
        <v>Einheit</v>
      </c>
      <c r="C43" s="150" t="str">
        <f ca="1">DFIE!$B$56</f>
        <v>Anzahl</v>
      </c>
      <c r="D43" s="94" t="str">
        <f ca="1">DFIE!$B$56</f>
        <v>Anzahl</v>
      </c>
      <c r="E43" s="94" t="str">
        <f ca="1">DFIE!$B$58</f>
        <v>Prozent</v>
      </c>
      <c r="F43" s="94" t="str">
        <f ca="1">DFIE!$B$57</f>
        <v>Punkte</v>
      </c>
      <c r="G43" s="145"/>
      <c r="H43" s="93" t="str">
        <f ca="1">DFIE!$B$54</f>
        <v>CHF</v>
      </c>
      <c r="J43" s="91" t="str">
        <f ca="1">DFIE!$B$52</f>
        <v>Einheit</v>
      </c>
      <c r="K43" s="150" t="str">
        <f ca="1">DFIE!$B$59</f>
        <v>Hektaren</v>
      </c>
      <c r="L43" s="94" t="str">
        <f ca="1">DFIE!$B$56</f>
        <v>Anzahl</v>
      </c>
      <c r="M43" s="94"/>
      <c r="N43" s="94" t="str">
        <f ca="1">DFIE!$B$57</f>
        <v>Punkte</v>
      </c>
      <c r="O43" s="145"/>
      <c r="P43" s="93" t="str">
        <f ca="1">DFIE!$B$54</f>
        <v>CHF</v>
      </c>
    </row>
    <row r="44" spans="1:16" x14ac:dyDescent="0.2">
      <c r="B44" s="140" t="str">
        <f ca="1">DFIE!$B$22</f>
        <v>Zürich</v>
      </c>
      <c r="C44" s="123">
        <v>36279</v>
      </c>
      <c r="D44" s="133">
        <f t="shared" ref="D44:D69" si="6">D9</f>
        <v>1564662</v>
      </c>
      <c r="E44" s="127">
        <f>C44/D44</f>
        <v>2.3186477335041051E-2</v>
      </c>
      <c r="F44" s="130">
        <f>ROUND(E44/E$70*100,1)</f>
        <v>44.3</v>
      </c>
      <c r="G44" s="135">
        <f>MAX((F44-100)*C44,0)</f>
        <v>0</v>
      </c>
      <c r="H44" s="143">
        <f>G44/G$70*DOT!$F$18</f>
        <v>0</v>
      </c>
      <c r="J44" s="140" t="str">
        <f ca="1">DFIE!$B$22</f>
        <v>Zürich</v>
      </c>
      <c r="K44" s="123">
        <v>172894</v>
      </c>
      <c r="L44" s="133">
        <f t="shared" ref="L44:L69" si="7">D9</f>
        <v>1564662</v>
      </c>
      <c r="M44" s="105">
        <f t="shared" ref="M44:M70" si="8">K44/L44</f>
        <v>0.11049926437786564</v>
      </c>
      <c r="N44" s="130">
        <f>ROUND(M44/M$70*100,1)</f>
        <v>23.4</v>
      </c>
      <c r="O44" s="135">
        <f>MAX((N44-100)*L44,0)</f>
        <v>0</v>
      </c>
      <c r="P44" s="143">
        <f>O44/O$70*DOT!$G$18</f>
        <v>0</v>
      </c>
    </row>
    <row r="45" spans="1:16" x14ac:dyDescent="0.2">
      <c r="B45" s="119" t="str">
        <f ca="1">DFIE!$B$23</f>
        <v>Bern</v>
      </c>
      <c r="C45" s="124">
        <v>98979</v>
      </c>
      <c r="D45" s="20">
        <f t="shared" si="6"/>
        <v>1047473</v>
      </c>
      <c r="E45" s="120">
        <f t="shared" ref="E45:E70" si="9">C45/D45</f>
        <v>9.4493127746490838E-2</v>
      </c>
      <c r="F45" s="121">
        <f t="shared" ref="F45:F69" si="10">ROUND(E45/E$70*100,1)</f>
        <v>180.6</v>
      </c>
      <c r="G45" s="21">
        <f t="shared" ref="G45:G69" si="11">MAX((F45-100)*C45,0)</f>
        <v>7977707.3999999994</v>
      </c>
      <c r="H45" s="19">
        <f>G45/G$70*DOT!$F$18</f>
        <v>22144395.556635868</v>
      </c>
      <c r="J45" s="119" t="str">
        <f ca="1">DFIE!$B$23</f>
        <v>Bern</v>
      </c>
      <c r="K45" s="124">
        <v>595951</v>
      </c>
      <c r="L45" s="20">
        <f t="shared" si="7"/>
        <v>1047473</v>
      </c>
      <c r="M45" s="138">
        <f t="shared" si="8"/>
        <v>0.56894163381776908</v>
      </c>
      <c r="N45" s="121">
        <f t="shared" ref="N45:N69" si="12">ROUND(M45/M$70*100,1)</f>
        <v>120.4</v>
      </c>
      <c r="O45" s="21">
        <f t="shared" ref="O45:O69" si="13">MAX((N45-100)*L45,0)</f>
        <v>21368449.200000007</v>
      </c>
      <c r="P45" s="19">
        <f>O45/O$70*DOT!$G$18</f>
        <v>4419897.2687973194</v>
      </c>
    </row>
    <row r="46" spans="1:16" x14ac:dyDescent="0.2">
      <c r="B46" s="116" t="str">
        <f ca="1">DFIE!$B$24</f>
        <v>Luzern</v>
      </c>
      <c r="C46" s="125">
        <v>35211</v>
      </c>
      <c r="D46" s="17">
        <f t="shared" si="6"/>
        <v>420326</v>
      </c>
      <c r="E46" s="117">
        <f t="shared" si="9"/>
        <v>8.3770692272188724E-2</v>
      </c>
      <c r="F46" s="118">
        <f t="shared" si="10"/>
        <v>160.1</v>
      </c>
      <c r="G46" s="18">
        <f t="shared" si="11"/>
        <v>2116181.0999999996</v>
      </c>
      <c r="H46" s="16">
        <f>G46/G$70*DOT!$F$18</f>
        <v>5874062.4340116549</v>
      </c>
      <c r="J46" s="116" t="str">
        <f ca="1">DFIE!$B$24</f>
        <v>Luzern</v>
      </c>
      <c r="K46" s="125">
        <v>149352</v>
      </c>
      <c r="L46" s="17">
        <f t="shared" si="7"/>
        <v>420326</v>
      </c>
      <c r="M46" s="139">
        <f t="shared" si="8"/>
        <v>0.35532420073942605</v>
      </c>
      <c r="N46" s="118">
        <f t="shared" si="12"/>
        <v>75.2</v>
      </c>
      <c r="O46" s="18">
        <f t="shared" si="13"/>
        <v>0</v>
      </c>
      <c r="P46" s="16">
        <f>O46/O$70*DOT!$G$18</f>
        <v>0</v>
      </c>
    </row>
    <row r="47" spans="1:16" x14ac:dyDescent="0.2">
      <c r="B47" s="119" t="str">
        <f ca="1">DFIE!$B$25</f>
        <v>Uri</v>
      </c>
      <c r="C47" s="124">
        <v>4531</v>
      </c>
      <c r="D47" s="20">
        <f t="shared" si="6"/>
        <v>37047</v>
      </c>
      <c r="E47" s="120">
        <f t="shared" si="9"/>
        <v>0.12230410019704699</v>
      </c>
      <c r="F47" s="121">
        <f t="shared" si="10"/>
        <v>233.7</v>
      </c>
      <c r="G47" s="21">
        <f t="shared" si="11"/>
        <v>605794.69999999995</v>
      </c>
      <c r="H47" s="19">
        <f>G47/G$70*DOT!$F$18</f>
        <v>1681555.463279282</v>
      </c>
      <c r="J47" s="119" t="str">
        <f ca="1">DFIE!$B$25</f>
        <v>Uri</v>
      </c>
      <c r="K47" s="124">
        <v>107653</v>
      </c>
      <c r="L47" s="20">
        <f t="shared" si="7"/>
        <v>37047</v>
      </c>
      <c r="M47" s="138">
        <f t="shared" si="8"/>
        <v>2.9058493265311629</v>
      </c>
      <c r="N47" s="121">
        <f t="shared" si="12"/>
        <v>615</v>
      </c>
      <c r="O47" s="21">
        <f t="shared" si="13"/>
        <v>19079205</v>
      </c>
      <c r="P47" s="19">
        <f>O47/O$70*DOT!$G$18</f>
        <v>3946384.9379544184</v>
      </c>
    </row>
    <row r="48" spans="1:16" x14ac:dyDescent="0.2">
      <c r="B48" s="116" t="str">
        <f ca="1">DFIE!$B$26</f>
        <v>Schwyz</v>
      </c>
      <c r="C48" s="125">
        <v>12499</v>
      </c>
      <c r="D48" s="17">
        <f t="shared" si="6"/>
        <v>163689</v>
      </c>
      <c r="E48" s="117">
        <f t="shared" si="9"/>
        <v>7.635821588500144E-2</v>
      </c>
      <c r="F48" s="118">
        <f t="shared" si="10"/>
        <v>145.9</v>
      </c>
      <c r="G48" s="18">
        <f t="shared" si="11"/>
        <v>573704.10000000009</v>
      </c>
      <c r="H48" s="16">
        <f>G48/G$70*DOT!$F$18</f>
        <v>1592478.877185165</v>
      </c>
      <c r="J48" s="116" t="str">
        <f ca="1">DFIE!$B$26</f>
        <v>Schwyz</v>
      </c>
      <c r="K48" s="125">
        <v>90788</v>
      </c>
      <c r="L48" s="17">
        <f t="shared" si="7"/>
        <v>163689</v>
      </c>
      <c r="M48" s="139">
        <f t="shared" si="8"/>
        <v>0.5546371472731827</v>
      </c>
      <c r="N48" s="118">
        <f t="shared" si="12"/>
        <v>117.4</v>
      </c>
      <c r="O48" s="18">
        <f t="shared" si="13"/>
        <v>2848188.600000001</v>
      </c>
      <c r="P48" s="16">
        <f>O48/O$70*DOT!$G$18</f>
        <v>589125.62611982448</v>
      </c>
    </row>
    <row r="49" spans="2:16" x14ac:dyDescent="0.2">
      <c r="B49" s="119" t="str">
        <f ca="1">DFIE!$B$27</f>
        <v>Obwalden</v>
      </c>
      <c r="C49" s="124">
        <v>4487</v>
      </c>
      <c r="D49" s="20">
        <f t="shared" si="6"/>
        <v>38435</v>
      </c>
      <c r="E49" s="120">
        <f t="shared" si="9"/>
        <v>0.11674255236112918</v>
      </c>
      <c r="F49" s="121">
        <f t="shared" si="10"/>
        <v>223.1</v>
      </c>
      <c r="G49" s="21">
        <f t="shared" si="11"/>
        <v>552349.69999999995</v>
      </c>
      <c r="H49" s="19">
        <f>G49/G$70*DOT!$F$18</f>
        <v>1533203.6673078726</v>
      </c>
      <c r="J49" s="119" t="str">
        <f ca="1">DFIE!$B$27</f>
        <v>Obwalden</v>
      </c>
      <c r="K49" s="124">
        <v>49058</v>
      </c>
      <c r="L49" s="20">
        <f t="shared" si="7"/>
        <v>38435</v>
      </c>
      <c r="M49" s="138">
        <f t="shared" si="8"/>
        <v>1.276388708208664</v>
      </c>
      <c r="N49" s="121">
        <f t="shared" si="12"/>
        <v>270.10000000000002</v>
      </c>
      <c r="O49" s="21">
        <f t="shared" si="13"/>
        <v>6537793.5000000009</v>
      </c>
      <c r="P49" s="19">
        <f>O49/O$70*DOT!$G$18</f>
        <v>1352291.6597340561</v>
      </c>
    </row>
    <row r="50" spans="2:16" x14ac:dyDescent="0.2">
      <c r="B50" s="116" t="str">
        <f ca="1">DFIE!$B$28</f>
        <v>Nidwalden</v>
      </c>
      <c r="C50" s="125">
        <v>3697</v>
      </c>
      <c r="D50" s="17">
        <f t="shared" si="6"/>
        <v>43894</v>
      </c>
      <c r="E50" s="117">
        <f t="shared" si="9"/>
        <v>8.4225634483072853E-2</v>
      </c>
      <c r="F50" s="118">
        <f t="shared" si="10"/>
        <v>160.9</v>
      </c>
      <c r="G50" s="18">
        <f t="shared" si="11"/>
        <v>225147.30000000002</v>
      </c>
      <c r="H50" s="16">
        <f>G50/G$70*DOT!$F$18</f>
        <v>624960.35762211122</v>
      </c>
      <c r="J50" s="116" t="str">
        <f ca="1">DFIE!$B$28</f>
        <v>Nidwalden</v>
      </c>
      <c r="K50" s="125">
        <v>27585</v>
      </c>
      <c r="L50" s="17">
        <f t="shared" si="7"/>
        <v>43894</v>
      </c>
      <c r="M50" s="139">
        <f t="shared" si="8"/>
        <v>0.62844580124846217</v>
      </c>
      <c r="N50" s="118">
        <f t="shared" si="12"/>
        <v>133</v>
      </c>
      <c r="O50" s="18">
        <f t="shared" si="13"/>
        <v>1448502</v>
      </c>
      <c r="P50" s="16">
        <f>O50/O$70*DOT!$G$18</f>
        <v>299611.35568263195</v>
      </c>
    </row>
    <row r="51" spans="2:16" x14ac:dyDescent="0.2">
      <c r="B51" s="119" t="str">
        <f ca="1">DFIE!$B$29</f>
        <v>Glarus</v>
      </c>
      <c r="C51" s="124">
        <v>2074</v>
      </c>
      <c r="D51" s="20">
        <f t="shared" si="6"/>
        <v>41190</v>
      </c>
      <c r="E51" s="120">
        <f t="shared" si="9"/>
        <v>5.0352027191065796E-2</v>
      </c>
      <c r="F51" s="121">
        <f t="shared" si="10"/>
        <v>96.2</v>
      </c>
      <c r="G51" s="21">
        <f t="shared" si="11"/>
        <v>0</v>
      </c>
      <c r="H51" s="19">
        <f>G51/G$70*DOT!$F$18</f>
        <v>0</v>
      </c>
      <c r="J51" s="119" t="str">
        <f ca="1">DFIE!$B$29</f>
        <v>Glarus</v>
      </c>
      <c r="K51" s="124">
        <v>68531</v>
      </c>
      <c r="L51" s="20">
        <f t="shared" si="7"/>
        <v>41190</v>
      </c>
      <c r="M51" s="138">
        <f t="shared" si="8"/>
        <v>1.6637776159261957</v>
      </c>
      <c r="N51" s="121">
        <f t="shared" si="12"/>
        <v>352.1</v>
      </c>
      <c r="O51" s="21">
        <f t="shared" si="13"/>
        <v>10383999.000000002</v>
      </c>
      <c r="P51" s="19">
        <f>O51/O$70*DOT!$G$18</f>
        <v>2147849.3076275322</v>
      </c>
    </row>
    <row r="52" spans="2:16" x14ac:dyDescent="0.2">
      <c r="B52" s="116" t="str">
        <f ca="1">DFIE!$B$30</f>
        <v>Zug</v>
      </c>
      <c r="C52" s="125">
        <v>5764</v>
      </c>
      <c r="D52" s="17">
        <f t="shared" si="6"/>
        <v>129787</v>
      </c>
      <c r="E52" s="117">
        <f t="shared" si="9"/>
        <v>4.4411227626803919E-2</v>
      </c>
      <c r="F52" s="118">
        <f t="shared" si="10"/>
        <v>84.9</v>
      </c>
      <c r="G52" s="18">
        <f t="shared" si="11"/>
        <v>0</v>
      </c>
      <c r="H52" s="16">
        <f>G52/G$70*DOT!$F$18</f>
        <v>0</v>
      </c>
      <c r="J52" s="116" t="str">
        <f ca="1">DFIE!$B$30</f>
        <v>Zug</v>
      </c>
      <c r="K52" s="125">
        <v>23873</v>
      </c>
      <c r="L52" s="17">
        <f t="shared" si="7"/>
        <v>129787</v>
      </c>
      <c r="M52" s="139">
        <f t="shared" si="8"/>
        <v>0.18393983989151455</v>
      </c>
      <c r="N52" s="118">
        <f t="shared" si="12"/>
        <v>38.9</v>
      </c>
      <c r="O52" s="18">
        <f t="shared" si="13"/>
        <v>0</v>
      </c>
      <c r="P52" s="16">
        <f>O52/O$70*DOT!$G$18</f>
        <v>0</v>
      </c>
    </row>
    <row r="53" spans="2:16" x14ac:dyDescent="0.2">
      <c r="B53" s="119" t="str">
        <f ca="1">DFIE!$B$31</f>
        <v>Freiburg</v>
      </c>
      <c r="C53" s="124">
        <v>30753</v>
      </c>
      <c r="D53" s="20">
        <f t="shared" si="6"/>
        <v>329809</v>
      </c>
      <c r="E53" s="120">
        <f t="shared" si="9"/>
        <v>9.3244878096110179E-2</v>
      </c>
      <c r="F53" s="121">
        <f t="shared" si="10"/>
        <v>178.2</v>
      </c>
      <c r="G53" s="21">
        <f t="shared" si="11"/>
        <v>2404884.5999999996</v>
      </c>
      <c r="H53" s="19">
        <f>G53/G$70*DOT!$F$18</f>
        <v>6675441.0985870473</v>
      </c>
      <c r="J53" s="119" t="str">
        <f ca="1">DFIE!$B$31</f>
        <v>Freiburg</v>
      </c>
      <c r="K53" s="124">
        <v>167142</v>
      </c>
      <c r="L53" s="20">
        <f t="shared" si="7"/>
        <v>329809</v>
      </c>
      <c r="M53" s="138">
        <f t="shared" si="8"/>
        <v>0.50678422966019732</v>
      </c>
      <c r="N53" s="121">
        <f t="shared" si="12"/>
        <v>107.3</v>
      </c>
      <c r="O53" s="21">
        <f t="shared" si="13"/>
        <v>2407605.6999999993</v>
      </c>
      <c r="P53" s="19">
        <f>O53/O$70*DOT!$G$18</f>
        <v>497994.48514826491</v>
      </c>
    </row>
    <row r="54" spans="2:16" x14ac:dyDescent="0.2">
      <c r="B54" s="116" t="str">
        <f ca="1">DFIE!$B$32</f>
        <v>Solothurn</v>
      </c>
      <c r="C54" s="125">
        <v>8174</v>
      </c>
      <c r="D54" s="17">
        <f t="shared" si="6"/>
        <v>280245</v>
      </c>
      <c r="E54" s="117">
        <f t="shared" si="9"/>
        <v>2.9167335724098558E-2</v>
      </c>
      <c r="F54" s="118">
        <f t="shared" si="10"/>
        <v>55.7</v>
      </c>
      <c r="G54" s="18">
        <f t="shared" si="11"/>
        <v>0</v>
      </c>
      <c r="H54" s="16">
        <f>G54/G$70*DOT!$F$18</f>
        <v>0</v>
      </c>
      <c r="J54" s="116" t="str">
        <f ca="1">DFIE!$B$32</f>
        <v>Solothurn</v>
      </c>
      <c r="K54" s="125">
        <v>79046</v>
      </c>
      <c r="L54" s="17">
        <f t="shared" si="7"/>
        <v>280245</v>
      </c>
      <c r="M54" s="139">
        <f t="shared" si="8"/>
        <v>0.28206034005959074</v>
      </c>
      <c r="N54" s="118">
        <f t="shared" si="12"/>
        <v>59.7</v>
      </c>
      <c r="O54" s="18">
        <f t="shared" si="13"/>
        <v>0</v>
      </c>
      <c r="P54" s="16">
        <f>O54/O$70*DOT!$G$18</f>
        <v>0</v>
      </c>
    </row>
    <row r="55" spans="2:16" x14ac:dyDescent="0.2">
      <c r="B55" s="119" t="str">
        <f ca="1">DFIE!$B$33</f>
        <v>Basel-Stadt</v>
      </c>
      <c r="C55" s="124">
        <v>1163</v>
      </c>
      <c r="D55" s="20">
        <f t="shared" si="6"/>
        <v>196036</v>
      </c>
      <c r="E55" s="120">
        <f t="shared" si="9"/>
        <v>5.9325838111367298E-3</v>
      </c>
      <c r="F55" s="121">
        <f t="shared" si="10"/>
        <v>11.3</v>
      </c>
      <c r="G55" s="21">
        <f t="shared" si="11"/>
        <v>0</v>
      </c>
      <c r="H55" s="19">
        <f>G55/G$70*DOT!$F$18</f>
        <v>0</v>
      </c>
      <c r="J55" s="119" t="str">
        <f ca="1">DFIE!$B$33</f>
        <v>Basel-Stadt</v>
      </c>
      <c r="K55" s="124">
        <v>3695</v>
      </c>
      <c r="L55" s="20">
        <f t="shared" si="7"/>
        <v>196036</v>
      </c>
      <c r="M55" s="138">
        <f t="shared" si="8"/>
        <v>1.8848578832459346E-2</v>
      </c>
      <c r="N55" s="121">
        <f t="shared" si="12"/>
        <v>4</v>
      </c>
      <c r="O55" s="21">
        <f t="shared" si="13"/>
        <v>0</v>
      </c>
      <c r="P55" s="19">
        <f>O55/O$70*DOT!$G$18</f>
        <v>0</v>
      </c>
    </row>
    <row r="56" spans="2:16" ht="12.75" customHeight="1" x14ac:dyDescent="0.2">
      <c r="B56" s="116" t="str">
        <f ca="1">DFIE!$B$34</f>
        <v>Basel-Landschaft</v>
      </c>
      <c r="C56" s="125">
        <v>4787</v>
      </c>
      <c r="D56" s="17">
        <f t="shared" si="6"/>
        <v>292817</v>
      </c>
      <c r="E56" s="117">
        <f t="shared" si="9"/>
        <v>1.634809454369111E-2</v>
      </c>
      <c r="F56" s="118">
        <f t="shared" si="10"/>
        <v>31.2</v>
      </c>
      <c r="G56" s="18">
        <f t="shared" si="11"/>
        <v>0</v>
      </c>
      <c r="H56" s="16">
        <f>G56/G$70*DOT!$F$18</f>
        <v>0</v>
      </c>
      <c r="J56" s="116" t="str">
        <f ca="1">DFIE!$B$34</f>
        <v>Basel-Landschaft</v>
      </c>
      <c r="K56" s="125">
        <v>51767</v>
      </c>
      <c r="L56" s="17">
        <f t="shared" si="7"/>
        <v>292817</v>
      </c>
      <c r="M56" s="139">
        <f t="shared" si="8"/>
        <v>0.17678959896454099</v>
      </c>
      <c r="N56" s="118">
        <f t="shared" si="12"/>
        <v>37.4</v>
      </c>
      <c r="O56" s="18">
        <f t="shared" si="13"/>
        <v>0</v>
      </c>
      <c r="P56" s="16">
        <f>O56/O$70*DOT!$G$18</f>
        <v>0</v>
      </c>
    </row>
    <row r="57" spans="2:16" x14ac:dyDescent="0.2">
      <c r="B57" s="119" t="str">
        <f ca="1">DFIE!$B$35</f>
        <v>Schaffhausen</v>
      </c>
      <c r="C57" s="124">
        <v>2371</v>
      </c>
      <c r="D57" s="20">
        <f t="shared" si="6"/>
        <v>83995</v>
      </c>
      <c r="E57" s="120">
        <f t="shared" si="9"/>
        <v>2.8227870706589678E-2</v>
      </c>
      <c r="F57" s="121">
        <f t="shared" si="10"/>
        <v>53.9</v>
      </c>
      <c r="G57" s="21">
        <f t="shared" si="11"/>
        <v>0</v>
      </c>
      <c r="H57" s="19">
        <f>G57/G$70*DOT!$F$18</f>
        <v>0</v>
      </c>
      <c r="J57" s="119" t="str">
        <f ca="1">DFIE!$B$35</f>
        <v>Schaffhausen</v>
      </c>
      <c r="K57" s="124">
        <v>29842</v>
      </c>
      <c r="L57" s="20">
        <f t="shared" si="7"/>
        <v>83995</v>
      </c>
      <c r="M57" s="138">
        <f t="shared" si="8"/>
        <v>0.35528305256265252</v>
      </c>
      <c r="N57" s="121">
        <f t="shared" si="12"/>
        <v>75.2</v>
      </c>
      <c r="O57" s="21">
        <f t="shared" si="13"/>
        <v>0</v>
      </c>
      <c r="P57" s="19">
        <f>O57/O$70*DOT!$G$18</f>
        <v>0</v>
      </c>
    </row>
    <row r="58" spans="2:16" ht="12.75" customHeight="1" x14ac:dyDescent="0.2">
      <c r="B58" s="116" t="str">
        <f ca="1">DFIE!$B$36</f>
        <v>Appenzell A.Rh.</v>
      </c>
      <c r="C58" s="125">
        <v>6623</v>
      </c>
      <c r="D58" s="17">
        <f t="shared" si="6"/>
        <v>55585</v>
      </c>
      <c r="E58" s="117">
        <f t="shared" si="9"/>
        <v>0.11915085004947377</v>
      </c>
      <c r="F58" s="118">
        <f t="shared" si="10"/>
        <v>227.7</v>
      </c>
      <c r="G58" s="18">
        <f t="shared" si="11"/>
        <v>845757.1</v>
      </c>
      <c r="H58" s="16">
        <f>G58/G$70*DOT!$F$18</f>
        <v>2347639.3440091871</v>
      </c>
      <c r="J58" s="116" t="str">
        <f ca="1">DFIE!$B$36</f>
        <v>Appenzell A.Rh.</v>
      </c>
      <c r="K58" s="125">
        <v>24284</v>
      </c>
      <c r="L58" s="17">
        <f t="shared" si="7"/>
        <v>55585</v>
      </c>
      <c r="M58" s="139">
        <f t="shared" si="8"/>
        <v>0.43688045335971937</v>
      </c>
      <c r="N58" s="118">
        <f t="shared" si="12"/>
        <v>92.5</v>
      </c>
      <c r="O58" s="18">
        <f t="shared" si="13"/>
        <v>0</v>
      </c>
      <c r="P58" s="16">
        <f>O58/O$70*DOT!$G$18</f>
        <v>0</v>
      </c>
    </row>
    <row r="59" spans="2:16" x14ac:dyDescent="0.2">
      <c r="B59" s="119" t="str">
        <f ca="1">DFIE!$B$37</f>
        <v>Appenzell I.Rh.</v>
      </c>
      <c r="C59" s="124">
        <v>3560</v>
      </c>
      <c r="D59" s="20">
        <f t="shared" si="6"/>
        <v>16360</v>
      </c>
      <c r="E59" s="120">
        <f t="shared" si="9"/>
        <v>0.2176039119804401</v>
      </c>
      <c r="F59" s="121">
        <f t="shared" si="10"/>
        <v>415.8</v>
      </c>
      <c r="G59" s="21">
        <f t="shared" si="11"/>
        <v>1124248</v>
      </c>
      <c r="H59" s="19">
        <f>G59/G$70*DOT!$F$18</f>
        <v>3120670.0330669885</v>
      </c>
      <c r="J59" s="119" t="str">
        <f ca="1">DFIE!$B$37</f>
        <v>Appenzell I.Rh.</v>
      </c>
      <c r="K59" s="124">
        <v>17248</v>
      </c>
      <c r="L59" s="20">
        <f t="shared" si="7"/>
        <v>16360</v>
      </c>
      <c r="M59" s="138">
        <f t="shared" si="8"/>
        <v>1.0542787286063571</v>
      </c>
      <c r="N59" s="121">
        <f t="shared" si="12"/>
        <v>223.1</v>
      </c>
      <c r="O59" s="21">
        <f t="shared" si="13"/>
        <v>2013916</v>
      </c>
      <c r="P59" s="19">
        <f>O59/O$70*DOT!$G$18</f>
        <v>416562.83732500434</v>
      </c>
    </row>
    <row r="60" spans="2:16" x14ac:dyDescent="0.2">
      <c r="B60" s="116" t="str">
        <f ca="1">DFIE!$B$38</f>
        <v>St. Gallen</v>
      </c>
      <c r="C60" s="125">
        <v>33242</v>
      </c>
      <c r="D60" s="17">
        <f t="shared" si="6"/>
        <v>519245</v>
      </c>
      <c r="E60" s="117">
        <f t="shared" si="9"/>
        <v>6.4019875010833033E-2</v>
      </c>
      <c r="F60" s="118">
        <f t="shared" si="10"/>
        <v>122.3</v>
      </c>
      <c r="G60" s="18">
        <f t="shared" si="11"/>
        <v>741296.59999999986</v>
      </c>
      <c r="H60" s="16">
        <f>G60/G$70*DOT!$F$18</f>
        <v>2057679.5202076819</v>
      </c>
      <c r="J60" s="116" t="str">
        <f ca="1">DFIE!$B$38</f>
        <v>St. Gallen</v>
      </c>
      <c r="K60" s="125">
        <v>202820</v>
      </c>
      <c r="L60" s="17">
        <f t="shared" si="7"/>
        <v>519245</v>
      </c>
      <c r="M60" s="139">
        <f t="shared" si="8"/>
        <v>0.39060559080973334</v>
      </c>
      <c r="N60" s="118">
        <f t="shared" si="12"/>
        <v>82.7</v>
      </c>
      <c r="O60" s="18">
        <f t="shared" si="13"/>
        <v>0</v>
      </c>
      <c r="P60" s="16">
        <f>O60/O$70*DOT!$G$18</f>
        <v>0</v>
      </c>
    </row>
    <row r="61" spans="2:16" x14ac:dyDescent="0.2">
      <c r="B61" s="119" t="str">
        <f ca="1">DFIE!$B$39</f>
        <v>Graubünden</v>
      </c>
      <c r="C61" s="124">
        <v>24879</v>
      </c>
      <c r="D61" s="20">
        <f t="shared" si="6"/>
        <v>201376</v>
      </c>
      <c r="E61" s="120">
        <f t="shared" si="9"/>
        <v>0.12354501032893692</v>
      </c>
      <c r="F61" s="121">
        <f t="shared" si="10"/>
        <v>236.1</v>
      </c>
      <c r="G61" s="21">
        <f t="shared" si="11"/>
        <v>3386031.9</v>
      </c>
      <c r="H61" s="19">
        <f>G61/G$70*DOT!$F$18</f>
        <v>9398894.4444098435</v>
      </c>
      <c r="J61" s="119" t="str">
        <f ca="1">DFIE!$B$39</f>
        <v>Graubünden</v>
      </c>
      <c r="K61" s="124">
        <v>710530</v>
      </c>
      <c r="L61" s="20">
        <f t="shared" si="7"/>
        <v>201376</v>
      </c>
      <c r="M61" s="138">
        <f t="shared" si="8"/>
        <v>3.5283747815032576</v>
      </c>
      <c r="N61" s="121">
        <f t="shared" si="12"/>
        <v>746.7</v>
      </c>
      <c r="O61" s="21">
        <f t="shared" si="13"/>
        <v>130229859.2</v>
      </c>
      <c r="P61" s="19">
        <f>O61/O$70*DOT!$G$18</f>
        <v>26937031.958029941</v>
      </c>
    </row>
    <row r="62" spans="2:16" x14ac:dyDescent="0.2">
      <c r="B62" s="116" t="str">
        <f ca="1">DFIE!$B$40</f>
        <v>Aargau</v>
      </c>
      <c r="C62" s="125">
        <v>17354</v>
      </c>
      <c r="D62" s="17">
        <f t="shared" si="6"/>
        <v>703086</v>
      </c>
      <c r="E62" s="117">
        <f t="shared" si="9"/>
        <v>2.4682613506740284E-2</v>
      </c>
      <c r="F62" s="118">
        <f t="shared" si="10"/>
        <v>47.2</v>
      </c>
      <c r="G62" s="18">
        <f t="shared" si="11"/>
        <v>0</v>
      </c>
      <c r="H62" s="16">
        <f>G62/G$70*DOT!$F$18</f>
        <v>0</v>
      </c>
      <c r="J62" s="116" t="str">
        <f ca="1">DFIE!$B$40</f>
        <v>Aargau</v>
      </c>
      <c r="K62" s="125">
        <v>140380</v>
      </c>
      <c r="L62" s="17">
        <f t="shared" si="7"/>
        <v>703086</v>
      </c>
      <c r="M62" s="139">
        <f t="shared" si="8"/>
        <v>0.19966263017610933</v>
      </c>
      <c r="N62" s="118">
        <f t="shared" si="12"/>
        <v>42.3</v>
      </c>
      <c r="O62" s="18">
        <f t="shared" si="13"/>
        <v>0</v>
      </c>
      <c r="P62" s="16">
        <f>O62/O$70*DOT!$G$18</f>
        <v>0</v>
      </c>
    </row>
    <row r="63" spans="2:16" x14ac:dyDescent="0.2">
      <c r="B63" s="119" t="str">
        <f ca="1">DFIE!$B$41</f>
        <v>Thurgau</v>
      </c>
      <c r="C63" s="124">
        <v>23140</v>
      </c>
      <c r="D63" s="20">
        <f t="shared" si="6"/>
        <v>285964</v>
      </c>
      <c r="E63" s="120">
        <f t="shared" si="9"/>
        <v>8.0919276552293293E-2</v>
      </c>
      <c r="F63" s="121">
        <f t="shared" si="10"/>
        <v>154.6</v>
      </c>
      <c r="G63" s="21">
        <f t="shared" si="11"/>
        <v>1263443.9999999998</v>
      </c>
      <c r="H63" s="19">
        <f>G63/G$70*DOT!$F$18</f>
        <v>3507048.1150584994</v>
      </c>
      <c r="J63" s="119" t="str">
        <f ca="1">DFIE!$B$41</f>
        <v>Thurgau</v>
      </c>
      <c r="K63" s="124">
        <v>99433</v>
      </c>
      <c r="L63" s="20">
        <f t="shared" si="7"/>
        <v>285964</v>
      </c>
      <c r="M63" s="138">
        <f t="shared" si="8"/>
        <v>0.34771160006154622</v>
      </c>
      <c r="N63" s="121">
        <f t="shared" si="12"/>
        <v>73.599999999999994</v>
      </c>
      <c r="O63" s="21">
        <f t="shared" si="13"/>
        <v>0</v>
      </c>
      <c r="P63" s="19">
        <f>O63/O$70*DOT!$G$18</f>
        <v>0</v>
      </c>
    </row>
    <row r="64" spans="2:16" x14ac:dyDescent="0.2">
      <c r="B64" s="116" t="str">
        <f ca="1">DFIE!$B$42</f>
        <v>Tessin</v>
      </c>
      <c r="C64" s="125">
        <v>15762</v>
      </c>
      <c r="D64" s="17">
        <f t="shared" si="6"/>
        <v>352181</v>
      </c>
      <c r="E64" s="117">
        <f t="shared" si="9"/>
        <v>4.4755395663025548E-2</v>
      </c>
      <c r="F64" s="118">
        <f t="shared" si="10"/>
        <v>85.5</v>
      </c>
      <c r="G64" s="18">
        <f t="shared" si="11"/>
        <v>0</v>
      </c>
      <c r="H64" s="16">
        <f>G64/G$70*DOT!$F$18</f>
        <v>0</v>
      </c>
      <c r="J64" s="116" t="str">
        <f ca="1">DFIE!$B$42</f>
        <v>Tessin</v>
      </c>
      <c r="K64" s="125">
        <v>281215</v>
      </c>
      <c r="L64" s="17">
        <f t="shared" si="7"/>
        <v>352181</v>
      </c>
      <c r="M64" s="139">
        <f t="shared" si="8"/>
        <v>0.79849565990215254</v>
      </c>
      <c r="N64" s="118">
        <f t="shared" si="12"/>
        <v>169</v>
      </c>
      <c r="O64" s="18">
        <f t="shared" si="13"/>
        <v>24300489</v>
      </c>
      <c r="P64" s="16">
        <f>O64/O$70*DOT!$G$18</f>
        <v>5026366.8624833701</v>
      </c>
    </row>
    <row r="65" spans="2:16" x14ac:dyDescent="0.2">
      <c r="B65" s="119" t="str">
        <f ca="1">DFIE!$B$43</f>
        <v>Waadt</v>
      </c>
      <c r="C65" s="124">
        <v>38134</v>
      </c>
      <c r="D65" s="20">
        <f t="shared" si="6"/>
        <v>822968</v>
      </c>
      <c r="E65" s="120">
        <f t="shared" si="9"/>
        <v>4.6337160132593251E-2</v>
      </c>
      <c r="F65" s="121">
        <f t="shared" si="10"/>
        <v>88.5</v>
      </c>
      <c r="G65" s="21">
        <f t="shared" si="11"/>
        <v>0</v>
      </c>
      <c r="H65" s="19">
        <f>G65/G$70*DOT!$F$18</f>
        <v>0</v>
      </c>
      <c r="J65" s="119" t="str">
        <f ca="1">DFIE!$B$43</f>
        <v>Waadt</v>
      </c>
      <c r="K65" s="124">
        <v>321202</v>
      </c>
      <c r="L65" s="20">
        <f t="shared" si="7"/>
        <v>822968</v>
      </c>
      <c r="M65" s="138">
        <f t="shared" si="8"/>
        <v>0.39029707108903383</v>
      </c>
      <c r="N65" s="121">
        <f t="shared" si="12"/>
        <v>82.6</v>
      </c>
      <c r="O65" s="21">
        <f t="shared" si="13"/>
        <v>0</v>
      </c>
      <c r="P65" s="19">
        <f>O65/O$70*DOT!$G$18</f>
        <v>0</v>
      </c>
    </row>
    <row r="66" spans="2:16" x14ac:dyDescent="0.2">
      <c r="B66" s="116" t="str">
        <f ca="1">DFIE!$B$44</f>
        <v>Wallis</v>
      </c>
      <c r="C66" s="125">
        <v>21157</v>
      </c>
      <c r="D66" s="17">
        <f t="shared" si="6"/>
        <v>353209</v>
      </c>
      <c r="E66" s="117">
        <f t="shared" si="9"/>
        <v>5.9899379687380558E-2</v>
      </c>
      <c r="F66" s="118">
        <f t="shared" si="10"/>
        <v>114.5</v>
      </c>
      <c r="G66" s="18">
        <f t="shared" si="11"/>
        <v>306776.5</v>
      </c>
      <c r="H66" s="16">
        <f>G66/G$70*DOT!$F$18</f>
        <v>851545.41560151777</v>
      </c>
      <c r="J66" s="116" t="str">
        <f ca="1">DFIE!$B$44</f>
        <v>Wallis</v>
      </c>
      <c r="K66" s="125">
        <v>522463</v>
      </c>
      <c r="L66" s="17">
        <f t="shared" si="7"/>
        <v>353209</v>
      </c>
      <c r="M66" s="139">
        <f t="shared" si="8"/>
        <v>1.4791893751291729</v>
      </c>
      <c r="N66" s="118">
        <f t="shared" si="12"/>
        <v>313.10000000000002</v>
      </c>
      <c r="O66" s="18">
        <f t="shared" si="13"/>
        <v>75268837.900000006</v>
      </c>
      <c r="P66" s="16">
        <f>O66/O$70*DOT!$G$18</f>
        <v>15568772.817624878</v>
      </c>
    </row>
    <row r="67" spans="2:16" x14ac:dyDescent="0.2">
      <c r="B67" s="119" t="str">
        <f ca="1">DFIE!$B$45</f>
        <v>Neuenburg</v>
      </c>
      <c r="C67" s="124">
        <v>9709</v>
      </c>
      <c r="D67" s="20">
        <f t="shared" si="6"/>
        <v>176166</v>
      </c>
      <c r="E67" s="120">
        <f t="shared" si="9"/>
        <v>5.5112791344527318E-2</v>
      </c>
      <c r="F67" s="121">
        <f t="shared" si="10"/>
        <v>105.3</v>
      </c>
      <c r="G67" s="21">
        <f t="shared" si="11"/>
        <v>51457.699999999975</v>
      </c>
      <c r="H67" s="19">
        <f>G67/G$70*DOT!$F$18</f>
        <v>142835.47968113006</v>
      </c>
      <c r="J67" s="119" t="str">
        <f ca="1">DFIE!$B$45</f>
        <v>Neuenburg</v>
      </c>
      <c r="K67" s="124">
        <v>80216</v>
      </c>
      <c r="L67" s="20">
        <f t="shared" si="7"/>
        <v>176166</v>
      </c>
      <c r="M67" s="138">
        <f t="shared" si="8"/>
        <v>0.45534325579283175</v>
      </c>
      <c r="N67" s="121">
        <f t="shared" si="12"/>
        <v>96.4</v>
      </c>
      <c r="O67" s="21">
        <f t="shared" si="13"/>
        <v>0</v>
      </c>
      <c r="P67" s="19">
        <f>O67/O$70*DOT!$G$18</f>
        <v>0</v>
      </c>
    </row>
    <row r="68" spans="2:16" x14ac:dyDescent="0.2">
      <c r="B68" s="116" t="str">
        <f ca="1">DFIE!$B$46</f>
        <v>Genf</v>
      </c>
      <c r="C68" s="125">
        <v>5730</v>
      </c>
      <c r="D68" s="17">
        <f t="shared" si="6"/>
        <v>509448</v>
      </c>
      <c r="E68" s="117">
        <f t="shared" si="9"/>
        <v>1.1247467847552645E-2</v>
      </c>
      <c r="F68" s="118">
        <f t="shared" si="10"/>
        <v>21.5</v>
      </c>
      <c r="G68" s="18">
        <f t="shared" si="11"/>
        <v>0</v>
      </c>
      <c r="H68" s="16">
        <f>G68/G$70*DOT!$F$18</f>
        <v>0</v>
      </c>
      <c r="J68" s="116" t="str">
        <f ca="1">DFIE!$B$46</f>
        <v>Genf</v>
      </c>
      <c r="K68" s="125">
        <v>28249</v>
      </c>
      <c r="L68" s="17">
        <f t="shared" si="7"/>
        <v>509448</v>
      </c>
      <c r="M68" s="139">
        <f t="shared" si="8"/>
        <v>5.5450212779321932E-2</v>
      </c>
      <c r="N68" s="118">
        <f t="shared" si="12"/>
        <v>11.7</v>
      </c>
      <c r="O68" s="18">
        <f t="shared" si="13"/>
        <v>0</v>
      </c>
      <c r="P68" s="16">
        <f>O68/O$70*DOT!$G$18</f>
        <v>0</v>
      </c>
    </row>
    <row r="69" spans="2:16" x14ac:dyDescent="0.2">
      <c r="B69" s="122" t="str">
        <f ca="1">DFIE!$B$47</f>
        <v>Jura</v>
      </c>
      <c r="C69" s="126">
        <v>7287</v>
      </c>
      <c r="D69" s="28">
        <f t="shared" si="6"/>
        <v>73798</v>
      </c>
      <c r="E69" s="128">
        <f t="shared" si="9"/>
        <v>9.8742513347245181E-2</v>
      </c>
      <c r="F69" s="132">
        <f t="shared" si="10"/>
        <v>188.7</v>
      </c>
      <c r="G69" s="29">
        <f t="shared" si="11"/>
        <v>646356.89999999991</v>
      </c>
      <c r="H69" s="27">
        <f>G69/G$70*DOT!$F$18</f>
        <v>1794147.3842925013</v>
      </c>
      <c r="J69" s="122" t="str">
        <f ca="1">DFIE!$B$47</f>
        <v>Jura</v>
      </c>
      <c r="K69" s="126">
        <v>83851</v>
      </c>
      <c r="L69" s="28">
        <f t="shared" si="7"/>
        <v>73798</v>
      </c>
      <c r="M69" s="106">
        <f t="shared" si="8"/>
        <v>1.136223203880864</v>
      </c>
      <c r="N69" s="132">
        <f t="shared" si="12"/>
        <v>240.5</v>
      </c>
      <c r="O69" s="29">
        <f t="shared" si="13"/>
        <v>10368619</v>
      </c>
      <c r="P69" s="27">
        <f>O69/O$70*DOT!$G$18</f>
        <v>2144668.0744290971</v>
      </c>
    </row>
    <row r="70" spans="2:16" x14ac:dyDescent="0.2">
      <c r="B70" s="137" t="str">
        <f ca="1">DFIE!$B$48</f>
        <v>Schweiz</v>
      </c>
      <c r="C70" s="113">
        <f>SUM(C44:C69)</f>
        <v>457346</v>
      </c>
      <c r="D70" s="23">
        <f>SUM(D44:D69)</f>
        <v>8738791</v>
      </c>
      <c r="E70" s="111">
        <f t="shared" si="9"/>
        <v>5.2335157117271713E-2</v>
      </c>
      <c r="F70" s="112">
        <f>ROUND(E70/E$70*100,1)</f>
        <v>100</v>
      </c>
      <c r="G70" s="24">
        <f>SUM(G44:G69)</f>
        <v>22821137.599999994</v>
      </c>
      <c r="H70" s="22">
        <f>SUM(H44:H69)</f>
        <v>63346557.190956339</v>
      </c>
      <c r="J70" s="137" t="str">
        <f ca="1">DFIE!$B$48</f>
        <v>Schweiz</v>
      </c>
      <c r="K70" s="113">
        <f>SUM(K44:K69)</f>
        <v>4129068</v>
      </c>
      <c r="L70" s="23">
        <f>SUM(L44:L69)</f>
        <v>8738791</v>
      </c>
      <c r="M70" s="107">
        <f t="shared" si="8"/>
        <v>0.47249877013879837</v>
      </c>
      <c r="N70" s="112">
        <f>ROUND(M70/M$70*100,1)</f>
        <v>100</v>
      </c>
      <c r="O70" s="24">
        <f>SUM(O44:O69)</f>
        <v>306255464.10000002</v>
      </c>
      <c r="P70" s="22">
        <f>SUM(P44:P69)</f>
        <v>63346557.190956339</v>
      </c>
    </row>
  </sheetData>
  <conditionalFormatting sqref="K44:K69">
    <cfRule type="expression" dxfId="15" priority="21" stopIfTrue="1">
      <formula>ISBLANK(K44)</formula>
    </cfRule>
  </conditionalFormatting>
  <conditionalFormatting sqref="K9:L34 L35">
    <cfRule type="expression" dxfId="14" priority="20" stopIfTrue="1">
      <formula>ISBLANK(K9)</formula>
    </cfRule>
  </conditionalFormatting>
  <conditionalFormatting sqref="C9:D34 C44:C69">
    <cfRule type="expression" dxfId="13" priority="19" stopIfTrue="1">
      <formula>ISBLANK(C9)</formula>
    </cfRule>
  </conditionalFormatting>
  <conditionalFormatting sqref="C7:D7 K7:L7 C42 K42">
    <cfRule type="expression" dxfId="12" priority="9" stopIfTrue="1">
      <formula>ISBLANK(C7)</formula>
    </cfRule>
  </conditionalFormatting>
  <pageMargins left="0.78740157480314965" right="0.78740157480314965" top="0.9055118110236221" bottom="0.78740157480314965" header="0.51181102362204722" footer="0.51181102362204722"/>
  <pageSetup paperSize="9" scale="95" pageOrder="overThenDown" orientation="landscape"/>
  <headerFooter scaleWithDoc="0" alignWithMargins="0">
    <oddHeader>&amp;L&amp;F&amp;R&amp;A</oddHeader>
    <oddFooter>&amp;C&amp;P / &amp;N</oddFooter>
  </headerFooter>
  <rowBreaks count="1" manualBreakCount="1">
    <brk id="35" max="16383" man="1"/>
  </rowBreaks>
  <colBreaks count="1" manualBreakCount="1">
    <brk id="9" max="1048575" man="1"/>
  </colBreaks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0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7.140625" customWidth="1"/>
    <col min="3" max="7" width="17.7109375" customWidth="1"/>
  </cols>
  <sheetData>
    <row r="1" spans="1:10" ht="22.5" customHeight="1" x14ac:dyDescent="0.35">
      <c r="B1" s="89" t="str">
        <f ca="1">DFIE!$B$118</f>
        <v>Auszahlungen GLA 2024</v>
      </c>
      <c r="C1" s="136"/>
      <c r="D1" s="136"/>
      <c r="E1" s="144"/>
      <c r="G1" s="92"/>
    </row>
    <row r="2" spans="1:10" x14ac:dyDescent="0.2">
      <c r="F2" s="156"/>
      <c r="G2" s="163"/>
    </row>
    <row r="3" spans="1:10" ht="0.75" customHeight="1" x14ac:dyDescent="0.2">
      <c r="F3" s="156"/>
      <c r="G3" s="163"/>
    </row>
    <row r="4" spans="1:10" ht="0.75" customHeight="1" x14ac:dyDescent="0.2">
      <c r="F4" s="156"/>
      <c r="G4" s="163"/>
    </row>
    <row r="5" spans="1:10" ht="0.75" customHeight="1" x14ac:dyDescent="0.2">
      <c r="F5" s="156"/>
      <c r="G5" s="163"/>
    </row>
    <row r="6" spans="1:10" ht="13.5" customHeight="1" x14ac:dyDescent="0.2">
      <c r="A6" s="35"/>
      <c r="B6" s="157" t="str">
        <f ca="1">DFIE!$B$119</f>
        <v>in CHF</v>
      </c>
      <c r="C6" s="170"/>
      <c r="H6" s="35"/>
    </row>
    <row r="7" spans="1:10" ht="15" customHeight="1" x14ac:dyDescent="0.2">
      <c r="A7" s="88"/>
      <c r="B7" s="173"/>
      <c r="C7" s="174" t="str">
        <f ca="1">DFIE!$B$120</f>
        <v>GLA 1</v>
      </c>
      <c r="D7" s="174" t="str">
        <f ca="1">DFIE!$B$121</f>
        <v>GLA 2</v>
      </c>
      <c r="E7" s="174" t="str">
        <f ca="1">DFIE!$B$122</f>
        <v>GLA 3</v>
      </c>
      <c r="F7" s="174" t="str">
        <f ca="1">DFIE!$B$123</f>
        <v>GLA 4</v>
      </c>
      <c r="G7" s="441" t="str">
        <f ca="1">DFIE!$B$128</f>
        <v>GLA Total</v>
      </c>
    </row>
    <row r="8" spans="1:10" ht="23.25" customHeight="1" x14ac:dyDescent="0.2">
      <c r="A8" s="88"/>
      <c r="B8" s="171"/>
      <c r="C8" s="172" t="str">
        <f ca="1">DFIE!$B$124</f>
        <v>Siedlungshöhe</v>
      </c>
      <c r="D8" s="172" t="str">
        <f ca="1">DFIE!$B$125</f>
        <v>Steilheit des
Geländes</v>
      </c>
      <c r="E8" s="172" t="str">
        <f ca="1">DFIE!$B$126</f>
        <v>Siedlungsstruktur</v>
      </c>
      <c r="F8" s="172" t="str">
        <f ca="1">DFIE!$B$127</f>
        <v>Geringe Bevölke-
rungsdichte</v>
      </c>
      <c r="G8" s="442"/>
    </row>
    <row r="9" spans="1:10" x14ac:dyDescent="0.2">
      <c r="A9" s="102"/>
      <c r="B9" s="140" t="str">
        <f ca="1">DFIE!$B$22</f>
        <v>Zürich</v>
      </c>
      <c r="C9" s="166">
        <f>'GLA-1'!$H9</f>
        <v>0</v>
      </c>
      <c r="D9" s="133">
        <f>'GLA-1'!P9</f>
        <v>0</v>
      </c>
      <c r="E9" s="133">
        <f>'GLA-1'!H44</f>
        <v>0</v>
      </c>
      <c r="F9" s="135">
        <f>'GLA-1'!P44</f>
        <v>0</v>
      </c>
      <c r="G9" s="164">
        <f t="shared" ref="G9:G34" si="0">SUM(C9:F9)</f>
        <v>0</v>
      </c>
      <c r="J9" s="163"/>
    </row>
    <row r="10" spans="1:10" x14ac:dyDescent="0.2">
      <c r="A10" s="102"/>
      <c r="B10" s="119" t="str">
        <f ca="1">DFIE!$B$23</f>
        <v>Bern</v>
      </c>
      <c r="C10" s="167">
        <f>'GLA-1'!$H10</f>
        <v>2059354.7434463366</v>
      </c>
      <c r="D10" s="20">
        <f>'GLA-1'!P10</f>
        <v>1199345.3692796899</v>
      </c>
      <c r="E10" s="20">
        <f>'GLA-1'!H45</f>
        <v>22144395.556635868</v>
      </c>
      <c r="F10" s="21">
        <f>'GLA-1'!P45</f>
        <v>4419897.2687973194</v>
      </c>
      <c r="G10" s="161">
        <f t="shared" si="0"/>
        <v>29822992.938159212</v>
      </c>
      <c r="J10" s="163"/>
    </row>
    <row r="11" spans="1:10" x14ac:dyDescent="0.2">
      <c r="A11" s="102"/>
      <c r="B11" s="116" t="str">
        <f ca="1">DFIE!$B$24</f>
        <v>Luzern</v>
      </c>
      <c r="C11" s="168">
        <f>'GLA-1'!$H11</f>
        <v>0</v>
      </c>
      <c r="D11" s="17">
        <f>'GLA-1'!P11</f>
        <v>0</v>
      </c>
      <c r="E11" s="17">
        <f>'GLA-1'!H46</f>
        <v>5874062.4340116549</v>
      </c>
      <c r="F11" s="18">
        <f>'GLA-1'!P46</f>
        <v>0</v>
      </c>
      <c r="G11" s="160">
        <f t="shared" si="0"/>
        <v>5874062.4340116549</v>
      </c>
      <c r="J11" s="163"/>
    </row>
    <row r="12" spans="1:10" x14ac:dyDescent="0.2">
      <c r="A12" s="102"/>
      <c r="B12" s="119" t="str">
        <f ca="1">DFIE!$B$25</f>
        <v>Uri</v>
      </c>
      <c r="C12" s="167">
        <f>'GLA-1'!$H12</f>
        <v>572696.3944375799</v>
      </c>
      <c r="D12" s="20">
        <f>'GLA-1'!P12</f>
        <v>5954088.2660946324</v>
      </c>
      <c r="E12" s="20">
        <f>'GLA-1'!H47</f>
        <v>1681555.463279282</v>
      </c>
      <c r="F12" s="21">
        <f>'GLA-1'!P47</f>
        <v>3946384.9379544184</v>
      </c>
      <c r="G12" s="161">
        <f t="shared" si="0"/>
        <v>12154725.061765913</v>
      </c>
      <c r="J12" s="163"/>
    </row>
    <row r="13" spans="1:10" x14ac:dyDescent="0.2">
      <c r="A13" s="102"/>
      <c r="B13" s="116" t="str">
        <f ca="1">DFIE!$B$26</f>
        <v>Schwyz</v>
      </c>
      <c r="C13" s="168">
        <f>'GLA-1'!$H13</f>
        <v>2669995.1934403582</v>
      </c>
      <c r="D13" s="17">
        <f>'GLA-1'!P13</f>
        <v>2182423.4052120731</v>
      </c>
      <c r="E13" s="17">
        <f>'GLA-1'!H48</f>
        <v>1592478.877185165</v>
      </c>
      <c r="F13" s="18">
        <f>'GLA-1'!P48</f>
        <v>589125.62611982448</v>
      </c>
      <c r="G13" s="160">
        <f t="shared" si="0"/>
        <v>7034023.1019574208</v>
      </c>
      <c r="J13" s="163"/>
    </row>
    <row r="14" spans="1:10" x14ac:dyDescent="0.2">
      <c r="A14" s="102"/>
      <c r="B14" s="119" t="str">
        <f ca="1">DFIE!$B$27</f>
        <v>Obwalden</v>
      </c>
      <c r="C14" s="167">
        <f>'GLA-1'!$H14</f>
        <v>537785.64828278555</v>
      </c>
      <c r="D14" s="20">
        <f>'GLA-1'!P14</f>
        <v>2971591.2872052188</v>
      </c>
      <c r="E14" s="20">
        <f>'GLA-1'!H49</f>
        <v>1533203.6673078726</v>
      </c>
      <c r="F14" s="21">
        <f>'GLA-1'!P49</f>
        <v>1352291.6597340561</v>
      </c>
      <c r="G14" s="161">
        <f t="shared" si="0"/>
        <v>6394872.2625299329</v>
      </c>
      <c r="J14" s="163"/>
    </row>
    <row r="15" spans="1:10" x14ac:dyDescent="0.2">
      <c r="A15" s="102"/>
      <c r="B15" s="116" t="str">
        <f ca="1">DFIE!$B$28</f>
        <v>Nidwalden</v>
      </c>
      <c r="C15" s="168">
        <f>'GLA-1'!$H15</f>
        <v>0</v>
      </c>
      <c r="D15" s="17">
        <f>'GLA-1'!P15</f>
        <v>546713.59076184279</v>
      </c>
      <c r="E15" s="17">
        <f>'GLA-1'!H50</f>
        <v>624960.35762211122</v>
      </c>
      <c r="F15" s="18">
        <f>'GLA-1'!P50</f>
        <v>299611.35568263195</v>
      </c>
      <c r="G15" s="160">
        <f t="shared" si="0"/>
        <v>1471285.3040665858</v>
      </c>
      <c r="J15" s="163"/>
    </row>
    <row r="16" spans="1:10" x14ac:dyDescent="0.2">
      <c r="A16" s="102"/>
      <c r="B16" s="119" t="str">
        <f ca="1">DFIE!$B$29</f>
        <v>Glarus</v>
      </c>
      <c r="C16" s="167">
        <f>'GLA-1'!$H16</f>
        <v>0</v>
      </c>
      <c r="D16" s="20">
        <f>'GLA-1'!P16</f>
        <v>3436393.2404088755</v>
      </c>
      <c r="E16" s="20">
        <f>'GLA-1'!H51</f>
        <v>0</v>
      </c>
      <c r="F16" s="21">
        <f>'GLA-1'!P51</f>
        <v>2147849.3076275322</v>
      </c>
      <c r="G16" s="161">
        <f t="shared" si="0"/>
        <v>5584242.5480364077</v>
      </c>
      <c r="J16" s="163"/>
    </row>
    <row r="17" spans="1:10" x14ac:dyDescent="0.2">
      <c r="A17" s="102"/>
      <c r="B17" s="116" t="str">
        <f ca="1">DFIE!$B$30</f>
        <v>Zug</v>
      </c>
      <c r="C17" s="168">
        <f>'GLA-1'!$H17</f>
        <v>0</v>
      </c>
      <c r="D17" s="17">
        <f>'GLA-1'!P17</f>
        <v>0</v>
      </c>
      <c r="E17" s="17">
        <f>'GLA-1'!H52</f>
        <v>0</v>
      </c>
      <c r="F17" s="18">
        <f>'GLA-1'!P52</f>
        <v>0</v>
      </c>
      <c r="G17" s="160">
        <f t="shared" si="0"/>
        <v>0</v>
      </c>
      <c r="J17" s="163"/>
    </row>
    <row r="18" spans="1:10" x14ac:dyDescent="0.2">
      <c r="A18" s="102"/>
      <c r="B18" s="119" t="str">
        <f ca="1">DFIE!$B$31</f>
        <v>Freiburg</v>
      </c>
      <c r="C18" s="167">
        <f>'GLA-1'!$H18</f>
        <v>2302536.0553306811</v>
      </c>
      <c r="D18" s="20">
        <f>'GLA-1'!P18</f>
        <v>0</v>
      </c>
      <c r="E18" s="20">
        <f>'GLA-1'!H53</f>
        <v>6675441.0985870473</v>
      </c>
      <c r="F18" s="21">
        <f>'GLA-1'!P53</f>
        <v>497994.48514826491</v>
      </c>
      <c r="G18" s="161">
        <f t="shared" si="0"/>
        <v>9475971.6390659921</v>
      </c>
      <c r="J18" s="163"/>
    </row>
    <row r="19" spans="1:10" x14ac:dyDescent="0.2">
      <c r="A19" s="102"/>
      <c r="B19" s="116" t="str">
        <f ca="1">DFIE!$B$32</f>
        <v>Solothurn</v>
      </c>
      <c r="C19" s="168">
        <f>'GLA-1'!$H19</f>
        <v>0</v>
      </c>
      <c r="D19" s="17">
        <f>'GLA-1'!P19</f>
        <v>0</v>
      </c>
      <c r="E19" s="17">
        <f>'GLA-1'!H54</f>
        <v>0</v>
      </c>
      <c r="F19" s="18">
        <f>'GLA-1'!P54</f>
        <v>0</v>
      </c>
      <c r="G19" s="160">
        <f t="shared" si="0"/>
        <v>0</v>
      </c>
      <c r="J19" s="163"/>
    </row>
    <row r="20" spans="1:10" x14ac:dyDescent="0.2">
      <c r="A20" s="102"/>
      <c r="B20" s="119" t="str">
        <f ca="1">DFIE!$B$33</f>
        <v>Basel-Stadt</v>
      </c>
      <c r="C20" s="167">
        <f>'GLA-1'!$H20</f>
        <v>0</v>
      </c>
      <c r="D20" s="20">
        <f>'GLA-1'!P20</f>
        <v>0</v>
      </c>
      <c r="E20" s="20">
        <f>'GLA-1'!H55</f>
        <v>0</v>
      </c>
      <c r="F20" s="21">
        <f>'GLA-1'!P55</f>
        <v>0</v>
      </c>
      <c r="G20" s="161">
        <f t="shared" si="0"/>
        <v>0</v>
      </c>
      <c r="J20" s="163"/>
    </row>
    <row r="21" spans="1:10" ht="12.75" customHeight="1" x14ac:dyDescent="0.2">
      <c r="A21" s="102"/>
      <c r="B21" s="116" t="str">
        <f ca="1">DFIE!$B$34</f>
        <v>Basel-Landschaft</v>
      </c>
      <c r="C21" s="168">
        <f>'GLA-1'!$H21</f>
        <v>0</v>
      </c>
      <c r="D21" s="17">
        <f>'GLA-1'!P21</f>
        <v>0</v>
      </c>
      <c r="E21" s="17">
        <f>'GLA-1'!H56</f>
        <v>0</v>
      </c>
      <c r="F21" s="18">
        <f>'GLA-1'!P56</f>
        <v>0</v>
      </c>
      <c r="G21" s="160">
        <f t="shared" si="0"/>
        <v>0</v>
      </c>
      <c r="J21" s="163"/>
    </row>
    <row r="22" spans="1:10" x14ac:dyDescent="0.2">
      <c r="A22" s="102"/>
      <c r="B22" s="119" t="str">
        <f ca="1">DFIE!$B$35</f>
        <v>Schaffhausen</v>
      </c>
      <c r="C22" s="167">
        <f>'GLA-1'!$H22</f>
        <v>0</v>
      </c>
      <c r="D22" s="20">
        <f>'GLA-1'!P22</f>
        <v>0</v>
      </c>
      <c r="E22" s="20">
        <f>'GLA-1'!H57</f>
        <v>0</v>
      </c>
      <c r="F22" s="21">
        <f>'GLA-1'!P57</f>
        <v>0</v>
      </c>
      <c r="G22" s="161">
        <f t="shared" si="0"/>
        <v>0</v>
      </c>
      <c r="J22" s="163"/>
    </row>
    <row r="23" spans="1:10" ht="12.75" customHeight="1" x14ac:dyDescent="0.2">
      <c r="A23" s="102"/>
      <c r="B23" s="116" t="str">
        <f ca="1">DFIE!$B$36</f>
        <v>Appenzell A.Rh.</v>
      </c>
      <c r="C23" s="168">
        <f>'GLA-1'!$H23</f>
        <v>19036886.770162329</v>
      </c>
      <c r="D23" s="17">
        <f>'GLA-1'!P23</f>
        <v>195703.31677800271</v>
      </c>
      <c r="E23" s="17">
        <f>'GLA-1'!H58</f>
        <v>2347639.3440091871</v>
      </c>
      <c r="F23" s="18">
        <f>'GLA-1'!P58</f>
        <v>0</v>
      </c>
      <c r="G23" s="160">
        <f t="shared" si="0"/>
        <v>21580229.43094952</v>
      </c>
      <c r="J23" s="163"/>
    </row>
    <row r="24" spans="1:10" ht="12.75" customHeight="1" x14ac:dyDescent="0.2">
      <c r="A24" s="102"/>
      <c r="B24" s="119" t="str">
        <f ca="1">DFIE!$B$37</f>
        <v>Appenzell I.Rh.</v>
      </c>
      <c r="C24" s="167">
        <f>'GLA-1'!$H24</f>
        <v>5664949.3954017824</v>
      </c>
      <c r="D24" s="20">
        <f>'GLA-1'!P24</f>
        <v>387512.2655621185</v>
      </c>
      <c r="E24" s="20">
        <f>'GLA-1'!H59</f>
        <v>3120670.0330669885</v>
      </c>
      <c r="F24" s="21">
        <f>'GLA-1'!P59</f>
        <v>416562.83732500434</v>
      </c>
      <c r="G24" s="161">
        <f t="shared" si="0"/>
        <v>9589694.5313558932</v>
      </c>
      <c r="J24" s="163"/>
    </row>
    <row r="25" spans="1:10" x14ac:dyDescent="0.2">
      <c r="A25" s="102"/>
      <c r="B25" s="116" t="str">
        <f ca="1">DFIE!$B$38</f>
        <v>St. Gallen</v>
      </c>
      <c r="C25" s="168">
        <f>'GLA-1'!$H25</f>
        <v>0</v>
      </c>
      <c r="D25" s="17">
        <f>'GLA-1'!P25</f>
        <v>0</v>
      </c>
      <c r="E25" s="17">
        <f>'GLA-1'!H60</f>
        <v>2057679.5202076819</v>
      </c>
      <c r="F25" s="18">
        <f>'GLA-1'!P60</f>
        <v>0</v>
      </c>
      <c r="G25" s="160">
        <f t="shared" si="0"/>
        <v>2057679.5202076819</v>
      </c>
      <c r="J25" s="163"/>
    </row>
    <row r="26" spans="1:10" x14ac:dyDescent="0.2">
      <c r="A26" s="102"/>
      <c r="B26" s="119" t="str">
        <f ca="1">DFIE!$B$39</f>
        <v>Graubünden</v>
      </c>
      <c r="C26" s="167">
        <f>'GLA-1'!$H26</f>
        <v>40486620.973342218</v>
      </c>
      <c r="D26" s="20">
        <f>'GLA-1'!P26</f>
        <v>66289825.609216094</v>
      </c>
      <c r="E26" s="20">
        <f>'GLA-1'!H61</f>
        <v>9398894.4444098435</v>
      </c>
      <c r="F26" s="21">
        <f>'GLA-1'!P61</f>
        <v>26937031.958029941</v>
      </c>
      <c r="G26" s="161">
        <f t="shared" si="0"/>
        <v>143112372.98499811</v>
      </c>
      <c r="J26" s="163"/>
    </row>
    <row r="27" spans="1:10" x14ac:dyDescent="0.2">
      <c r="A27" s="102"/>
      <c r="B27" s="116" t="str">
        <f ca="1">DFIE!$B$40</f>
        <v>Aargau</v>
      </c>
      <c r="C27" s="168">
        <f>'GLA-1'!$H27</f>
        <v>0</v>
      </c>
      <c r="D27" s="17">
        <f>'GLA-1'!P27</f>
        <v>0</v>
      </c>
      <c r="E27" s="17">
        <f>'GLA-1'!H62</f>
        <v>0</v>
      </c>
      <c r="F27" s="18">
        <f>'GLA-1'!P62</f>
        <v>0</v>
      </c>
      <c r="G27" s="160">
        <f t="shared" si="0"/>
        <v>0</v>
      </c>
      <c r="J27" s="163"/>
    </row>
    <row r="28" spans="1:10" x14ac:dyDescent="0.2">
      <c r="A28" s="102"/>
      <c r="B28" s="119" t="str">
        <f ca="1">DFIE!$B$41</f>
        <v>Thurgau</v>
      </c>
      <c r="C28" s="167">
        <f>'GLA-1'!$H28</f>
        <v>0</v>
      </c>
      <c r="D28" s="20">
        <f>'GLA-1'!P28</f>
        <v>0</v>
      </c>
      <c r="E28" s="20">
        <f>'GLA-1'!H63</f>
        <v>3507048.1150584994</v>
      </c>
      <c r="F28" s="21">
        <f>'GLA-1'!P63</f>
        <v>0</v>
      </c>
      <c r="G28" s="161">
        <f t="shared" si="0"/>
        <v>3507048.1150584994</v>
      </c>
      <c r="J28" s="163"/>
    </row>
    <row r="29" spans="1:10" x14ac:dyDescent="0.2">
      <c r="A29" s="102"/>
      <c r="B29" s="116" t="str">
        <f ca="1">DFIE!$B$42</f>
        <v>Tessin</v>
      </c>
      <c r="C29" s="168">
        <f>'GLA-1'!$H29</f>
        <v>0</v>
      </c>
      <c r="D29" s="17">
        <f>'GLA-1'!P29</f>
        <v>10437840.28741627</v>
      </c>
      <c r="E29" s="17">
        <f>'GLA-1'!H64</f>
        <v>0</v>
      </c>
      <c r="F29" s="18">
        <f>'GLA-1'!P64</f>
        <v>5026366.8624833701</v>
      </c>
      <c r="G29" s="160">
        <f t="shared" si="0"/>
        <v>15464207.149899639</v>
      </c>
      <c r="J29" s="163"/>
    </row>
    <row r="30" spans="1:10" x14ac:dyDescent="0.2">
      <c r="A30" s="102"/>
      <c r="B30" s="119" t="str">
        <f ca="1">DFIE!$B$43</f>
        <v>Waadt</v>
      </c>
      <c r="C30" s="167">
        <f>'GLA-1'!$H30</f>
        <v>141727.39873656136</v>
      </c>
      <c r="D30" s="20">
        <f>'GLA-1'!P30</f>
        <v>0</v>
      </c>
      <c r="E30" s="20">
        <f>'GLA-1'!H65</f>
        <v>0</v>
      </c>
      <c r="F30" s="21">
        <f>'GLA-1'!P65</f>
        <v>0</v>
      </c>
      <c r="G30" s="161">
        <f t="shared" si="0"/>
        <v>141727.39873656136</v>
      </c>
      <c r="J30" s="163"/>
    </row>
    <row r="31" spans="1:10" x14ac:dyDescent="0.2">
      <c r="A31" s="102"/>
      <c r="B31" s="116" t="str">
        <f ca="1">DFIE!$B$44</f>
        <v>Wallis</v>
      </c>
      <c r="C31" s="168">
        <f>'GLA-1'!$H31</f>
        <v>31105267.395675566</v>
      </c>
      <c r="D31" s="17">
        <f>'GLA-1'!P31</f>
        <v>30921084.303528804</v>
      </c>
      <c r="E31" s="17">
        <f>'GLA-1'!H66</f>
        <v>851545.41560151777</v>
      </c>
      <c r="F31" s="18">
        <f>'GLA-1'!P66</f>
        <v>15568772.817624878</v>
      </c>
      <c r="G31" s="160">
        <f t="shared" si="0"/>
        <v>78446669.932430759</v>
      </c>
      <c r="J31" s="163"/>
    </row>
    <row r="32" spans="1:10" x14ac:dyDescent="0.2">
      <c r="A32" s="102"/>
      <c r="B32" s="119" t="str">
        <f ca="1">DFIE!$B$45</f>
        <v>Neuenburg</v>
      </c>
      <c r="C32" s="167">
        <f>'GLA-1'!$H32</f>
        <v>21112277.526815102</v>
      </c>
      <c r="D32" s="20">
        <f>'GLA-1'!P32</f>
        <v>2170593.4404486539</v>
      </c>
      <c r="E32" s="20">
        <f>'GLA-1'!H67</f>
        <v>142835.47968113006</v>
      </c>
      <c r="F32" s="21">
        <f>'GLA-1'!P67</f>
        <v>0</v>
      </c>
      <c r="G32" s="161">
        <f t="shared" si="0"/>
        <v>23425706.446944885</v>
      </c>
      <c r="J32" s="163"/>
    </row>
    <row r="33" spans="1:10" x14ac:dyDescent="0.2">
      <c r="A33" s="102"/>
      <c r="B33" s="116" t="str">
        <f ca="1">DFIE!$B$46</f>
        <v>Genf</v>
      </c>
      <c r="C33" s="168">
        <f>'GLA-1'!$H33</f>
        <v>0</v>
      </c>
      <c r="D33" s="17">
        <f>'GLA-1'!P33</f>
        <v>0</v>
      </c>
      <c r="E33" s="17">
        <f>'GLA-1'!H68</f>
        <v>0</v>
      </c>
      <c r="F33" s="18">
        <f>'GLA-1'!P68</f>
        <v>0</v>
      </c>
      <c r="G33" s="160">
        <f t="shared" si="0"/>
        <v>0</v>
      </c>
      <c r="J33" s="163"/>
    </row>
    <row r="34" spans="1:10" x14ac:dyDescent="0.2">
      <c r="A34" s="102"/>
      <c r="B34" s="122" t="str">
        <f ca="1">DFIE!$B$47</f>
        <v>Jura</v>
      </c>
      <c r="C34" s="169">
        <f>'GLA-1'!$H34</f>
        <v>1003016.8868409741</v>
      </c>
      <c r="D34" s="28">
        <f>'GLA-1'!P34</f>
        <v>0</v>
      </c>
      <c r="E34" s="28">
        <f>'GLA-1'!H69</f>
        <v>1794147.3842925013</v>
      </c>
      <c r="F34" s="29">
        <f>'GLA-1'!P69</f>
        <v>2144668.0744290971</v>
      </c>
      <c r="G34" s="165">
        <f t="shared" si="0"/>
        <v>4941832.3455625726</v>
      </c>
      <c r="J34" s="163"/>
    </row>
    <row r="35" spans="1:10" ht="15" customHeight="1" x14ac:dyDescent="0.2">
      <c r="A35" s="88"/>
      <c r="B35" s="137" t="str">
        <f ca="1">DFIE!$B$48</f>
        <v>Schweiz</v>
      </c>
      <c r="C35" s="113">
        <f>SUM(C9:C34)</f>
        <v>126693114.38191228</v>
      </c>
      <c r="D35" s="23">
        <f>SUM(D9:D34)</f>
        <v>126693114.38191228</v>
      </c>
      <c r="E35" s="23">
        <f>SUM(E9:E34)</f>
        <v>63346557.190956339</v>
      </c>
      <c r="F35" s="24">
        <f>SUM(F9:F34)</f>
        <v>63346557.190956339</v>
      </c>
      <c r="G35" s="162">
        <f>SUM(G9:G34)</f>
        <v>380079343.14573723</v>
      </c>
      <c r="J35" s="159"/>
    </row>
    <row r="36" spans="1:10" x14ac:dyDescent="0.2">
      <c r="B36" s="158"/>
      <c r="H36" s="35"/>
    </row>
    <row r="37" spans="1:10" x14ac:dyDescent="0.2">
      <c r="H37" s="35"/>
    </row>
    <row r="38" spans="1:10" x14ac:dyDescent="0.2">
      <c r="H38" s="35"/>
    </row>
    <row r="39" spans="1:10" x14ac:dyDescent="0.2">
      <c r="H39" s="35"/>
    </row>
    <row r="40" spans="1:10" x14ac:dyDescent="0.2">
      <c r="H40" s="35"/>
    </row>
  </sheetData>
  <mergeCells count="1">
    <mergeCell ref="G7:G8"/>
  </mergeCells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5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6.85546875" customWidth="1"/>
    <col min="3" max="3" width="1.42578125" customWidth="1"/>
    <col min="4" max="4" width="15.28515625" customWidth="1"/>
    <col min="5" max="5" width="1.42578125" customWidth="1"/>
    <col min="6" max="8" width="15.28515625" customWidth="1"/>
    <col min="9" max="9" width="1.42578125" customWidth="1"/>
    <col min="10" max="12" width="15.28515625" customWidth="1"/>
  </cols>
  <sheetData>
    <row r="1" spans="2:12" ht="22.5" customHeight="1" x14ac:dyDescent="0.25">
      <c r="C1" s="175"/>
      <c r="D1" s="103" t="str">
        <f ca="1">DFIE!$B$129</f>
        <v>SLA A</v>
      </c>
      <c r="F1" s="103" t="str">
        <f ca="1">DFIE!$B$131</f>
        <v>SLA B</v>
      </c>
      <c r="G1" s="103"/>
      <c r="H1" s="175"/>
      <c r="J1" s="103" t="str">
        <f ca="1">DFIE!$B$133</f>
        <v>SLA C</v>
      </c>
      <c r="K1" s="103"/>
      <c r="L1" s="175"/>
    </row>
    <row r="2" spans="2:12" ht="12.75" customHeight="1" x14ac:dyDescent="0.25">
      <c r="D2" s="104"/>
      <c r="E2" s="37"/>
      <c r="F2" s="104"/>
      <c r="G2" s="104"/>
      <c r="H2" s="37"/>
      <c r="I2" s="37"/>
      <c r="J2" s="104"/>
      <c r="K2" s="104"/>
      <c r="L2" s="37"/>
    </row>
    <row r="3" spans="2:12" ht="36" customHeight="1" x14ac:dyDescent="0.2">
      <c r="B3" s="211" t="str">
        <f ca="1">DFIE!$B$53</f>
        <v>Indikator</v>
      </c>
      <c r="C3" s="194"/>
      <c r="D3" s="193" t="str">
        <f ca="1">DFIE!$B$130</f>
        <v>Armut
(Armutsindikator
des BFS)</v>
      </c>
      <c r="E3" s="212"/>
      <c r="F3" s="443" t="str">
        <f ca="1">DFIE!$B$132</f>
        <v>Altersstruktur
(Anteil der Bevölkerung über 80 Jahre
an der Wohnbevölkerung)</v>
      </c>
      <c r="G3" s="444"/>
      <c r="H3" s="445"/>
      <c r="I3" s="212"/>
      <c r="J3" s="443" t="str">
        <f ca="1">DFIE!$B$134</f>
        <v>Ausländerintegration
(Anteil der massgebenden ausländischen
Bevölkerung an der Wohnbevölkerung)</v>
      </c>
      <c r="K3" s="444"/>
      <c r="L3" s="445"/>
    </row>
    <row r="4" spans="2:12" ht="12" customHeight="1" x14ac:dyDescent="0.2">
      <c r="B4" s="91" t="str">
        <f ca="1">DFIE!$B$49</f>
        <v>Spalte</v>
      </c>
      <c r="C4" s="176"/>
      <c r="D4" s="177" t="s">
        <v>47</v>
      </c>
      <c r="E4" s="178"/>
      <c r="F4" s="179" t="s">
        <v>49</v>
      </c>
      <c r="G4" s="180" t="s">
        <v>50</v>
      </c>
      <c r="H4" s="181" t="s">
        <v>51</v>
      </c>
      <c r="I4" s="178"/>
      <c r="J4" s="179" t="s">
        <v>57</v>
      </c>
      <c r="K4" s="180" t="s">
        <v>52</v>
      </c>
      <c r="L4" s="181" t="s">
        <v>53</v>
      </c>
    </row>
    <row r="5" spans="2:12" ht="12" customHeight="1" x14ac:dyDescent="0.2">
      <c r="B5" s="91" t="str">
        <f ca="1">DFIE!$B$50</f>
        <v>Formel</v>
      </c>
      <c r="C5" s="176"/>
      <c r="D5" s="182"/>
      <c r="E5" s="183"/>
      <c r="F5" s="184"/>
      <c r="G5" s="185"/>
      <c r="H5" s="186" t="s">
        <v>544</v>
      </c>
      <c r="I5" s="183"/>
      <c r="J5" s="184"/>
      <c r="K5" s="185"/>
      <c r="L5" s="186" t="s">
        <v>545</v>
      </c>
    </row>
    <row r="6" spans="2:12" ht="39" customHeight="1" x14ac:dyDescent="0.2">
      <c r="B6" s="202"/>
      <c r="C6" s="195"/>
      <c r="D6" s="213" t="str">
        <f ca="1">DFIE!$B$135</f>
        <v>Indikator</v>
      </c>
      <c r="E6" s="36"/>
      <c r="F6" s="214" t="str">
        <f ca="1">DFIE!$B$137</f>
        <v>Bevölkerung
über 80 Jahre</v>
      </c>
      <c r="G6" s="196" t="str">
        <f ca="1">DFIE!$B$136</f>
        <v>Ständige Wohn-
bevölkerung</v>
      </c>
      <c r="H6" s="215" t="str">
        <f ca="1">DFIE!$B$135</f>
        <v>Indikator</v>
      </c>
      <c r="I6" s="36"/>
      <c r="J6" s="216" t="str">
        <f ca="1">DFIE!$B$138</f>
        <v>Massgebende
ausländische
Bevölkerung</v>
      </c>
      <c r="K6" s="114" t="str">
        <f ca="1">DFIE!$B$136</f>
        <v>Ständige Wohn-
bevölkerung</v>
      </c>
      <c r="L6" s="217" t="str">
        <f ca="1">DFIE!$B$135</f>
        <v>Indikator</v>
      </c>
    </row>
    <row r="7" spans="2:12" ht="12.75" customHeight="1" x14ac:dyDescent="0.2">
      <c r="B7" s="187" t="str">
        <f ca="1">DFIE!$B$51</f>
        <v>Erhebungsjahr</v>
      </c>
      <c r="C7" s="188"/>
      <c r="D7" s="220">
        <v>2021</v>
      </c>
      <c r="E7" s="189"/>
      <c r="F7" s="208">
        <v>2021</v>
      </c>
      <c r="G7" s="210">
        <f>'GLA-1'!$D7</f>
        <v>2021</v>
      </c>
      <c r="H7" s="190"/>
      <c r="I7" s="189"/>
      <c r="J7" s="208">
        <v>2021</v>
      </c>
      <c r="K7" s="210">
        <f>'GLA-1'!$D7</f>
        <v>2021</v>
      </c>
      <c r="L7" s="190"/>
    </row>
    <row r="8" spans="2:12" ht="12.75" customHeight="1" x14ac:dyDescent="0.2">
      <c r="B8" s="187" t="str">
        <f ca="1">DFIE!$B$52</f>
        <v>Einheit</v>
      </c>
      <c r="C8" s="188"/>
      <c r="D8" s="218" t="str">
        <f ca="1">DFIE!$B$58</f>
        <v>Prozent</v>
      </c>
      <c r="E8" s="191"/>
      <c r="F8" s="150" t="str">
        <f ca="1">DFIE!$B$56</f>
        <v>Anzahl</v>
      </c>
      <c r="G8" s="94" t="str">
        <f ca="1">DFIE!$B$56</f>
        <v>Anzahl</v>
      </c>
      <c r="H8" s="192" t="str">
        <f ca="1">DFIE!$B$58</f>
        <v>Prozent</v>
      </c>
      <c r="I8" s="191"/>
      <c r="J8" s="150" t="str">
        <f ca="1">DFIE!$B$56</f>
        <v>Anzahl</v>
      </c>
      <c r="K8" s="94" t="str">
        <f ca="1">DFIE!$B$56</f>
        <v>Anzahl</v>
      </c>
      <c r="L8" s="192" t="str">
        <f ca="1">DFIE!$B$58</f>
        <v>Prozent</v>
      </c>
    </row>
    <row r="9" spans="2:12" x14ac:dyDescent="0.2">
      <c r="B9" s="140" t="str">
        <f ca="1">DFIE!$B$22</f>
        <v>Zürich</v>
      </c>
      <c r="C9" s="203"/>
      <c r="D9" s="197">
        <v>4.8589819638362799E-2</v>
      </c>
      <c r="E9" s="36"/>
      <c r="F9" s="123">
        <v>79000</v>
      </c>
      <c r="G9" s="133">
        <f>'GLA-1'!$D9</f>
        <v>1564662</v>
      </c>
      <c r="H9" s="205">
        <f>F9/G9</f>
        <v>5.0490137806120425E-2</v>
      </c>
      <c r="I9" s="36"/>
      <c r="J9" s="123">
        <v>171442</v>
      </c>
      <c r="K9" s="133">
        <f>'GLA-1'!$D9</f>
        <v>1564662</v>
      </c>
      <c r="L9" s="205">
        <f>J9/K9</f>
        <v>0.10957126842730251</v>
      </c>
    </row>
    <row r="10" spans="2:12" x14ac:dyDescent="0.2">
      <c r="B10" s="119" t="str">
        <f ca="1">DFIE!$B$23</f>
        <v>Bern</v>
      </c>
      <c r="C10" s="203"/>
      <c r="D10" s="198">
        <v>6.41428997453872E-2</v>
      </c>
      <c r="E10" s="36"/>
      <c r="F10" s="124">
        <v>63650</v>
      </c>
      <c r="G10" s="20">
        <f>'GLA-1'!$D10</f>
        <v>1047473</v>
      </c>
      <c r="H10" s="206">
        <f t="shared" ref="H10:H34" si="0">F10/G10</f>
        <v>6.0765289415574436E-2</v>
      </c>
      <c r="I10" s="36"/>
      <c r="J10" s="124">
        <v>72857</v>
      </c>
      <c r="K10" s="20">
        <f>'GLA-1'!$D10</f>
        <v>1047473</v>
      </c>
      <c r="L10" s="206">
        <f t="shared" ref="L10:L35" si="1">J10/K10</f>
        <v>6.9555014783197269E-2</v>
      </c>
    </row>
    <row r="11" spans="2:12" x14ac:dyDescent="0.2">
      <c r="B11" s="116" t="str">
        <f ca="1">DFIE!$B$24</f>
        <v>Luzern</v>
      </c>
      <c r="C11" s="203"/>
      <c r="D11" s="199">
        <v>4.4760510294390599E-2</v>
      </c>
      <c r="E11" s="36"/>
      <c r="F11" s="125">
        <v>22055</v>
      </c>
      <c r="G11" s="17">
        <f>'GLA-1'!$D11</f>
        <v>420326</v>
      </c>
      <c r="H11" s="204">
        <f t="shared" si="0"/>
        <v>5.2471177133938895E-2</v>
      </c>
      <c r="I11" s="36"/>
      <c r="J11" s="125">
        <v>33297</v>
      </c>
      <c r="K11" s="17">
        <f>'GLA-1'!$D11</f>
        <v>420326</v>
      </c>
      <c r="L11" s="204">
        <f t="shared" si="1"/>
        <v>7.9217083882510239E-2</v>
      </c>
    </row>
    <row r="12" spans="2:12" x14ac:dyDescent="0.2">
      <c r="B12" s="119" t="str">
        <f ca="1">DFIE!$B$25</f>
        <v>Uri</v>
      </c>
      <c r="C12" s="203"/>
      <c r="D12" s="198">
        <v>2.7563871568548101E-2</v>
      </c>
      <c r="E12" s="36"/>
      <c r="F12" s="124">
        <v>2127</v>
      </c>
      <c r="G12" s="20">
        <f>'GLA-1'!$D12</f>
        <v>37047</v>
      </c>
      <c r="H12" s="206">
        <f t="shared" si="0"/>
        <v>5.7413555753502307E-2</v>
      </c>
      <c r="I12" s="36"/>
      <c r="J12" s="124">
        <v>2361</v>
      </c>
      <c r="K12" s="20">
        <f>'GLA-1'!$D12</f>
        <v>37047</v>
      </c>
      <c r="L12" s="206">
        <f t="shared" si="1"/>
        <v>6.3729856668556156E-2</v>
      </c>
    </row>
    <row r="13" spans="2:12" x14ac:dyDescent="0.2">
      <c r="B13" s="116" t="str">
        <f ca="1">DFIE!$B$26</f>
        <v>Schwyz</v>
      </c>
      <c r="C13" s="203"/>
      <c r="D13" s="199">
        <v>2.7489461723145699E-2</v>
      </c>
      <c r="E13" s="36"/>
      <c r="F13" s="125">
        <v>7945</v>
      </c>
      <c r="G13" s="17">
        <f>'GLA-1'!$D13</f>
        <v>163689</v>
      </c>
      <c r="H13" s="204">
        <f t="shared" si="0"/>
        <v>4.8537164989706089E-2</v>
      </c>
      <c r="I13" s="36"/>
      <c r="J13" s="125">
        <v>12741</v>
      </c>
      <c r="K13" s="17">
        <f>'GLA-1'!$D13</f>
        <v>163689</v>
      </c>
      <c r="L13" s="204">
        <f t="shared" si="1"/>
        <v>7.7836629217601677E-2</v>
      </c>
    </row>
    <row r="14" spans="2:12" x14ac:dyDescent="0.2">
      <c r="B14" s="119" t="str">
        <f ca="1">DFIE!$B$27</f>
        <v>Obwalden</v>
      </c>
      <c r="C14" s="203"/>
      <c r="D14" s="198">
        <v>2.6006094482079599E-2</v>
      </c>
      <c r="E14" s="36"/>
      <c r="F14" s="124">
        <v>1994</v>
      </c>
      <c r="G14" s="20">
        <f>'GLA-1'!$D14</f>
        <v>38435</v>
      </c>
      <c r="H14" s="206">
        <f t="shared" si="0"/>
        <v>5.187979705997138E-2</v>
      </c>
      <c r="I14" s="36"/>
      <c r="J14" s="124">
        <v>2296</v>
      </c>
      <c r="K14" s="20">
        <f>'GLA-1'!$D14</f>
        <v>38435</v>
      </c>
      <c r="L14" s="206">
        <f t="shared" si="1"/>
        <v>5.9737218680889811E-2</v>
      </c>
    </row>
    <row r="15" spans="2:12" x14ac:dyDescent="0.2">
      <c r="B15" s="116" t="str">
        <f ca="1">DFIE!$B$28</f>
        <v>Nidwalden</v>
      </c>
      <c r="C15" s="203"/>
      <c r="D15" s="199">
        <v>2.4007452613113399E-2</v>
      </c>
      <c r="E15" s="36"/>
      <c r="F15" s="125">
        <v>2365</v>
      </c>
      <c r="G15" s="17">
        <f>'GLA-1'!$D15</f>
        <v>43894</v>
      </c>
      <c r="H15" s="204">
        <f t="shared" si="0"/>
        <v>5.3879801339590833E-2</v>
      </c>
      <c r="I15" s="36"/>
      <c r="J15" s="125">
        <v>2437</v>
      </c>
      <c r="K15" s="17">
        <f>'GLA-1'!$D15</f>
        <v>43894</v>
      </c>
      <c r="L15" s="204">
        <f t="shared" si="1"/>
        <v>5.5520116644643916E-2</v>
      </c>
    </row>
    <row r="16" spans="2:12" x14ac:dyDescent="0.2">
      <c r="B16" s="119" t="str">
        <f ca="1">DFIE!$B$29</f>
        <v>Glarus</v>
      </c>
      <c r="C16" s="203"/>
      <c r="D16" s="198">
        <v>3.90781834183054E-2</v>
      </c>
      <c r="E16" s="36"/>
      <c r="F16" s="124">
        <v>2322</v>
      </c>
      <c r="G16" s="20">
        <f>'GLA-1'!$D16</f>
        <v>41190</v>
      </c>
      <c r="H16" s="206">
        <f t="shared" si="0"/>
        <v>5.6372906045156594E-2</v>
      </c>
      <c r="I16" s="36"/>
      <c r="J16" s="124">
        <v>3660</v>
      </c>
      <c r="K16" s="20">
        <f>'GLA-1'!$D16</f>
        <v>41190</v>
      </c>
      <c r="L16" s="206">
        <f t="shared" si="1"/>
        <v>8.885651857246904E-2</v>
      </c>
    </row>
    <row r="17" spans="2:12" x14ac:dyDescent="0.2">
      <c r="B17" s="116" t="str">
        <f ca="1">DFIE!$B$30</f>
        <v>Zug</v>
      </c>
      <c r="C17" s="203"/>
      <c r="D17" s="199">
        <v>3.1221563022490701E-2</v>
      </c>
      <c r="E17" s="36"/>
      <c r="F17" s="125">
        <v>6309</v>
      </c>
      <c r="G17" s="17">
        <f>'GLA-1'!$D17</f>
        <v>129787</v>
      </c>
      <c r="H17" s="204">
        <f t="shared" si="0"/>
        <v>4.8610415526978819E-2</v>
      </c>
      <c r="I17" s="36"/>
      <c r="J17" s="125">
        <v>17459</v>
      </c>
      <c r="K17" s="17">
        <f>'GLA-1'!$D17</f>
        <v>129787</v>
      </c>
      <c r="L17" s="204">
        <f t="shared" si="1"/>
        <v>0.13452040651220845</v>
      </c>
    </row>
    <row r="18" spans="2:12" x14ac:dyDescent="0.2">
      <c r="B18" s="119" t="str">
        <f ca="1">DFIE!$B$31</f>
        <v>Freiburg</v>
      </c>
      <c r="C18" s="203"/>
      <c r="D18" s="198">
        <v>4.4470623906564102E-2</v>
      </c>
      <c r="E18" s="36"/>
      <c r="F18" s="124">
        <v>13531</v>
      </c>
      <c r="G18" s="20">
        <f>'GLA-1'!$D18</f>
        <v>329809</v>
      </c>
      <c r="H18" s="206">
        <f t="shared" si="0"/>
        <v>4.1026776103744896E-2</v>
      </c>
      <c r="I18" s="36"/>
      <c r="J18" s="124">
        <v>33778</v>
      </c>
      <c r="K18" s="20">
        <f>'GLA-1'!$D18</f>
        <v>329809</v>
      </c>
      <c r="L18" s="206">
        <f t="shared" si="1"/>
        <v>0.10241685339090201</v>
      </c>
    </row>
    <row r="19" spans="2:12" x14ac:dyDescent="0.2">
      <c r="B19" s="116" t="str">
        <f ca="1">DFIE!$B$32</f>
        <v>Solothurn</v>
      </c>
      <c r="C19" s="203"/>
      <c r="D19" s="199">
        <v>7.8126786383343097E-2</v>
      </c>
      <c r="E19" s="36"/>
      <c r="F19" s="125">
        <v>15637</v>
      </c>
      <c r="G19" s="17">
        <f>'GLA-1'!$D19</f>
        <v>280245</v>
      </c>
      <c r="H19" s="204">
        <f t="shared" si="0"/>
        <v>5.5797605666470407E-2</v>
      </c>
      <c r="I19" s="36"/>
      <c r="J19" s="125">
        <v>23611</v>
      </c>
      <c r="K19" s="17">
        <f>'GLA-1'!$D19</f>
        <v>280245</v>
      </c>
      <c r="L19" s="204">
        <f t="shared" si="1"/>
        <v>8.425128012988635E-2</v>
      </c>
    </row>
    <row r="20" spans="2:12" x14ac:dyDescent="0.2">
      <c r="B20" s="119" t="str">
        <f ca="1">DFIE!$B$33</f>
        <v>Basel-Stadt</v>
      </c>
      <c r="C20" s="203"/>
      <c r="D20" s="198">
        <v>0.13943208202350199</v>
      </c>
      <c r="E20" s="36"/>
      <c r="F20" s="124">
        <v>13129</v>
      </c>
      <c r="G20" s="20">
        <f>'GLA-1'!$D20</f>
        <v>196036</v>
      </c>
      <c r="H20" s="206">
        <f t="shared" si="0"/>
        <v>6.6972392825807511E-2</v>
      </c>
      <c r="I20" s="36"/>
      <c r="J20" s="124">
        <v>27754</v>
      </c>
      <c r="K20" s="20">
        <f>'GLA-1'!$D20</f>
        <v>196036</v>
      </c>
      <c r="L20" s="206">
        <f t="shared" si="1"/>
        <v>0.14157603705441857</v>
      </c>
    </row>
    <row r="21" spans="2:12" ht="12.75" customHeight="1" x14ac:dyDescent="0.2">
      <c r="B21" s="116" t="str">
        <f ca="1">DFIE!$B$34</f>
        <v>Basel-Landschaft</v>
      </c>
      <c r="C21" s="203"/>
      <c r="D21" s="199">
        <v>4.7043097736811701E-2</v>
      </c>
      <c r="E21" s="36"/>
      <c r="F21" s="125">
        <v>20175</v>
      </c>
      <c r="G21" s="17">
        <f>'GLA-1'!$D21</f>
        <v>292817</v>
      </c>
      <c r="H21" s="204">
        <f t="shared" si="0"/>
        <v>6.8899688201163184E-2</v>
      </c>
      <c r="I21" s="36"/>
      <c r="J21" s="125">
        <v>22744</v>
      </c>
      <c r="K21" s="17">
        <f>'GLA-1'!$D21</f>
        <v>292817</v>
      </c>
      <c r="L21" s="204">
        <f t="shared" si="1"/>
        <v>7.7673085920557897E-2</v>
      </c>
    </row>
    <row r="22" spans="2:12" x14ac:dyDescent="0.2">
      <c r="B22" s="119" t="str">
        <f ca="1">DFIE!$B$35</f>
        <v>Schaffhausen</v>
      </c>
      <c r="C22" s="203"/>
      <c r="D22" s="198">
        <v>5.4966633430561303E-2</v>
      </c>
      <c r="E22" s="36"/>
      <c r="F22" s="124">
        <v>5401</v>
      </c>
      <c r="G22" s="20">
        <f>'GLA-1'!$D22</f>
        <v>83995</v>
      </c>
      <c r="H22" s="206">
        <f t="shared" si="0"/>
        <v>6.4301446514673496E-2</v>
      </c>
      <c r="I22" s="36"/>
      <c r="J22" s="124">
        <v>6971</v>
      </c>
      <c r="K22" s="20">
        <f>'GLA-1'!$D22</f>
        <v>83995</v>
      </c>
      <c r="L22" s="206">
        <f t="shared" si="1"/>
        <v>8.2993035299720228E-2</v>
      </c>
    </row>
    <row r="23" spans="2:12" ht="12.75" customHeight="1" x14ac:dyDescent="0.2">
      <c r="B23" s="116" t="str">
        <f ca="1">DFIE!$B$36</f>
        <v>Appenzell A.Rh.</v>
      </c>
      <c r="C23" s="203"/>
      <c r="D23" s="199">
        <v>4.0096395160564902E-2</v>
      </c>
      <c r="E23" s="36"/>
      <c r="F23" s="125">
        <v>3082</v>
      </c>
      <c r="G23" s="17">
        <f>'GLA-1'!$D23</f>
        <v>55585</v>
      </c>
      <c r="H23" s="204">
        <f t="shared" si="0"/>
        <v>5.5446613294953671E-2</v>
      </c>
      <c r="I23" s="36"/>
      <c r="J23" s="125">
        <v>2884</v>
      </c>
      <c r="K23" s="17">
        <f>'GLA-1'!$D23</f>
        <v>55585</v>
      </c>
      <c r="L23" s="204">
        <f t="shared" si="1"/>
        <v>5.1884501214356393E-2</v>
      </c>
    </row>
    <row r="24" spans="2:12" ht="12.75" customHeight="1" x14ac:dyDescent="0.2">
      <c r="B24" s="119" t="str">
        <f ca="1">DFIE!$B$37</f>
        <v>Appenzell I.Rh.</v>
      </c>
      <c r="C24" s="203"/>
      <c r="D24" s="198">
        <v>1.7952628361858201E-2</v>
      </c>
      <c r="E24" s="36"/>
      <c r="F24" s="124">
        <v>977</v>
      </c>
      <c r="G24" s="20">
        <f>'GLA-1'!$D24</f>
        <v>16360</v>
      </c>
      <c r="H24" s="206">
        <f t="shared" si="0"/>
        <v>5.9718826405867974E-2</v>
      </c>
      <c r="I24" s="36"/>
      <c r="J24" s="124">
        <v>715</v>
      </c>
      <c r="K24" s="20">
        <f>'GLA-1'!$D24</f>
        <v>16360</v>
      </c>
      <c r="L24" s="206">
        <f t="shared" si="1"/>
        <v>4.3704156479217604E-2</v>
      </c>
    </row>
    <row r="25" spans="2:12" x14ac:dyDescent="0.2">
      <c r="B25" s="116" t="str">
        <f ca="1">DFIE!$B$38</f>
        <v>St. Gallen</v>
      </c>
      <c r="C25" s="203"/>
      <c r="D25" s="199">
        <v>4.4023664510506301E-2</v>
      </c>
      <c r="E25" s="36"/>
      <c r="F25" s="125">
        <v>26720</v>
      </c>
      <c r="G25" s="17">
        <f>'GLA-1'!$D25</f>
        <v>519245</v>
      </c>
      <c r="H25" s="204">
        <f t="shared" si="0"/>
        <v>5.145933037390827E-2</v>
      </c>
      <c r="I25" s="36"/>
      <c r="J25" s="125">
        <v>42369</v>
      </c>
      <c r="K25" s="17">
        <f>'GLA-1'!$D25</f>
        <v>519245</v>
      </c>
      <c r="L25" s="204">
        <f t="shared" si="1"/>
        <v>8.1597319184585307E-2</v>
      </c>
    </row>
    <row r="26" spans="2:12" x14ac:dyDescent="0.2">
      <c r="B26" s="119" t="str">
        <f ca="1">DFIE!$B$39</f>
        <v>Graubünden</v>
      </c>
      <c r="C26" s="203"/>
      <c r="D26" s="198">
        <v>2.8913614333386298E-2</v>
      </c>
      <c r="E26" s="36"/>
      <c r="F26" s="124">
        <v>12271</v>
      </c>
      <c r="G26" s="20">
        <f>'GLA-1'!$D26</f>
        <v>201376</v>
      </c>
      <c r="H26" s="206">
        <f t="shared" si="0"/>
        <v>6.0935761957730809E-2</v>
      </c>
      <c r="I26" s="36"/>
      <c r="J26" s="124">
        <v>14559</v>
      </c>
      <c r="K26" s="20">
        <f>'GLA-1'!$D26</f>
        <v>201376</v>
      </c>
      <c r="L26" s="206">
        <f t="shared" si="1"/>
        <v>7.2297592563165425E-2</v>
      </c>
    </row>
    <row r="27" spans="2:12" x14ac:dyDescent="0.2">
      <c r="B27" s="116" t="str">
        <f ca="1">DFIE!$B$40</f>
        <v>Aargau</v>
      </c>
      <c r="C27" s="203"/>
      <c r="D27" s="199">
        <v>3.5897900114637497E-2</v>
      </c>
      <c r="E27" s="36"/>
      <c r="F27" s="125">
        <v>33478</v>
      </c>
      <c r="G27" s="17">
        <f>'GLA-1'!$D27</f>
        <v>703086</v>
      </c>
      <c r="H27" s="204">
        <f t="shared" si="0"/>
        <v>4.7615796645076133E-2</v>
      </c>
      <c r="I27" s="36"/>
      <c r="J27" s="125">
        <v>60978</v>
      </c>
      <c r="K27" s="17">
        <f>'GLA-1'!$D27</f>
        <v>703086</v>
      </c>
      <c r="L27" s="204">
        <f t="shared" si="1"/>
        <v>8.6729077239484212E-2</v>
      </c>
    </row>
    <row r="28" spans="2:12" x14ac:dyDescent="0.2">
      <c r="B28" s="119" t="str">
        <f ca="1">DFIE!$B$41</f>
        <v>Thurgau</v>
      </c>
      <c r="C28" s="203"/>
      <c r="D28" s="198">
        <v>2.9496002993383799E-2</v>
      </c>
      <c r="E28" s="36"/>
      <c r="F28" s="124">
        <v>13791</v>
      </c>
      <c r="G28" s="20">
        <f>'GLA-1'!$D28</f>
        <v>285964</v>
      </c>
      <c r="H28" s="206">
        <f t="shared" si="0"/>
        <v>4.8226350169951464E-2</v>
      </c>
      <c r="I28" s="36"/>
      <c r="J28" s="124">
        <v>19846</v>
      </c>
      <c r="K28" s="20">
        <f>'GLA-1'!$D28</f>
        <v>285964</v>
      </c>
      <c r="L28" s="206">
        <f t="shared" si="1"/>
        <v>6.9400344099257244E-2</v>
      </c>
    </row>
    <row r="29" spans="2:12" x14ac:dyDescent="0.2">
      <c r="B29" s="116" t="str">
        <f ca="1">DFIE!$B$42</f>
        <v>Tessin</v>
      </c>
      <c r="C29" s="203"/>
      <c r="D29" s="199">
        <v>8.1529998739412995E-2</v>
      </c>
      <c r="E29" s="36"/>
      <c r="F29" s="125">
        <v>26276</v>
      </c>
      <c r="G29" s="17">
        <f>'GLA-1'!$D29</f>
        <v>352181</v>
      </c>
      <c r="H29" s="204">
        <f t="shared" si="0"/>
        <v>7.4609362799242435E-2</v>
      </c>
      <c r="I29" s="36"/>
      <c r="J29" s="125">
        <v>17908</v>
      </c>
      <c r="K29" s="17">
        <f>'GLA-1'!$D29</f>
        <v>352181</v>
      </c>
      <c r="L29" s="204">
        <f t="shared" si="1"/>
        <v>5.0848853288507898E-2</v>
      </c>
    </row>
    <row r="30" spans="2:12" x14ac:dyDescent="0.2">
      <c r="B30" s="119" t="str">
        <f ca="1">DFIE!$B$43</f>
        <v>Waadt</v>
      </c>
      <c r="C30" s="203"/>
      <c r="D30" s="198">
        <v>9.8937085852451701E-2</v>
      </c>
      <c r="E30" s="36"/>
      <c r="F30" s="124">
        <v>39500</v>
      </c>
      <c r="G30" s="20">
        <f>'GLA-1'!$D30</f>
        <v>822968</v>
      </c>
      <c r="H30" s="206">
        <f t="shared" si="0"/>
        <v>4.7997005958919425E-2</v>
      </c>
      <c r="I30" s="36"/>
      <c r="J30" s="124">
        <v>115083</v>
      </c>
      <c r="K30" s="20">
        <f>'GLA-1'!$D30</f>
        <v>822968</v>
      </c>
      <c r="L30" s="206">
        <f t="shared" si="1"/>
        <v>0.139838973082793</v>
      </c>
    </row>
    <row r="31" spans="2:12" x14ac:dyDescent="0.2">
      <c r="B31" s="116" t="str">
        <f ca="1">DFIE!$B$44</f>
        <v>Wallis</v>
      </c>
      <c r="C31" s="203"/>
      <c r="D31" s="199">
        <v>6.0765723873611101E-2</v>
      </c>
      <c r="E31" s="36"/>
      <c r="F31" s="125">
        <v>18921</v>
      </c>
      <c r="G31" s="17">
        <f>'GLA-1'!$D31</f>
        <v>353209</v>
      </c>
      <c r="H31" s="204">
        <f t="shared" si="0"/>
        <v>5.3568850170862013E-2</v>
      </c>
      <c r="I31" s="36"/>
      <c r="J31" s="125">
        <v>34310</v>
      </c>
      <c r="K31" s="17">
        <f>'GLA-1'!$D31</f>
        <v>353209</v>
      </c>
      <c r="L31" s="204">
        <f t="shared" si="1"/>
        <v>9.7137955148368246E-2</v>
      </c>
    </row>
    <row r="32" spans="2:12" x14ac:dyDescent="0.2">
      <c r="B32" s="119" t="str">
        <f ca="1">DFIE!$B$45</f>
        <v>Neuenburg</v>
      </c>
      <c r="C32" s="203"/>
      <c r="D32" s="198">
        <v>9.2597067538571595E-2</v>
      </c>
      <c r="E32" s="36"/>
      <c r="F32" s="124">
        <v>10363</v>
      </c>
      <c r="G32" s="20">
        <f>'GLA-1'!$D32</f>
        <v>176166</v>
      </c>
      <c r="H32" s="206">
        <f t="shared" si="0"/>
        <v>5.8825198960071753E-2</v>
      </c>
      <c r="I32" s="36"/>
      <c r="J32" s="124">
        <v>16546</v>
      </c>
      <c r="K32" s="20">
        <f>'GLA-1'!$D32</f>
        <v>176166</v>
      </c>
      <c r="L32" s="206">
        <f t="shared" si="1"/>
        <v>9.3922777380425287E-2</v>
      </c>
    </row>
    <row r="33" spans="2:12" x14ac:dyDescent="0.2">
      <c r="B33" s="116" t="str">
        <f ca="1">DFIE!$B$46</f>
        <v>Genf</v>
      </c>
      <c r="C33" s="203"/>
      <c r="D33" s="199">
        <v>0.11648750120239</v>
      </c>
      <c r="E33" s="36"/>
      <c r="F33" s="125">
        <v>26509</v>
      </c>
      <c r="G33" s="17">
        <f>'GLA-1'!$D33</f>
        <v>509448</v>
      </c>
      <c r="H33" s="204">
        <f t="shared" si="0"/>
        <v>5.2034751338703854E-2</v>
      </c>
      <c r="I33" s="36"/>
      <c r="J33" s="125">
        <v>94140</v>
      </c>
      <c r="K33" s="17">
        <f>'GLA-1'!$D33</f>
        <v>509448</v>
      </c>
      <c r="L33" s="204">
        <f t="shared" si="1"/>
        <v>0.18478824139068167</v>
      </c>
    </row>
    <row r="34" spans="2:12" x14ac:dyDescent="0.2">
      <c r="B34" s="122" t="str">
        <f ca="1">DFIE!$B$47</f>
        <v>Jura</v>
      </c>
      <c r="C34" s="203"/>
      <c r="D34" s="200">
        <v>6.8719534159605494E-2</v>
      </c>
      <c r="E34" s="36"/>
      <c r="F34" s="126">
        <v>4459</v>
      </c>
      <c r="G34" s="28">
        <f>'GLA-1'!$D34</f>
        <v>73798</v>
      </c>
      <c r="H34" s="209">
        <f t="shared" si="0"/>
        <v>6.0421691644760023E-2</v>
      </c>
      <c r="I34" s="36"/>
      <c r="J34" s="126">
        <v>4389</v>
      </c>
      <c r="K34" s="28">
        <f>'GLA-1'!$D34</f>
        <v>73798</v>
      </c>
      <c r="L34" s="209">
        <f t="shared" si="1"/>
        <v>5.9473156454104448E-2</v>
      </c>
    </row>
    <row r="35" spans="2:12" x14ac:dyDescent="0.2">
      <c r="B35" s="219" t="str">
        <f ca="1">DFIE!$B$48</f>
        <v>Schweiz</v>
      </c>
      <c r="C35" s="36"/>
      <c r="D35" s="207"/>
      <c r="E35" s="36"/>
      <c r="F35" s="113">
        <f>SUM(F9:F34)</f>
        <v>471987</v>
      </c>
      <c r="G35" s="23">
        <f>SUM(G9:G34)</f>
        <v>8738791</v>
      </c>
      <c r="H35" s="201">
        <f>F35/G35</f>
        <v>5.4010560499730458E-2</v>
      </c>
      <c r="I35" s="36"/>
      <c r="J35" s="113">
        <f>SUM(J9:J34)</f>
        <v>857135</v>
      </c>
      <c r="K35" s="23">
        <f>SUM(K9:K34)</f>
        <v>8738791</v>
      </c>
      <c r="L35" s="201">
        <f t="shared" si="1"/>
        <v>9.8083934036184178E-2</v>
      </c>
    </row>
  </sheetData>
  <mergeCells count="2">
    <mergeCell ref="F3:H3"/>
    <mergeCell ref="J3:L3"/>
  </mergeCells>
  <conditionalFormatting sqref="D9:D34 F9:F34 J9:J34">
    <cfRule type="expression" dxfId="11" priority="3" stopIfTrue="1">
      <formula>ISBLANK(D9)</formula>
    </cfRule>
  </conditionalFormatting>
  <conditionalFormatting sqref="D7 F7 J7">
    <cfRule type="expression" dxfId="10" priority="1" stopIfTrue="1">
      <formula>ISBLANK(D7)</formula>
    </cfRule>
  </conditionalFormatting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7.7109375" customWidth="1"/>
    <col min="3" max="4" width="10.7109375" customWidth="1"/>
    <col min="5" max="5" width="11.140625" customWidth="1"/>
    <col min="6" max="7" width="10.7109375" customWidth="1"/>
    <col min="8" max="8" width="11" customWidth="1"/>
    <col min="9" max="10" width="10.7109375" customWidth="1"/>
    <col min="11" max="11" width="10.85546875" customWidth="1"/>
    <col min="12" max="13" width="10.7109375" customWidth="1"/>
    <col min="14" max="14" width="13.42578125" customWidth="1"/>
    <col min="15" max="15" width="14.7109375" customWidth="1"/>
  </cols>
  <sheetData>
    <row r="1" spans="2:15" ht="22.5" customHeight="1" x14ac:dyDescent="0.35">
      <c r="B1" s="103" t="str">
        <f ca="1">DFIE!$B$139</f>
        <v>SLA A-C 2024</v>
      </c>
      <c r="C1" s="101"/>
      <c r="D1" s="101"/>
      <c r="E1" s="101"/>
      <c r="F1" s="35"/>
      <c r="G1" s="35"/>
      <c r="H1" s="35"/>
      <c r="L1" s="35"/>
      <c r="M1" s="35"/>
    </row>
    <row r="2" spans="2:15" ht="16.5" customHeight="1" x14ac:dyDescent="0.2">
      <c r="B2" s="250"/>
      <c r="C2" s="250"/>
      <c r="D2" s="250"/>
      <c r="E2" s="250"/>
      <c r="F2" s="35"/>
      <c r="G2" s="35"/>
      <c r="H2" s="35"/>
      <c r="I2" s="35"/>
      <c r="J2" s="35"/>
      <c r="K2" s="35"/>
      <c r="L2" s="35"/>
      <c r="M2" s="35"/>
    </row>
    <row r="3" spans="2:15" ht="12" customHeight="1" x14ac:dyDescent="0.2">
      <c r="B3" s="91" t="str">
        <f ca="1">DFIE!$B$49</f>
        <v>Spalte</v>
      </c>
      <c r="C3" s="223" t="s">
        <v>46</v>
      </c>
      <c r="D3" s="224" t="s">
        <v>47</v>
      </c>
      <c r="E3" s="225" t="s">
        <v>55</v>
      </c>
      <c r="F3" s="223" t="s">
        <v>49</v>
      </c>
      <c r="G3" s="226" t="s">
        <v>50</v>
      </c>
      <c r="H3" s="225" t="s">
        <v>51</v>
      </c>
      <c r="I3" s="223" t="s">
        <v>56</v>
      </c>
      <c r="J3" s="226" t="s">
        <v>57</v>
      </c>
      <c r="K3" s="225" t="s">
        <v>52</v>
      </c>
      <c r="L3" s="226" t="s">
        <v>53</v>
      </c>
      <c r="M3" s="226" t="s">
        <v>54</v>
      </c>
      <c r="N3" s="227" t="s">
        <v>63</v>
      </c>
      <c r="O3" s="228" t="s">
        <v>64</v>
      </c>
    </row>
    <row r="4" spans="2:15" ht="12" customHeight="1" x14ac:dyDescent="0.2">
      <c r="B4" s="187" t="str">
        <f ca="1">DFIE!$B$50</f>
        <v>Formel</v>
      </c>
      <c r="C4" s="229"/>
      <c r="D4" s="230"/>
      <c r="E4" s="231"/>
      <c r="F4" s="232"/>
      <c r="G4" s="233"/>
      <c r="H4" s="234"/>
      <c r="I4" s="241" t="s">
        <v>100</v>
      </c>
      <c r="J4" s="242" t="s">
        <v>101</v>
      </c>
      <c r="K4" s="243" t="s">
        <v>102</v>
      </c>
      <c r="L4" s="239" t="s">
        <v>65</v>
      </c>
      <c r="M4" s="239" t="str">
        <f ca="1">DFIE!$B$151</f>
        <v>L - L[Min]</v>
      </c>
      <c r="N4" s="240" t="str">
        <f ca="1">DFIE!$B$152</f>
        <v>(M-M[MW]) * Bev</v>
      </c>
      <c r="O4" s="244" t="str">
        <f ca="1">DFIE!$B$153</f>
        <v>N / N[Schweiz] * Dot</v>
      </c>
    </row>
    <row r="5" spans="2:15" ht="12" customHeight="1" x14ac:dyDescent="0.2">
      <c r="B5" s="187" t="str">
        <f ca="1">DFIE!$B$140</f>
        <v>Gewicht (ω)</v>
      </c>
      <c r="C5" s="150"/>
      <c r="D5" s="94"/>
      <c r="E5" s="192"/>
      <c r="F5" s="150"/>
      <c r="G5" s="94"/>
      <c r="H5" s="192"/>
      <c r="I5" s="245">
        <v>0.55956825745447203</v>
      </c>
      <c r="J5" s="246">
        <v>3.0838827188409301E-2</v>
      </c>
      <c r="K5" s="247">
        <v>0.54513065851873799</v>
      </c>
      <c r="L5" s="233"/>
      <c r="M5" s="233"/>
      <c r="N5" s="235"/>
      <c r="O5" s="236"/>
    </row>
    <row r="6" spans="2:15" ht="33" customHeight="1" x14ac:dyDescent="0.2">
      <c r="B6" s="266"/>
      <c r="C6" s="446" t="str">
        <f ca="1">DFIE!$B$141</f>
        <v>Teilindikatoren</v>
      </c>
      <c r="D6" s="447"/>
      <c r="E6" s="448"/>
      <c r="F6" s="446" t="str">
        <f ca="1">DFIE!$B$142</f>
        <v>Standardisierte Teilindikatoren</v>
      </c>
      <c r="G6" s="447"/>
      <c r="H6" s="448"/>
      <c r="I6" s="434" t="str">
        <f ca="1">DFIE!$B$143</f>
        <v>Gewichtete
standardisierte Teilindikatoren</v>
      </c>
      <c r="J6" s="449"/>
      <c r="K6" s="435"/>
      <c r="L6" s="222"/>
      <c r="M6" s="287"/>
      <c r="N6" s="299"/>
      <c r="O6" s="303"/>
    </row>
    <row r="7" spans="2:15" ht="52.5" customHeight="1" x14ac:dyDescent="0.2">
      <c r="B7" s="265"/>
      <c r="C7" s="301" t="str">
        <f ca="1">DFIE!$B$144</f>
        <v>Armut
(SLA A)</v>
      </c>
      <c r="D7" s="300" t="str">
        <f ca="1">DFIE!$B$145</f>
        <v>Alters-
struktur
(SLA B)</v>
      </c>
      <c r="E7" s="302" t="str">
        <f ca="1">DFIE!$B$146</f>
        <v>Ausländer-
integration
(SLA C)</v>
      </c>
      <c r="F7" s="301" t="str">
        <f ca="1">DFIE!$B$144</f>
        <v>Armut
(SLA A)</v>
      </c>
      <c r="G7" s="300" t="str">
        <f ca="1">DFIE!$B$145</f>
        <v>Alters-
struktur
(SLA B)</v>
      </c>
      <c r="H7" s="302" t="str">
        <f ca="1">DFIE!$B$146</f>
        <v>Ausländer-
integration
(SLA C)</v>
      </c>
      <c r="I7" s="301" t="str">
        <f ca="1">DFIE!$B$144</f>
        <v>Armut
(SLA A)</v>
      </c>
      <c r="J7" s="300" t="str">
        <f ca="1">DFIE!$B$145</f>
        <v>Alters-
struktur
(SLA B)</v>
      </c>
      <c r="K7" s="302" t="str">
        <f ca="1">DFIE!$B$146</f>
        <v>Ausländer-
integration
(SLA C)</v>
      </c>
      <c r="L7" s="301" t="str">
        <f ca="1">DFIE!$B$147</f>
        <v>Lasten-
index</v>
      </c>
      <c r="M7" s="300" t="str">
        <f ca="1">DFIE!$B$148</f>
        <v>Masszahl
Lasten</v>
      </c>
      <c r="N7" s="300" t="str">
        <f ca="1">DFIE!$B$149</f>
        <v>Massgebende
Sonderlasten</v>
      </c>
      <c r="O7" s="304" t="str">
        <f ca="1">DFIE!$B$150</f>
        <v>Auszahlung
SLA A-C</v>
      </c>
    </row>
    <row r="8" spans="2:15" ht="12.75" customHeight="1" x14ac:dyDescent="0.2">
      <c r="B8" s="187" t="str">
        <f ca="1">DFIE!$B$52</f>
        <v>Einheit</v>
      </c>
      <c r="C8" s="305" t="str">
        <f ca="1">DFIE!$B$58</f>
        <v>Prozent</v>
      </c>
      <c r="D8" s="145" t="str">
        <f ca="1">DFIE!$B$58</f>
        <v>Prozent</v>
      </c>
      <c r="E8" s="306" t="str">
        <f ca="1">DFIE!$B$58</f>
        <v>Prozent</v>
      </c>
      <c r="F8" s="150"/>
      <c r="G8" s="94"/>
      <c r="H8" s="192"/>
      <c r="I8" s="305"/>
      <c r="J8" s="145"/>
      <c r="K8" s="306"/>
      <c r="L8" s="94"/>
      <c r="M8" s="94"/>
      <c r="N8" s="237"/>
      <c r="O8" s="238" t="str">
        <f ca="1">DFIE!$B$54</f>
        <v>CHF</v>
      </c>
    </row>
    <row r="9" spans="2:15" x14ac:dyDescent="0.2">
      <c r="B9" s="140" t="str">
        <f ca="1">DFIE!$B$22</f>
        <v>Zürich</v>
      </c>
      <c r="C9" s="296">
        <f>'SLA.AC-1'!D9</f>
        <v>4.8589819638362799E-2</v>
      </c>
      <c r="D9" s="127">
        <f>'SLA.AC-1'!H9</f>
        <v>5.0490137806120425E-2</v>
      </c>
      <c r="E9" s="205">
        <f>'SLA.AC-1'!L9</f>
        <v>0.10957126842730251</v>
      </c>
      <c r="F9" s="268">
        <f t="shared" ref="F9:F34" si="0">(C9-C$37)/C$38</f>
        <v>-0.18631538893712876</v>
      </c>
      <c r="G9" s="269">
        <f t="shared" ref="G9:G34" si="1">(D9-D$37)/D$38</f>
        <v>-0.69010919190335529</v>
      </c>
      <c r="H9" s="270">
        <f t="shared" ref="H9:H34" si="2">(E9-E$37)/E$38</f>
        <v>0.68954245469225417</v>
      </c>
      <c r="I9" s="268">
        <f t="shared" ref="I9:I34" si="3">I$5*F9</f>
        <v>-0.10425617752450135</v>
      </c>
      <c r="J9" s="269">
        <f t="shared" ref="J9:J34" si="4">J$5*G9</f>
        <v>-2.1282158110240364E-2</v>
      </c>
      <c r="K9" s="270">
        <f t="shared" ref="K9:K34" si="5">K$5*H9</f>
        <v>0.37589073240301557</v>
      </c>
      <c r="L9" s="268">
        <f>ROUND(SUM(I9:K9),3)</f>
        <v>0.25</v>
      </c>
      <c r="M9" s="269">
        <f>L9-$L$39</f>
        <v>1.611</v>
      </c>
      <c r="N9" s="135">
        <f>MAX((M9-$M$37)*'SLA.AC-1'!G9,0)</f>
        <v>391285.85861538461</v>
      </c>
      <c r="O9" s="164">
        <f>N9/$N$35*DOT!$H$18</f>
        <v>33545919.74275168</v>
      </c>
    </row>
    <row r="10" spans="2:15" x14ac:dyDescent="0.2">
      <c r="B10" s="119" t="str">
        <f ca="1">DFIE!$B$23</f>
        <v>Bern</v>
      </c>
      <c r="C10" s="271">
        <f>'SLA.AC-1'!D10</f>
        <v>6.41428997453872E-2</v>
      </c>
      <c r="D10" s="120">
        <f>'SLA.AC-1'!H10</f>
        <v>6.0765289415574436E-2</v>
      </c>
      <c r="E10" s="206">
        <f>'SLA.AC-1'!L10</f>
        <v>6.9555014783197269E-2</v>
      </c>
      <c r="F10" s="272">
        <f t="shared" si="0"/>
        <v>0.31940205112418263</v>
      </c>
      <c r="G10" s="273">
        <f t="shared" si="1"/>
        <v>0.67017855680998084</v>
      </c>
      <c r="H10" s="274">
        <f t="shared" si="2"/>
        <v>-0.52687870241455725</v>
      </c>
      <c r="I10" s="272">
        <f t="shared" si="3"/>
        <v>0.17872724917494306</v>
      </c>
      <c r="J10" s="273">
        <f t="shared" si="4"/>
        <v>2.0667520698840546E-2</v>
      </c>
      <c r="K10" s="274">
        <f t="shared" si="5"/>
        <v>-0.28721773400674577</v>
      </c>
      <c r="L10" s="272">
        <f t="shared" ref="L10:L34" si="6">ROUND(SUM(I10:K10),3)</f>
        <v>-8.7999999999999995E-2</v>
      </c>
      <c r="M10" s="273">
        <f t="shared" ref="M10:M34" si="7">L10-$L$39</f>
        <v>1.2729999999999999</v>
      </c>
      <c r="N10" s="21">
        <f>MAX((M10-$M$37)*'SLA.AC-1'!G10,0)</f>
        <v>0</v>
      </c>
      <c r="O10" s="161">
        <f>N10/$N$35*DOT!$H$18</f>
        <v>0</v>
      </c>
    </row>
    <row r="11" spans="2:15" x14ac:dyDescent="0.2">
      <c r="B11" s="116" t="str">
        <f ca="1">DFIE!$B$24</f>
        <v>Luzern</v>
      </c>
      <c r="C11" s="267">
        <f>'SLA.AC-1'!D11</f>
        <v>4.4760510294390599E-2</v>
      </c>
      <c r="D11" s="117">
        <f>'SLA.AC-1'!H11</f>
        <v>5.2471177133938895E-2</v>
      </c>
      <c r="E11" s="204">
        <f>'SLA.AC-1'!L11</f>
        <v>7.9217083882510239E-2</v>
      </c>
      <c r="F11" s="275">
        <f t="shared" si="0"/>
        <v>-0.31082760808025894</v>
      </c>
      <c r="G11" s="276">
        <f t="shared" si="1"/>
        <v>-0.42784702490317805</v>
      </c>
      <c r="H11" s="277">
        <f t="shared" si="2"/>
        <v>-0.23316941672375155</v>
      </c>
      <c r="I11" s="275">
        <f t="shared" si="3"/>
        <v>-0.17392926302221207</v>
      </c>
      <c r="J11" s="276">
        <f t="shared" si="4"/>
        <v>-1.3194300464064159E-2</v>
      </c>
      <c r="K11" s="277">
        <f t="shared" si="5"/>
        <v>-0.12710779768504871</v>
      </c>
      <c r="L11" s="275">
        <f t="shared" si="6"/>
        <v>-0.314</v>
      </c>
      <c r="M11" s="276">
        <f t="shared" si="7"/>
        <v>1.0469999999999999</v>
      </c>
      <c r="N11" s="18">
        <f>MAX((M11-$M$37)*'SLA.AC-1'!G11,0)</f>
        <v>0</v>
      </c>
      <c r="O11" s="160">
        <f>N11/$N$35*DOT!$H$18</f>
        <v>0</v>
      </c>
    </row>
    <row r="12" spans="2:15" x14ac:dyDescent="0.2">
      <c r="B12" s="119" t="str">
        <f ca="1">DFIE!$B$25</f>
        <v>Uri</v>
      </c>
      <c r="C12" s="271">
        <f>'SLA.AC-1'!D12</f>
        <v>2.7563871568548101E-2</v>
      </c>
      <c r="D12" s="120">
        <f>'SLA.AC-1'!H12</f>
        <v>5.7413555753502307E-2</v>
      </c>
      <c r="E12" s="206">
        <f>'SLA.AC-1'!L12</f>
        <v>6.3729856668556156E-2</v>
      </c>
      <c r="F12" s="272">
        <f t="shared" si="0"/>
        <v>-0.86998631196711962</v>
      </c>
      <c r="G12" s="273">
        <f t="shared" si="1"/>
        <v>0.22645544587584737</v>
      </c>
      <c r="H12" s="274">
        <f t="shared" si="2"/>
        <v>-0.70395288924777877</v>
      </c>
      <c r="I12" s="272">
        <f t="shared" si="3"/>
        <v>-0.48681672459668379</v>
      </c>
      <c r="J12" s="273">
        <f t="shared" si="4"/>
        <v>6.9836203612394327E-3</v>
      </c>
      <c r="K12" s="274">
        <f t="shared" si="5"/>
        <v>-0.38374630208180988</v>
      </c>
      <c r="L12" s="272">
        <f t="shared" si="6"/>
        <v>-0.86399999999999999</v>
      </c>
      <c r="M12" s="273">
        <f t="shared" si="7"/>
        <v>0.497</v>
      </c>
      <c r="N12" s="21">
        <f>MAX((M12-$M$37)*'SLA.AC-1'!G12,0)</f>
        <v>0</v>
      </c>
      <c r="O12" s="161">
        <f>N12/$N$35*DOT!$H$18</f>
        <v>0</v>
      </c>
    </row>
    <row r="13" spans="2:15" x14ac:dyDescent="0.2">
      <c r="B13" s="116" t="str">
        <f ca="1">DFIE!$B$26</f>
        <v>Schwyz</v>
      </c>
      <c r="C13" s="267">
        <f>'SLA.AC-1'!D13</f>
        <v>2.7489461723145699E-2</v>
      </c>
      <c r="D13" s="117">
        <f>'SLA.AC-1'!H13</f>
        <v>4.8537164989706089E-2</v>
      </c>
      <c r="E13" s="204">
        <f>'SLA.AC-1'!L13</f>
        <v>7.7836629217601677E-2</v>
      </c>
      <c r="F13" s="275">
        <f t="shared" si="0"/>
        <v>-0.87240579134183616</v>
      </c>
      <c r="G13" s="276">
        <f t="shared" si="1"/>
        <v>-0.94865574155176136</v>
      </c>
      <c r="H13" s="277">
        <f t="shared" si="2"/>
        <v>-0.27513272182862442</v>
      </c>
      <c r="I13" s="275">
        <f t="shared" si="3"/>
        <v>-0.48817058845434097</v>
      </c>
      <c r="J13" s="276">
        <f t="shared" si="4"/>
        <v>-2.9255430475007047E-2</v>
      </c>
      <c r="K13" s="277">
        <f t="shared" si="5"/>
        <v>-0.14998328183049078</v>
      </c>
      <c r="L13" s="275">
        <f t="shared" si="6"/>
        <v>-0.66700000000000004</v>
      </c>
      <c r="M13" s="276">
        <f t="shared" si="7"/>
        <v>0.69399999999999995</v>
      </c>
      <c r="N13" s="18">
        <f>MAX((M13-$M$37)*'SLA.AC-1'!G13,0)</f>
        <v>0</v>
      </c>
      <c r="O13" s="160">
        <f>N13/$N$35*DOT!$H$18</f>
        <v>0</v>
      </c>
    </row>
    <row r="14" spans="2:15" x14ac:dyDescent="0.2">
      <c r="B14" s="119" t="str">
        <f ca="1">DFIE!$B$27</f>
        <v>Obwalden</v>
      </c>
      <c r="C14" s="271">
        <f>'SLA.AC-1'!D14</f>
        <v>2.6006094482079599E-2</v>
      </c>
      <c r="D14" s="120">
        <f>'SLA.AC-1'!H14</f>
        <v>5.187979705997138E-2</v>
      </c>
      <c r="E14" s="206">
        <f>'SLA.AC-1'!L14</f>
        <v>5.9737218680889811E-2</v>
      </c>
      <c r="F14" s="272">
        <f t="shared" si="0"/>
        <v>-0.92063833940695894</v>
      </c>
      <c r="G14" s="273">
        <f t="shared" si="1"/>
        <v>-0.50613755530382321</v>
      </c>
      <c r="H14" s="274">
        <f t="shared" si="2"/>
        <v>-0.82532180509033282</v>
      </c>
      <c r="I14" s="272">
        <f t="shared" si="3"/>
        <v>-0.51515999132773083</v>
      </c>
      <c r="J14" s="273">
        <f t="shared" si="4"/>
        <v>-1.5608688601578559E-2</v>
      </c>
      <c r="K14" s="274">
        <f t="shared" si="5"/>
        <v>-0.44990821909876666</v>
      </c>
      <c r="L14" s="272">
        <f t="shared" si="6"/>
        <v>-0.98099999999999998</v>
      </c>
      <c r="M14" s="273">
        <f t="shared" si="7"/>
        <v>0.38</v>
      </c>
      <c r="N14" s="21">
        <f>MAX((M14-$M$37)*'SLA.AC-1'!G14,0)</f>
        <v>0</v>
      </c>
      <c r="O14" s="161">
        <f>N14/$N$35*DOT!$H$18</f>
        <v>0</v>
      </c>
    </row>
    <row r="15" spans="2:15" x14ac:dyDescent="0.2">
      <c r="B15" s="116" t="str">
        <f ca="1">DFIE!$B$28</f>
        <v>Nidwalden</v>
      </c>
      <c r="C15" s="267">
        <f>'SLA.AC-1'!D15</f>
        <v>2.4007452613113399E-2</v>
      </c>
      <c r="D15" s="117">
        <f>'SLA.AC-1'!H15</f>
        <v>5.3879801339590833E-2</v>
      </c>
      <c r="E15" s="204">
        <f>'SLA.AC-1'!L15</f>
        <v>5.5520116644643916E-2</v>
      </c>
      <c r="F15" s="275">
        <f t="shared" si="0"/>
        <v>-0.98562534150671965</v>
      </c>
      <c r="G15" s="276">
        <f t="shared" si="1"/>
        <v>-0.24136469137474828</v>
      </c>
      <c r="H15" s="277">
        <f t="shared" si="2"/>
        <v>-0.95351401878906283</v>
      </c>
      <c r="I15" s="275">
        <f t="shared" si="3"/>
        <v>-0.551524654849884</v>
      </c>
      <c r="J15" s="276">
        <f t="shared" si="4"/>
        <v>-7.443404006689607E-3</v>
      </c>
      <c r="K15" s="277">
        <f t="shared" si="5"/>
        <v>-0.51978972496933018</v>
      </c>
      <c r="L15" s="275">
        <f t="shared" si="6"/>
        <v>-1.079</v>
      </c>
      <c r="M15" s="276">
        <f t="shared" si="7"/>
        <v>0.28200000000000003</v>
      </c>
      <c r="N15" s="18">
        <f>MAX((M15-$M$37)*'SLA.AC-1'!G15,0)</f>
        <v>0</v>
      </c>
      <c r="O15" s="160">
        <f>N15/$N$35*DOT!$H$18</f>
        <v>0</v>
      </c>
    </row>
    <row r="16" spans="2:15" x14ac:dyDescent="0.2">
      <c r="B16" s="119" t="str">
        <f ca="1">DFIE!$B$29</f>
        <v>Glarus</v>
      </c>
      <c r="C16" s="271">
        <f>'SLA.AC-1'!D16</f>
        <v>3.90781834183054E-2</v>
      </c>
      <c r="D16" s="120">
        <f>'SLA.AC-1'!H16</f>
        <v>5.6372906045156594E-2</v>
      </c>
      <c r="E16" s="206">
        <f>'SLA.AC-1'!L16</f>
        <v>8.885651857246904E-2</v>
      </c>
      <c r="F16" s="272">
        <f t="shared" si="0"/>
        <v>-0.49559176936478405</v>
      </c>
      <c r="G16" s="273">
        <f t="shared" si="1"/>
        <v>8.8687838859487306E-2</v>
      </c>
      <c r="H16" s="274">
        <f t="shared" si="2"/>
        <v>5.9851824187502782E-2</v>
      </c>
      <c r="I16" s="272">
        <f t="shared" si="3"/>
        <v>-0.27731742279223082</v>
      </c>
      <c r="J16" s="273">
        <f t="shared" si="4"/>
        <v>2.7350289363012202E-3</v>
      </c>
      <c r="K16" s="274">
        <f t="shared" si="5"/>
        <v>3.2627064332881123E-2</v>
      </c>
      <c r="L16" s="272">
        <f t="shared" si="6"/>
        <v>-0.24199999999999999</v>
      </c>
      <c r="M16" s="273">
        <f t="shared" si="7"/>
        <v>1.119</v>
      </c>
      <c r="N16" s="21">
        <f>MAX((M16-$M$37)*'SLA.AC-1'!G16,0)</f>
        <v>0</v>
      </c>
      <c r="O16" s="161">
        <f>N16/$N$35*DOT!$H$18</f>
        <v>0</v>
      </c>
    </row>
    <row r="17" spans="2:15" x14ac:dyDescent="0.2">
      <c r="B17" s="116" t="str">
        <f ca="1">DFIE!$B$30</f>
        <v>Zug</v>
      </c>
      <c r="C17" s="267">
        <f>'SLA.AC-1'!D17</f>
        <v>3.1221563022490701E-2</v>
      </c>
      <c r="D17" s="117">
        <f>'SLA.AC-1'!H17</f>
        <v>4.8610415526978819E-2</v>
      </c>
      <c r="E17" s="204">
        <f>'SLA.AC-1'!L17</f>
        <v>0.13452040651220845</v>
      </c>
      <c r="F17" s="275">
        <f t="shared" si="0"/>
        <v>-0.7510543482728953</v>
      </c>
      <c r="G17" s="276">
        <f t="shared" si="1"/>
        <v>-0.93895838503323703</v>
      </c>
      <c r="H17" s="277">
        <f t="shared" si="2"/>
        <v>1.4479507676735852</v>
      </c>
      <c r="I17" s="275">
        <f t="shared" si="3"/>
        <v>-0.42026617291666818</v>
      </c>
      <c r="J17" s="276">
        <f t="shared" si="4"/>
        <v>-2.895637537314788E-2</v>
      </c>
      <c r="K17" s="277">
        <f t="shared" si="5"/>
        <v>0.78932235548461371</v>
      </c>
      <c r="L17" s="275">
        <f t="shared" si="6"/>
        <v>0.34</v>
      </c>
      <c r="M17" s="276">
        <f t="shared" si="7"/>
        <v>1.7010000000000001</v>
      </c>
      <c r="N17" s="18">
        <f>MAX((M17-$M$37)*'SLA.AC-1'!G17,0)</f>
        <v>44137.563615384628</v>
      </c>
      <c r="O17" s="160">
        <f>N17/$N$35*DOT!$H$18</f>
        <v>3784024.2218865445</v>
      </c>
    </row>
    <row r="18" spans="2:15" x14ac:dyDescent="0.2">
      <c r="B18" s="119" t="str">
        <f ca="1">DFIE!$B$31</f>
        <v>Freiburg</v>
      </c>
      <c r="C18" s="271">
        <f>'SLA.AC-1'!D18</f>
        <v>4.4470623906564102E-2</v>
      </c>
      <c r="D18" s="120">
        <f>'SLA.AC-1'!H18</f>
        <v>4.1026776103744896E-2</v>
      </c>
      <c r="E18" s="206">
        <f>'SLA.AC-1'!L18</f>
        <v>0.10241685339090201</v>
      </c>
      <c r="F18" s="272">
        <f t="shared" si="0"/>
        <v>-0.32025343247976329</v>
      </c>
      <c r="G18" s="273">
        <f t="shared" si="1"/>
        <v>-1.9429272012785412</v>
      </c>
      <c r="H18" s="274">
        <f t="shared" si="2"/>
        <v>0.47206128080723531</v>
      </c>
      <c r="I18" s="272">
        <f t="shared" si="3"/>
        <v>-0.17920365515651457</v>
      </c>
      <c r="J18" s="273">
        <f t="shared" si="4"/>
        <v>-5.9917596199888672E-2</v>
      </c>
      <c r="K18" s="274">
        <f t="shared" si="5"/>
        <v>0.25733507686764706</v>
      </c>
      <c r="L18" s="272">
        <f t="shared" si="6"/>
        <v>1.7999999999999999E-2</v>
      </c>
      <c r="M18" s="273">
        <f t="shared" si="7"/>
        <v>1.379</v>
      </c>
      <c r="N18" s="21">
        <f>MAX((M18-$M$37)*'SLA.AC-1'!G18,0)</f>
        <v>5961.9319230769315</v>
      </c>
      <c r="O18" s="161">
        <f>N18/$N$35*DOT!$H$18</f>
        <v>511131.40278314258</v>
      </c>
    </row>
    <row r="19" spans="2:15" x14ac:dyDescent="0.2">
      <c r="B19" s="116" t="str">
        <f ca="1">DFIE!$B$32</f>
        <v>Solothurn</v>
      </c>
      <c r="C19" s="267">
        <f>'SLA.AC-1'!D19</f>
        <v>7.8126786383343097E-2</v>
      </c>
      <c r="D19" s="117">
        <f>'SLA.AC-1'!H19</f>
        <v>5.5797605666470407E-2</v>
      </c>
      <c r="E19" s="204">
        <f>'SLA.AC-1'!L19</f>
        <v>8.425128012988635E-2</v>
      </c>
      <c r="F19" s="275">
        <f t="shared" si="0"/>
        <v>0.77409625342953059</v>
      </c>
      <c r="G19" s="276">
        <f t="shared" si="1"/>
        <v>1.2526037389139259E-2</v>
      </c>
      <c r="H19" s="277">
        <f t="shared" si="2"/>
        <v>-8.0139028651976307E-2</v>
      </c>
      <c r="I19" s="275">
        <f t="shared" si="3"/>
        <v>0.4331596916335978</v>
      </c>
      <c r="J19" s="276">
        <f t="shared" si="4"/>
        <v>3.8628830239921926E-4</v>
      </c>
      <c r="K19" s="277">
        <f t="shared" si="5"/>
        <v>-4.3686241462103856E-2</v>
      </c>
      <c r="L19" s="275">
        <f t="shared" si="6"/>
        <v>0.39</v>
      </c>
      <c r="M19" s="276">
        <f t="shared" si="7"/>
        <v>1.7509999999999999</v>
      </c>
      <c r="N19" s="18">
        <f>MAX((M19-$M$37)*'SLA.AC-1'!G19,0)</f>
        <v>109317.10730769228</v>
      </c>
      <c r="O19" s="160">
        <f>N19/$N$35*DOT!$H$18</f>
        <v>9372030.2625560649</v>
      </c>
    </row>
    <row r="20" spans="2:15" x14ac:dyDescent="0.2">
      <c r="B20" s="119" t="str">
        <f ca="1">DFIE!$B$33</f>
        <v>Basel-Stadt</v>
      </c>
      <c r="C20" s="271">
        <f>'SLA.AC-1'!D20</f>
        <v>0.13943208202350199</v>
      </c>
      <c r="D20" s="120">
        <f>'SLA.AC-1'!H20</f>
        <v>6.6972392825807511E-2</v>
      </c>
      <c r="E20" s="206">
        <f>'SLA.AC-1'!L20</f>
        <v>0.14157603705441857</v>
      </c>
      <c r="F20" s="272">
        <f t="shared" si="0"/>
        <v>2.7674735754778332</v>
      </c>
      <c r="G20" s="273">
        <f t="shared" si="1"/>
        <v>1.491913071770143</v>
      </c>
      <c r="H20" s="274">
        <f t="shared" si="2"/>
        <v>1.6624290730293312</v>
      </c>
      <c r="I20" s="272">
        <f t="shared" si="3"/>
        <v>1.5485903661814284</v>
      </c>
      <c r="J20" s="273">
        <f t="shared" si="4"/>
        <v>4.6008849400448325E-2</v>
      </c>
      <c r="K20" s="274">
        <f t="shared" si="5"/>
        <v>0.90624105532117449</v>
      </c>
      <c r="L20" s="272">
        <f t="shared" si="6"/>
        <v>2.5009999999999999</v>
      </c>
      <c r="M20" s="273">
        <f t="shared" si="7"/>
        <v>3.8620000000000001</v>
      </c>
      <c r="N20" s="21">
        <f>MAX((M20-$M$37)*'SLA.AC-1'!G20,0)</f>
        <v>490301.11569230771</v>
      </c>
      <c r="O20" s="161">
        <f>N20/$N$35*DOT!$H$18</f>
        <v>42034746.502206132</v>
      </c>
    </row>
    <row r="21" spans="2:15" x14ac:dyDescent="0.2">
      <c r="B21" s="116" t="str">
        <f ca="1">DFIE!$B$34</f>
        <v>Basel-Landschaft</v>
      </c>
      <c r="C21" s="267">
        <f>'SLA.AC-1'!D21</f>
        <v>4.7043097736811701E-2</v>
      </c>
      <c r="D21" s="117">
        <f>'SLA.AC-1'!H21</f>
        <v>6.8899688201163184E-2</v>
      </c>
      <c r="E21" s="204">
        <f>'SLA.AC-1'!L21</f>
        <v>7.7673085920557897E-2</v>
      </c>
      <c r="F21" s="275">
        <f t="shared" si="0"/>
        <v>-0.23660795061344328</v>
      </c>
      <c r="G21" s="276">
        <f t="shared" si="1"/>
        <v>1.7470602838887483</v>
      </c>
      <c r="H21" s="277">
        <f t="shared" si="2"/>
        <v>-0.28010413990279898</v>
      </c>
      <c r="I21" s="275">
        <f t="shared" si="3"/>
        <v>-0.13239829862463823</v>
      </c>
      <c r="J21" s="276">
        <f t="shared" si="4"/>
        <v>5.3877290182578405E-2</v>
      </c>
      <c r="K21" s="277">
        <f t="shared" si="5"/>
        <v>-0.15269335423903752</v>
      </c>
      <c r="L21" s="275">
        <f t="shared" si="6"/>
        <v>-0.23100000000000001</v>
      </c>
      <c r="M21" s="276">
        <f t="shared" si="7"/>
        <v>1.1299999999999999</v>
      </c>
      <c r="N21" s="18">
        <f>MAX((M21-$M$37)*'SLA.AC-1'!G21,0)</f>
        <v>0</v>
      </c>
      <c r="O21" s="160">
        <f>N21/$N$35*DOT!$H$18</f>
        <v>0</v>
      </c>
    </row>
    <row r="22" spans="2:15" x14ac:dyDescent="0.2">
      <c r="B22" s="119" t="str">
        <f ca="1">DFIE!$B$35</f>
        <v>Schaffhausen</v>
      </c>
      <c r="C22" s="271">
        <f>'SLA.AC-1'!D22</f>
        <v>5.4966633430561303E-2</v>
      </c>
      <c r="D22" s="120">
        <f>'SLA.AC-1'!H22</f>
        <v>6.4301446514673496E-2</v>
      </c>
      <c r="E22" s="206">
        <f>'SLA.AC-1'!L22</f>
        <v>8.2993035299720228E-2</v>
      </c>
      <c r="F22" s="272">
        <f t="shared" si="0"/>
        <v>2.1030418102199137E-2</v>
      </c>
      <c r="G22" s="273">
        <f t="shared" si="1"/>
        <v>1.1383167762990596</v>
      </c>
      <c r="H22" s="274">
        <f t="shared" si="2"/>
        <v>-0.11838737758155689</v>
      </c>
      <c r="I22" s="272">
        <f t="shared" si="3"/>
        <v>1.1767954410986556E-2</v>
      </c>
      <c r="J22" s="273">
        <f t="shared" si="4"/>
        <v>3.5104354349953869E-2</v>
      </c>
      <c r="K22" s="274">
        <f t="shared" si="5"/>
        <v>-6.453658910134058E-2</v>
      </c>
      <c r="L22" s="272">
        <f t="shared" si="6"/>
        <v>-1.7999999999999999E-2</v>
      </c>
      <c r="M22" s="273">
        <f t="shared" si="7"/>
        <v>1.343</v>
      </c>
      <c r="N22" s="21">
        <f>MAX((M22-$M$37)*'SLA.AC-1'!G22,0)</f>
        <v>0</v>
      </c>
      <c r="O22" s="161">
        <f>N22/$N$35*DOT!$H$18</f>
        <v>0</v>
      </c>
    </row>
    <row r="23" spans="2:15" x14ac:dyDescent="0.2">
      <c r="B23" s="116" t="str">
        <f ca="1">DFIE!$B$36</f>
        <v>Appenzell A.Rh.</v>
      </c>
      <c r="C23" s="267">
        <f>'SLA.AC-1'!D23</f>
        <v>4.0096395160564902E-2</v>
      </c>
      <c r="D23" s="117">
        <f>'SLA.AC-1'!H23</f>
        <v>5.5446613294953671E-2</v>
      </c>
      <c r="E23" s="204">
        <f>'SLA.AC-1'!L23</f>
        <v>5.1884501214356393E-2</v>
      </c>
      <c r="F23" s="275">
        <f t="shared" si="0"/>
        <v>-0.46248402271958539</v>
      </c>
      <c r="G23" s="276">
        <f t="shared" si="1"/>
        <v>-3.3940490893203536E-2</v>
      </c>
      <c r="H23" s="277">
        <f t="shared" si="2"/>
        <v>-1.0640300997754994</v>
      </c>
      <c r="I23" s="275">
        <f t="shared" si="3"/>
        <v>-0.25879137869373287</v>
      </c>
      <c r="J23" s="276">
        <f t="shared" si="4"/>
        <v>-1.0466849333452834E-3</v>
      </c>
      <c r="K23" s="277">
        <f t="shared" si="5"/>
        <v>-0.58003542897437654</v>
      </c>
      <c r="L23" s="275">
        <f t="shared" si="6"/>
        <v>-0.84</v>
      </c>
      <c r="M23" s="276">
        <f t="shared" si="7"/>
        <v>0.52100000000000002</v>
      </c>
      <c r="N23" s="18">
        <f>MAX((M23-$M$37)*'SLA.AC-1'!G23,0)</f>
        <v>0</v>
      </c>
      <c r="O23" s="160">
        <f>N23/$N$35*DOT!$H$18</f>
        <v>0</v>
      </c>
    </row>
    <row r="24" spans="2:15" x14ac:dyDescent="0.2">
      <c r="B24" s="119" t="str">
        <f ca="1">DFIE!$B$37</f>
        <v>Appenzell I.Rh.</v>
      </c>
      <c r="C24" s="271">
        <f>'SLA.AC-1'!D24</f>
        <v>1.7952628361858201E-2</v>
      </c>
      <c r="D24" s="120">
        <f>'SLA.AC-1'!H24</f>
        <v>5.9718826405867974E-2</v>
      </c>
      <c r="E24" s="206">
        <f>'SLA.AC-1'!L24</f>
        <v>4.3704156479217604E-2</v>
      </c>
      <c r="F24" s="272">
        <f t="shared" si="0"/>
        <v>-1.1825014714626754</v>
      </c>
      <c r="G24" s="273">
        <f t="shared" si="1"/>
        <v>0.53164134921533535</v>
      </c>
      <c r="H24" s="274">
        <f t="shared" si="2"/>
        <v>-1.3126976661286525</v>
      </c>
      <c r="I24" s="272">
        <f t="shared" si="3"/>
        <v>-0.6616902878237183</v>
      </c>
      <c r="J24" s="273">
        <f t="shared" si="4"/>
        <v>1.6395195694664487E-2</v>
      </c>
      <c r="K24" s="274">
        <f t="shared" si="5"/>
        <v>-0.71559174317272278</v>
      </c>
      <c r="L24" s="272">
        <f t="shared" si="6"/>
        <v>-1.361</v>
      </c>
      <c r="M24" s="273">
        <f t="shared" si="7"/>
        <v>0</v>
      </c>
      <c r="N24" s="21">
        <f>MAX((M24-$M$37)*'SLA.AC-1'!G24,0)</f>
        <v>0</v>
      </c>
      <c r="O24" s="161">
        <f>N24/$N$35*DOT!$H$18</f>
        <v>0</v>
      </c>
    </row>
    <row r="25" spans="2:15" x14ac:dyDescent="0.2">
      <c r="B25" s="116" t="str">
        <f ca="1">DFIE!$B$38</f>
        <v>St. Gallen</v>
      </c>
      <c r="C25" s="267">
        <f>'SLA.AC-1'!D25</f>
        <v>4.4023664510506301E-2</v>
      </c>
      <c r="D25" s="117">
        <f>'SLA.AC-1'!H25</f>
        <v>5.145933037390827E-2</v>
      </c>
      <c r="E25" s="204">
        <f>'SLA.AC-1'!L25</f>
        <v>8.1597319184585307E-2</v>
      </c>
      <c r="F25" s="275">
        <f t="shared" si="0"/>
        <v>-0.33478657704214582</v>
      </c>
      <c r="G25" s="276">
        <f t="shared" si="1"/>
        <v>-0.56180152052137755</v>
      </c>
      <c r="H25" s="277">
        <f t="shared" si="2"/>
        <v>-0.16081460295014513</v>
      </c>
      <c r="I25" s="275">
        <f t="shared" si="3"/>
        <v>-0.18733594153462088</v>
      </c>
      <c r="J25" s="276">
        <f t="shared" si="4"/>
        <v>-1.7325300005544345E-2</v>
      </c>
      <c r="K25" s="277">
        <f t="shared" si="5"/>
        <v>-8.7664970405642001E-2</v>
      </c>
      <c r="L25" s="275">
        <f t="shared" si="6"/>
        <v>-0.29199999999999998</v>
      </c>
      <c r="M25" s="276">
        <f t="shared" si="7"/>
        <v>1.069</v>
      </c>
      <c r="N25" s="18">
        <f>MAX((M25-$M$37)*'SLA.AC-1'!G25,0)</f>
        <v>0</v>
      </c>
      <c r="O25" s="160">
        <f>N25/$N$35*DOT!$H$18</f>
        <v>0</v>
      </c>
    </row>
    <row r="26" spans="2:15" x14ac:dyDescent="0.2">
      <c r="B26" s="119" t="str">
        <f ca="1">DFIE!$B$39</f>
        <v>Graubünden</v>
      </c>
      <c r="C26" s="271">
        <f>'SLA.AC-1'!D26</f>
        <v>2.8913614333386298E-2</v>
      </c>
      <c r="D26" s="120">
        <f>'SLA.AC-1'!H26</f>
        <v>6.0935761957730809E-2</v>
      </c>
      <c r="E26" s="206">
        <f>'SLA.AC-1'!L26</f>
        <v>7.2297592563165425E-2</v>
      </c>
      <c r="F26" s="272">
        <f t="shared" si="0"/>
        <v>-0.82609864141709366</v>
      </c>
      <c r="G26" s="273">
        <f t="shared" si="1"/>
        <v>0.69274676012232628</v>
      </c>
      <c r="H26" s="274">
        <f t="shared" si="2"/>
        <v>-0.44350933789995239</v>
      </c>
      <c r="I26" s="272">
        <f t="shared" si="3"/>
        <v>-0.46225857726326985</v>
      </c>
      <c r="J26" s="273">
        <f t="shared" si="4"/>
        <v>2.1363497620742852E-2</v>
      </c>
      <c r="K26" s="274">
        <f t="shared" si="5"/>
        <v>-0.24177053742861052</v>
      </c>
      <c r="L26" s="272">
        <f t="shared" si="6"/>
        <v>-0.68300000000000005</v>
      </c>
      <c r="M26" s="273">
        <f t="shared" si="7"/>
        <v>0.67799999999999994</v>
      </c>
      <c r="N26" s="21">
        <f>MAX((M26-$M$37)*'SLA.AC-1'!G26,0)</f>
        <v>0</v>
      </c>
      <c r="O26" s="161">
        <f>N26/$N$35*DOT!$H$18</f>
        <v>0</v>
      </c>
    </row>
    <row r="27" spans="2:15" x14ac:dyDescent="0.2">
      <c r="B27" s="116" t="str">
        <f ca="1">DFIE!$B$40</f>
        <v>Aargau</v>
      </c>
      <c r="C27" s="267">
        <f>'SLA.AC-1'!D27</f>
        <v>3.5897900114637497E-2</v>
      </c>
      <c r="D27" s="117">
        <f>'SLA.AC-1'!H27</f>
        <v>4.7615796645076133E-2</v>
      </c>
      <c r="E27" s="204">
        <f>'SLA.AC-1'!L27</f>
        <v>8.6729077239484212E-2</v>
      </c>
      <c r="F27" s="275">
        <f t="shared" si="0"/>
        <v>-0.59900052955462435</v>
      </c>
      <c r="G27" s="276">
        <f t="shared" si="1"/>
        <v>-1.0706321482160921</v>
      </c>
      <c r="H27" s="277">
        <f t="shared" si="2"/>
        <v>-4.8185137947105439E-3</v>
      </c>
      <c r="I27" s="275">
        <f t="shared" si="3"/>
        <v>-0.33518168253718711</v>
      </c>
      <c r="J27" s="276">
        <f t="shared" si="4"/>
        <v>-3.3017039801191479E-2</v>
      </c>
      <c r="K27" s="277">
        <f t="shared" si="5"/>
        <v>-2.6267195979921818E-3</v>
      </c>
      <c r="L27" s="275">
        <f t="shared" si="6"/>
        <v>-0.371</v>
      </c>
      <c r="M27" s="276">
        <f t="shared" si="7"/>
        <v>0.99</v>
      </c>
      <c r="N27" s="18">
        <f>MAX((M27-$M$37)*'SLA.AC-1'!G27,0)</f>
        <v>0</v>
      </c>
      <c r="O27" s="160">
        <f>N27/$N$35*DOT!$H$18</f>
        <v>0</v>
      </c>
    </row>
    <row r="28" spans="2:15" x14ac:dyDescent="0.2">
      <c r="B28" s="119" t="str">
        <f ca="1">DFIE!$B$41</f>
        <v>Thurgau</v>
      </c>
      <c r="C28" s="271">
        <f>'SLA.AC-1'!D28</f>
        <v>2.9496002993383799E-2</v>
      </c>
      <c r="D28" s="120">
        <f>'SLA.AC-1'!H28</f>
        <v>4.8226350169951464E-2</v>
      </c>
      <c r="E28" s="206">
        <f>'SLA.AC-1'!L28</f>
        <v>6.9400344099257244E-2</v>
      </c>
      <c r="F28" s="272">
        <f t="shared" si="0"/>
        <v>-0.80716193561811467</v>
      </c>
      <c r="G28" s="273">
        <f t="shared" si="1"/>
        <v>-0.98980331849279168</v>
      </c>
      <c r="H28" s="274">
        <f t="shared" si="2"/>
        <v>-0.53158040922604788</v>
      </c>
      <c r="I28" s="272">
        <f t="shared" si="3"/>
        <v>-0.45166219779740718</v>
      </c>
      <c r="J28" s="273">
        <f t="shared" si="4"/>
        <v>-3.0524373489513257E-2</v>
      </c>
      <c r="K28" s="274">
        <f t="shared" si="5"/>
        <v>-0.28978077853705569</v>
      </c>
      <c r="L28" s="272">
        <f t="shared" si="6"/>
        <v>-0.77200000000000002</v>
      </c>
      <c r="M28" s="273">
        <f t="shared" si="7"/>
        <v>0.58899999999999997</v>
      </c>
      <c r="N28" s="21">
        <f>MAX((M28-$M$37)*'SLA.AC-1'!G28,0)</f>
        <v>0</v>
      </c>
      <c r="O28" s="161">
        <f>N28/$N$35*DOT!$H$18</f>
        <v>0</v>
      </c>
    </row>
    <row r="29" spans="2:15" x14ac:dyDescent="0.2">
      <c r="B29" s="116" t="str">
        <f ca="1">DFIE!$B$42</f>
        <v>Tessin</v>
      </c>
      <c r="C29" s="267">
        <f>'SLA.AC-1'!D29</f>
        <v>8.1529998739412995E-2</v>
      </c>
      <c r="D29" s="117">
        <f>'SLA.AC-1'!H29</f>
        <v>7.4609362799242435E-2</v>
      </c>
      <c r="E29" s="204">
        <f>'SLA.AC-1'!L29</f>
        <v>5.0848853288507898E-2</v>
      </c>
      <c r="F29" s="275">
        <f t="shared" si="0"/>
        <v>0.88475368133793508</v>
      </c>
      <c r="G29" s="276">
        <f t="shared" si="1"/>
        <v>2.5029421141637225</v>
      </c>
      <c r="H29" s="277">
        <f t="shared" si="2"/>
        <v>-1.0955119086304739</v>
      </c>
      <c r="I29" s="275">
        <f t="shared" si="3"/>
        <v>0.49508007574269758</v>
      </c>
      <c r="J29" s="276">
        <f t="shared" si="4"/>
        <v>7.718779932128686E-2</v>
      </c>
      <c r="K29" s="277">
        <f t="shared" si="5"/>
        <v>-0.59719712816684978</v>
      </c>
      <c r="L29" s="275">
        <f t="shared" si="6"/>
        <v>-2.5000000000000001E-2</v>
      </c>
      <c r="M29" s="276">
        <f t="shared" si="7"/>
        <v>1.3360000000000001</v>
      </c>
      <c r="N29" s="18">
        <f>MAX((M29-$M$37)*'SLA.AC-1'!G29,0)</f>
        <v>0</v>
      </c>
      <c r="O29" s="160">
        <f>N29/$N$35*DOT!$H$18</f>
        <v>0</v>
      </c>
    </row>
    <row r="30" spans="2:15" x14ac:dyDescent="0.2">
      <c r="B30" s="119" t="str">
        <f ca="1">DFIE!$B$43</f>
        <v>Waadt</v>
      </c>
      <c r="C30" s="271">
        <f>'SLA.AC-1'!D30</f>
        <v>9.8937085852451701E-2</v>
      </c>
      <c r="D30" s="120">
        <f>'SLA.AC-1'!H30</f>
        <v>4.7997005958919425E-2</v>
      </c>
      <c r="E30" s="206">
        <f>'SLA.AC-1'!L30</f>
        <v>0.139838973082793</v>
      </c>
      <c r="F30" s="272">
        <f t="shared" si="0"/>
        <v>1.4507552368596839</v>
      </c>
      <c r="G30" s="273">
        <f t="shared" si="1"/>
        <v>-1.020165315314149</v>
      </c>
      <c r="H30" s="274">
        <f t="shared" si="2"/>
        <v>1.6096254951350626</v>
      </c>
      <c r="I30" s="272">
        <f t="shared" si="3"/>
        <v>0.81179657988252318</v>
      </c>
      <c r="J30" s="273">
        <f t="shared" si="4"/>
        <v>-3.1460701862582124E-2</v>
      </c>
      <c r="K30" s="274">
        <f t="shared" si="5"/>
        <v>0.87745620613152631</v>
      </c>
      <c r="L30" s="272">
        <f t="shared" si="6"/>
        <v>1.6579999999999999</v>
      </c>
      <c r="M30" s="273">
        <f t="shared" si="7"/>
        <v>3.0190000000000001</v>
      </c>
      <c r="N30" s="21">
        <f>MAX((M30-$M$37)*'SLA.AC-1'!G30,0)</f>
        <v>1364544.2492307695</v>
      </c>
      <c r="O30" s="161">
        <f>N30/$N$35*DOT!$H$18</f>
        <v>116985806.827032</v>
      </c>
    </row>
    <row r="31" spans="2:15" x14ac:dyDescent="0.2">
      <c r="B31" s="116" t="str">
        <f ca="1">DFIE!$B$44</f>
        <v>Wallis</v>
      </c>
      <c r="C31" s="267">
        <f>'SLA.AC-1'!D31</f>
        <v>6.0765723873611101E-2</v>
      </c>
      <c r="D31" s="117">
        <f>'SLA.AC-1'!H31</f>
        <v>5.3568850170862013E-2</v>
      </c>
      <c r="E31" s="204">
        <f>'SLA.AC-1'!L31</f>
        <v>9.7137955148368246E-2</v>
      </c>
      <c r="F31" s="275">
        <f t="shared" si="0"/>
        <v>0.20959121463655464</v>
      </c>
      <c r="G31" s="276">
        <f t="shared" si="1"/>
        <v>-0.28253031903134912</v>
      </c>
      <c r="H31" s="277">
        <f t="shared" si="2"/>
        <v>0.31159239819913148</v>
      </c>
      <c r="I31" s="275">
        <f t="shared" si="3"/>
        <v>0.11728059075194311</v>
      </c>
      <c r="J31" s="276">
        <f t="shared" si="4"/>
        <v>-8.7129036840939231E-3</v>
      </c>
      <c r="K31" s="277">
        <f t="shared" si="5"/>
        <v>0.16985856921972536</v>
      </c>
      <c r="L31" s="275">
        <f t="shared" si="6"/>
        <v>0.27800000000000002</v>
      </c>
      <c r="M31" s="276">
        <f t="shared" si="7"/>
        <v>1.639</v>
      </c>
      <c r="N31" s="18">
        <f>MAX((M31-$M$37)*'SLA.AC-1'!G31,0)</f>
        <v>98219.271923076929</v>
      </c>
      <c r="O31" s="160">
        <f>N31/$N$35*DOT!$H$18</f>
        <v>8420584.9523474053</v>
      </c>
    </row>
    <row r="32" spans="2:15" x14ac:dyDescent="0.2">
      <c r="B32" s="119" t="str">
        <f ca="1">DFIE!$B$45</f>
        <v>Neuenburg</v>
      </c>
      <c r="C32" s="271">
        <f>'SLA.AC-1'!D32</f>
        <v>9.2597067538571595E-2</v>
      </c>
      <c r="D32" s="120">
        <f>'SLA.AC-1'!H32</f>
        <v>5.8825198960071753E-2</v>
      </c>
      <c r="E32" s="206">
        <f>'SLA.AC-1'!L32</f>
        <v>9.3922777380425287E-2</v>
      </c>
      <c r="F32" s="272">
        <f t="shared" si="0"/>
        <v>1.2446058561856139</v>
      </c>
      <c r="G32" s="273">
        <f t="shared" si="1"/>
        <v>0.41333745330861776</v>
      </c>
      <c r="H32" s="274">
        <f t="shared" si="2"/>
        <v>0.21385685564762638</v>
      </c>
      <c r="I32" s="272">
        <f t="shared" si="3"/>
        <v>0.69644193016341516</v>
      </c>
      <c r="J32" s="273">
        <f t="shared" si="4"/>
        <v>1.2746842293081661E-2</v>
      </c>
      <c r="K32" s="274">
        <f t="shared" si="5"/>
        <v>0.11657992854793726</v>
      </c>
      <c r="L32" s="272">
        <f t="shared" si="6"/>
        <v>0.82599999999999996</v>
      </c>
      <c r="M32" s="273">
        <f t="shared" si="7"/>
        <v>2.1869999999999998</v>
      </c>
      <c r="N32" s="21">
        <f>MAX((M32-$M$37)*'SLA.AC-1'!G32,0)</f>
        <v>145526.66723076921</v>
      </c>
      <c r="O32" s="161">
        <f>N32/$N$35*DOT!$H$18</f>
        <v>12476366.809238862</v>
      </c>
    </row>
    <row r="33" spans="2:15" x14ac:dyDescent="0.2">
      <c r="B33" s="116" t="str">
        <f ca="1">DFIE!$B$46</f>
        <v>Genf</v>
      </c>
      <c r="C33" s="267">
        <f>'SLA.AC-1'!D33</f>
        <v>0.11648750120239</v>
      </c>
      <c r="D33" s="117">
        <f>'SLA.AC-1'!H33</f>
        <v>5.2034751338703854E-2</v>
      </c>
      <c r="E33" s="204">
        <f>'SLA.AC-1'!L33</f>
        <v>0.18478824139068167</v>
      </c>
      <c r="F33" s="275">
        <f t="shared" si="0"/>
        <v>2.0214171933151763</v>
      </c>
      <c r="G33" s="276">
        <f t="shared" si="1"/>
        <v>-0.48562375512042183</v>
      </c>
      <c r="H33" s="277">
        <f t="shared" si="2"/>
        <v>2.9760013046366827</v>
      </c>
      <c r="I33" s="275">
        <f t="shared" si="3"/>
        <v>1.1311208964518829</v>
      </c>
      <c r="J33" s="276">
        <f t="shared" si="4"/>
        <v>-1.4976067062745086E-2</v>
      </c>
      <c r="K33" s="277">
        <f t="shared" si="5"/>
        <v>1.6223095509492182</v>
      </c>
      <c r="L33" s="275">
        <f t="shared" si="6"/>
        <v>2.738</v>
      </c>
      <c r="M33" s="276">
        <f t="shared" si="7"/>
        <v>4.0990000000000002</v>
      </c>
      <c r="N33" s="18">
        <f>MAX((M33-$M$37)*'SLA.AC-1'!G33,0)</f>
        <v>1394907.8123076924</v>
      </c>
      <c r="O33" s="160">
        <f>N33/$N$35*DOT!$H$18</f>
        <v>119588951.3763566</v>
      </c>
    </row>
    <row r="34" spans="2:15" x14ac:dyDescent="0.2">
      <c r="B34" s="122" t="str">
        <f ca="1">DFIE!$B$47</f>
        <v>Jura</v>
      </c>
      <c r="C34" s="297">
        <f>'SLA.AC-1'!D34</f>
        <v>6.8719534159605494E-2</v>
      </c>
      <c r="D34" s="128">
        <f>'SLA.AC-1'!H34</f>
        <v>6.0421691644760023E-2</v>
      </c>
      <c r="E34" s="209">
        <f>'SLA.AC-1'!L34</f>
        <v>5.9473156454104448E-2</v>
      </c>
      <c r="F34" s="278">
        <f t="shared" si="0"/>
        <v>0.46821397931644221</v>
      </c>
      <c r="G34" s="279">
        <f t="shared" si="1"/>
        <v>0.62469097123566975</v>
      </c>
      <c r="H34" s="280">
        <f t="shared" si="2"/>
        <v>-0.83334881537248529</v>
      </c>
      <c r="I34" s="278">
        <f t="shared" si="3"/>
        <v>0.26199768052192579</v>
      </c>
      <c r="J34" s="279">
        <f t="shared" si="4"/>
        <v>1.9264736908096384E-2</v>
      </c>
      <c r="K34" s="280">
        <f t="shared" si="5"/>
        <v>-0.45428398849981311</v>
      </c>
      <c r="L34" s="278">
        <f t="shared" si="6"/>
        <v>-0.17299999999999999</v>
      </c>
      <c r="M34" s="279">
        <f t="shared" si="7"/>
        <v>1.1879999999999999</v>
      </c>
      <c r="N34" s="29">
        <f>MAX((M34-$M$37)*'SLA.AC-1'!G34,0)</f>
        <v>0</v>
      </c>
      <c r="O34" s="165">
        <f>N34/$N$35*DOT!$H$18</f>
        <v>0</v>
      </c>
    </row>
    <row r="35" spans="2:15" x14ac:dyDescent="0.2">
      <c r="B35" s="298" t="str">
        <f ca="1">DFIE!$B$48</f>
        <v>Schweiz</v>
      </c>
      <c r="C35" s="281"/>
      <c r="D35" s="282"/>
      <c r="E35" s="283"/>
      <c r="F35" s="284"/>
      <c r="G35" s="285"/>
      <c r="H35" s="286"/>
      <c r="I35" s="284"/>
      <c r="J35" s="285"/>
      <c r="K35" s="286"/>
      <c r="L35" s="284"/>
      <c r="M35" s="285"/>
      <c r="N35" s="23">
        <f>SUM(N9:N34)</f>
        <v>4044201.5778461536</v>
      </c>
      <c r="O35" s="162">
        <f>SUM(O9:O34)</f>
        <v>346719562.09715843</v>
      </c>
    </row>
    <row r="36" spans="2:15" ht="7.5" customHeight="1" x14ac:dyDescent="0.2">
      <c r="C36" s="221"/>
      <c r="D36" s="221"/>
      <c r="E36" s="221"/>
      <c r="F36" s="307"/>
      <c r="G36" s="307"/>
      <c r="H36" s="307"/>
      <c r="I36" s="307"/>
      <c r="J36" s="307"/>
      <c r="K36" s="307"/>
      <c r="L36" s="307"/>
      <c r="M36" s="307"/>
      <c r="N36" s="102"/>
      <c r="O36" s="102"/>
    </row>
    <row r="37" spans="2:15" ht="12.75" customHeight="1" x14ac:dyDescent="0.2">
      <c r="B37" s="248" t="str">
        <f ca="1">DFIE!$B$154</f>
        <v>Mittelwert (MW)</v>
      </c>
      <c r="C37" s="259">
        <f t="shared" ref="C37:L37" si="8">AVERAGE(C9:C34)</f>
        <v>5.4319853724114825E-2</v>
      </c>
      <c r="D37" s="260">
        <f t="shared" si="8"/>
        <v>5.570298823470949E-2</v>
      </c>
      <c r="E37" s="261">
        <f t="shared" si="8"/>
        <v>8.6887590488838873E-2</v>
      </c>
      <c r="F37" s="251">
        <f t="shared" si="8"/>
        <v>2.5834035765316144E-16</v>
      </c>
      <c r="G37" s="252">
        <f t="shared" si="8"/>
        <v>1.8489483448565106E-15</v>
      </c>
      <c r="H37" s="253">
        <f t="shared" si="8"/>
        <v>1.6226336513752287E-16</v>
      </c>
      <c r="I37" s="251">
        <f t="shared" si="8"/>
        <v>1.0461716962813975E-16</v>
      </c>
      <c r="J37" s="252">
        <f t="shared" si="8"/>
        <v>5.7245874707234634E-17</v>
      </c>
      <c r="K37" s="253">
        <f t="shared" si="8"/>
        <v>1.0248212535001446E-16</v>
      </c>
      <c r="L37" s="254">
        <f t="shared" si="8"/>
        <v>-7.692307692310048E-5</v>
      </c>
      <c r="M37" s="254">
        <f t="shared" ref="M37" si="9">AVERAGE(M9:M34)</f>
        <v>1.3609230769230769</v>
      </c>
      <c r="N37" s="102"/>
      <c r="O37" s="102"/>
    </row>
    <row r="38" spans="2:15" ht="12.75" customHeight="1" x14ac:dyDescent="0.2">
      <c r="B38" s="290" t="str">
        <f ca="1">DFIE!$B$155</f>
        <v>Standardabweichung</v>
      </c>
      <c r="C38" s="291">
        <f t="shared" ref="C38:L38" si="10">STDEV(C9:C34)</f>
        <v>3.0754486349410453E-2</v>
      </c>
      <c r="D38" s="288">
        <f t="shared" si="10"/>
        <v>7.5536603333912497E-3</v>
      </c>
      <c r="E38" s="292">
        <f t="shared" si="10"/>
        <v>3.2896709671904778E-2</v>
      </c>
      <c r="F38" s="293">
        <f t="shared" si="10"/>
        <v>1.0000000000000004</v>
      </c>
      <c r="G38" s="289">
        <f t="shared" si="10"/>
        <v>0.99999999999998279</v>
      </c>
      <c r="H38" s="294">
        <f t="shared" si="10"/>
        <v>0.99999999999999856</v>
      </c>
      <c r="I38" s="293">
        <f t="shared" si="10"/>
        <v>0.55956825745447225</v>
      </c>
      <c r="J38" s="289">
        <f t="shared" si="10"/>
        <v>3.083882718840877E-2</v>
      </c>
      <c r="K38" s="294">
        <f t="shared" si="10"/>
        <v>0.54513065851873721</v>
      </c>
      <c r="L38" s="295">
        <f t="shared" si="10"/>
        <v>1.0000224366713746</v>
      </c>
      <c r="M38" s="295"/>
    </row>
    <row r="39" spans="2:15" ht="12.75" customHeight="1" x14ac:dyDescent="0.2">
      <c r="B39" s="249" t="str">
        <f ca="1">DFIE!$B$156</f>
        <v>Minimum (Min)</v>
      </c>
      <c r="C39" s="262"/>
      <c r="D39" s="263"/>
      <c r="E39" s="264"/>
      <c r="F39" s="255"/>
      <c r="G39" s="256"/>
      <c r="H39" s="257"/>
      <c r="I39" s="255"/>
      <c r="J39" s="256"/>
      <c r="K39" s="257"/>
      <c r="L39" s="258">
        <f>MIN(L9:L34)</f>
        <v>-1.361</v>
      </c>
      <c r="M39" s="258"/>
    </row>
  </sheetData>
  <mergeCells count="3">
    <mergeCell ref="C6:E6"/>
    <mergeCell ref="F6:H6"/>
    <mergeCell ref="I6:K6"/>
  </mergeCells>
  <conditionalFormatting sqref="I5:K5">
    <cfRule type="expression" dxfId="9" priority="5" stopIfTrue="1">
      <formula>ISBLANK(I5)</formula>
    </cfRule>
  </conditionalFormatting>
  <pageMargins left="0.70866141732283472" right="0.39370078740157483" top="0.98425196850393704" bottom="0.78740157480314965" header="0.51181102362204722" footer="0.51181102362204722"/>
  <pageSetup paperSize="9" scale="82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5005"/>
  <sheetViews>
    <sheetView showGridLines="0" workbookViewId="0">
      <pane ySplit="12" topLeftCell="A13" activePane="bottomLeft" state="frozen"/>
      <selection pane="bottomLeft"/>
    </sheetView>
  </sheetViews>
  <sheetFormatPr baseColWidth="10" defaultColWidth="9.140625" defaultRowHeight="12.75" x14ac:dyDescent="0.2"/>
  <cols>
    <col min="1" max="1" width="1.42578125" customWidth="1"/>
    <col min="2" max="2" width="16" customWidth="1"/>
    <col min="3" max="3" width="11" customWidth="1"/>
    <col min="4" max="4" width="26.42578125" customWidth="1"/>
    <col min="5" max="6" width="11.5703125" customWidth="1"/>
    <col min="7" max="14" width="11.7109375" customWidth="1"/>
    <col min="15" max="15" width="11.42578125" customWidth="1"/>
    <col min="16" max="16" width="10.28515625" customWidth="1"/>
  </cols>
  <sheetData>
    <row r="1" spans="2:14" ht="22.5" customHeight="1" x14ac:dyDescent="0.25">
      <c r="B1" s="308" t="str">
        <f ca="1">DFIE!$B$157</f>
        <v>Massgebende Sonderlasten Kernstädte (SLA F) 2024</v>
      </c>
      <c r="N1" s="383"/>
    </row>
    <row r="2" spans="2:14" ht="19.5" customHeight="1" x14ac:dyDescent="0.2">
      <c r="B2" s="309" t="str">
        <f ca="1">DFIE!$B$161</f>
        <v>(Teil-)Indikatoren Gemeinden</v>
      </c>
      <c r="I2" s="310"/>
      <c r="J2" s="310"/>
      <c r="K2" s="310"/>
      <c r="L2" s="310"/>
      <c r="M2" s="311"/>
    </row>
    <row r="3" spans="2:14" ht="12.75" customHeight="1" x14ac:dyDescent="0.25">
      <c r="B3" s="312"/>
      <c r="I3" s="313"/>
      <c r="J3" s="313"/>
      <c r="K3" s="313"/>
      <c r="L3" s="313"/>
      <c r="M3" s="314"/>
      <c r="N3" s="315"/>
    </row>
    <row r="4" spans="2:14" ht="12" customHeight="1" x14ac:dyDescent="0.2">
      <c r="B4" s="316" t="str">
        <f ca="1">DFIE!$B$49</f>
        <v>Spalte</v>
      </c>
      <c r="C4" s="317" t="s">
        <v>46</v>
      </c>
      <c r="D4" s="317" t="s">
        <v>47</v>
      </c>
      <c r="E4" s="371" t="s">
        <v>55</v>
      </c>
      <c r="F4" s="372" t="s">
        <v>49</v>
      </c>
      <c r="G4" s="371" t="s">
        <v>50</v>
      </c>
      <c r="H4" s="318" t="s">
        <v>51</v>
      </c>
      <c r="I4" s="375" t="s">
        <v>56</v>
      </c>
      <c r="J4" s="377" t="s">
        <v>57</v>
      </c>
      <c r="K4" s="319" t="s">
        <v>52</v>
      </c>
      <c r="L4" s="375" t="s">
        <v>53</v>
      </c>
      <c r="M4" s="317" t="s">
        <v>54</v>
      </c>
      <c r="N4" s="320" t="s">
        <v>63</v>
      </c>
    </row>
    <row r="5" spans="2:14" ht="12" customHeight="1" x14ac:dyDescent="0.2">
      <c r="B5" s="316" t="str">
        <f ca="1">DFIE!$B$50</f>
        <v>Formel</v>
      </c>
      <c r="C5" s="321"/>
      <c r="D5" s="321"/>
      <c r="E5" s="373"/>
      <c r="F5" s="374"/>
      <c r="G5" s="373"/>
      <c r="H5" s="322" t="s">
        <v>494</v>
      </c>
      <c r="I5" s="376" t="s">
        <v>495</v>
      </c>
      <c r="J5" s="378"/>
      <c r="K5" s="323"/>
      <c r="L5" s="376"/>
      <c r="M5" s="321" t="s">
        <v>501</v>
      </c>
      <c r="N5" s="324" t="s">
        <v>500</v>
      </c>
    </row>
    <row r="6" spans="2:14" ht="12.75" customHeight="1" x14ac:dyDescent="0.2">
      <c r="B6" s="316" t="str">
        <f ca="1">DFIE!$B$158</f>
        <v>Gewicht (ω)</v>
      </c>
      <c r="C6" s="325"/>
      <c r="D6" s="326"/>
      <c r="E6" s="357"/>
      <c r="F6" s="364"/>
      <c r="G6" s="357"/>
      <c r="H6" s="325"/>
      <c r="I6" s="327"/>
      <c r="J6" s="245">
        <v>0.47754280659859399</v>
      </c>
      <c r="K6" s="246">
        <v>0.326396833200567</v>
      </c>
      <c r="L6" s="247">
        <v>0.49788087372838302</v>
      </c>
      <c r="M6" s="325"/>
      <c r="N6" s="327"/>
    </row>
    <row r="7" spans="2:14" ht="28.5" customHeight="1" x14ac:dyDescent="0.2">
      <c r="B7" s="340"/>
      <c r="C7" s="352"/>
      <c r="D7" s="352"/>
      <c r="E7" s="353"/>
      <c r="F7" s="358"/>
      <c r="G7" s="450" t="str">
        <f ca="1">DFIE!$B$170</f>
        <v>Teilindikatoren</v>
      </c>
      <c r="H7" s="451"/>
      <c r="I7" s="452"/>
      <c r="J7" s="453" t="str">
        <f ca="1">DFIE!$B$171</f>
        <v>Gewichtete
standardisierte Teilindikatoren</v>
      </c>
      <c r="K7" s="454"/>
      <c r="L7" s="455"/>
      <c r="M7" s="456" t="str">
        <f ca="1">DFIE!$B$172</f>
        <v>Lastenindex
Gemeinde</v>
      </c>
      <c r="N7" s="458" t="str">
        <f ca="1">DFIE!$B$173</f>
        <v>Lastenindex
Gemeinde
gewichtet</v>
      </c>
    </row>
    <row r="8" spans="2:14" ht="42" customHeight="1" x14ac:dyDescent="0.2">
      <c r="B8" s="348" t="str">
        <f ca="1">DFIE!$B$162</f>
        <v>Kantons-
nummer
BFS</v>
      </c>
      <c r="C8" s="349" t="str">
        <f ca="1">DFIE!$B$163</f>
        <v>Gemeinde-
nummer
BFS</v>
      </c>
      <c r="D8" s="350" t="str">
        <f ca="1">DFIE!$B$164</f>
        <v>Gemeindebezeichnung</v>
      </c>
      <c r="E8" s="348" t="str">
        <f ca="1">DFIE!$B$166</f>
        <v>Beschäf-
tigung</v>
      </c>
      <c r="F8" s="359" t="str">
        <f ca="1">DFIE!$B$167</f>
        <v>Produktive
Fläche</v>
      </c>
      <c r="G8" s="348" t="str">
        <f ca="1">DFIE!$B$165</f>
        <v>Ständige
Wohnbe-
völkerung</v>
      </c>
      <c r="H8" s="351" t="str">
        <f ca="1">DFIE!$B$168</f>
        <v>Beschäfti-
gungs-
quote</v>
      </c>
      <c r="I8" s="365" t="str">
        <f ca="1">DFIE!$B$169</f>
        <v>Siedlungs-
dichte</v>
      </c>
      <c r="J8" s="348" t="str">
        <f ca="1">DFIE!$B$165</f>
        <v>Ständige
Wohnbe-
völkerung</v>
      </c>
      <c r="K8" s="351" t="str">
        <f ca="1">DFIE!$B$168</f>
        <v>Beschäfti-
gungs-
quote</v>
      </c>
      <c r="L8" s="365" t="str">
        <f ca="1">DFIE!$B$169</f>
        <v>Siedlungs-
dichte</v>
      </c>
      <c r="M8" s="457"/>
      <c r="N8" s="459"/>
    </row>
    <row r="9" spans="2:14" ht="12.75" customHeight="1" x14ac:dyDescent="0.2">
      <c r="B9" s="316" t="str">
        <f ca="1">DFIE!$B$51</f>
        <v>Erhebungsjahr</v>
      </c>
      <c r="C9" s="325"/>
      <c r="D9" s="326"/>
      <c r="E9" s="208">
        <v>2020</v>
      </c>
      <c r="F9" s="360">
        <v>2021</v>
      </c>
      <c r="G9" s="208">
        <v>2021</v>
      </c>
      <c r="H9" s="325"/>
      <c r="I9" s="327"/>
      <c r="J9" s="379"/>
      <c r="K9" s="325"/>
      <c r="L9" s="327"/>
      <c r="M9" s="325"/>
      <c r="N9" s="327"/>
    </row>
    <row r="10" spans="2:14" ht="12.75" customHeight="1" x14ac:dyDescent="0.2">
      <c r="B10" s="340" t="str">
        <f ca="1">DFIE!$B$159</f>
        <v>Mittelwert</v>
      </c>
      <c r="C10" s="341"/>
      <c r="D10" s="342"/>
      <c r="E10" s="355"/>
      <c r="F10" s="362"/>
      <c r="G10" s="367">
        <f>AVERAGE(G13:G2500)</f>
        <v>4040.1252889505317</v>
      </c>
      <c r="H10" s="368">
        <f>AVERAGE(H13:H2500)</f>
        <v>0.41310967019530204</v>
      </c>
      <c r="I10" s="369">
        <f>AVERAGE(I13:I2500)</f>
        <v>6.9682265088643742</v>
      </c>
      <c r="J10" s="381"/>
      <c r="K10" s="341"/>
      <c r="L10" s="343"/>
      <c r="M10" s="341"/>
      <c r="N10" s="343"/>
    </row>
    <row r="11" spans="2:14" ht="12.75" customHeight="1" x14ac:dyDescent="0.2">
      <c r="B11" s="344" t="str">
        <f ca="1">DFIE!$B$155</f>
        <v>Standardabweichung</v>
      </c>
      <c r="C11" s="345"/>
      <c r="D11" s="346"/>
      <c r="E11" s="356"/>
      <c r="F11" s="363"/>
      <c r="G11" s="370">
        <f>STDEV(G13:G2500)</f>
        <v>12973.001229605732</v>
      </c>
      <c r="H11" s="368">
        <f>STDEV(H13:H2500)</f>
        <v>0.3051099074602811</v>
      </c>
      <c r="I11" s="369">
        <f>STDEV(I13:I2500)</f>
        <v>14.042543273500907</v>
      </c>
      <c r="J11" s="382"/>
      <c r="K11" s="345"/>
      <c r="L11" s="347"/>
      <c r="M11" s="345"/>
      <c r="N11" s="347"/>
    </row>
    <row r="12" spans="2:14" ht="12.75" customHeight="1" x14ac:dyDescent="0.2">
      <c r="B12" s="316" t="str">
        <f ca="1">DFIE!$B$52</f>
        <v>Einheit</v>
      </c>
      <c r="C12" s="328"/>
      <c r="D12" s="329"/>
      <c r="E12" s="354" t="str">
        <f ca="1">DFIE!$B$56</f>
        <v>Anzahl</v>
      </c>
      <c r="F12" s="361" t="str">
        <f ca="1">DFIE!$B$59</f>
        <v>Hektaren</v>
      </c>
      <c r="G12" s="354" t="str">
        <f ca="1">DFIE!$B$56</f>
        <v>Anzahl</v>
      </c>
      <c r="H12" s="328" t="str">
        <f ca="1">DFIE!$B$58</f>
        <v>Prozent</v>
      </c>
      <c r="I12" s="366"/>
      <c r="J12" s="380"/>
      <c r="K12" s="330"/>
      <c r="L12" s="366"/>
      <c r="M12" s="328"/>
      <c r="N12" s="331"/>
    </row>
    <row r="13" spans="2:14" x14ac:dyDescent="0.2">
      <c r="B13" s="387">
        <v>1</v>
      </c>
      <c r="C13" s="387">
        <v>1</v>
      </c>
      <c r="D13" s="384" t="s">
        <v>586</v>
      </c>
      <c r="E13" s="385">
        <v>457</v>
      </c>
      <c r="F13" s="385">
        <v>744</v>
      </c>
      <c r="G13" s="385">
        <v>1988</v>
      </c>
      <c r="H13" s="386">
        <f t="shared" ref="H13:H76" si="0">E13/G13</f>
        <v>0.22987927565392355</v>
      </c>
      <c r="I13" s="139">
        <f t="shared" ref="I13:I76" si="1">(G13+E13)/F13</f>
        <v>3.286290322580645</v>
      </c>
      <c r="J13" s="139">
        <f>$J$6*(G13-G$10)/G$11</f>
        <v>-7.5539780859727124E-2</v>
      </c>
      <c r="K13" s="139">
        <f>$K$6*(H13-H$10)/H$11</f>
        <v>-0.1960140233472486</v>
      </c>
      <c r="L13" s="139">
        <f>$L$6*(I13-I$10)/I$11</f>
        <v>-0.13054370349695721</v>
      </c>
      <c r="M13" s="139">
        <f>SUM(J13:L13)</f>
        <v>-0.40209750770393293</v>
      </c>
      <c r="N13" s="388">
        <f t="shared" ref="N13:N76" si="2">M13*G13</f>
        <v>-799.36984531541862</v>
      </c>
    </row>
    <row r="14" spans="2:14" x14ac:dyDescent="0.2">
      <c r="B14" s="387">
        <v>1</v>
      </c>
      <c r="C14" s="387">
        <v>2</v>
      </c>
      <c r="D14" s="384" t="s">
        <v>587</v>
      </c>
      <c r="E14" s="385">
        <v>6969</v>
      </c>
      <c r="F14" s="385">
        <v>1042</v>
      </c>
      <c r="G14" s="385">
        <v>12404</v>
      </c>
      <c r="H14" s="386">
        <f t="shared" si="0"/>
        <v>0.56183489197033221</v>
      </c>
      <c r="I14" s="139">
        <f t="shared" si="1"/>
        <v>18.592130518234164</v>
      </c>
      <c r="J14" s="139">
        <f t="shared" ref="J14:J77" si="3">$J$6*(G14-G$10)/G$11</f>
        <v>0.30787850342899831</v>
      </c>
      <c r="K14" s="139">
        <f t="shared" ref="K14:K77" si="4">$K$6*(H14-H$10)/H$11</f>
        <v>0.15910149168375068</v>
      </c>
      <c r="L14" s="139">
        <f t="shared" ref="L14:L77" si="5">$L$6*(I14-I$10)/I$11</f>
        <v>0.41212758768854163</v>
      </c>
      <c r="M14" s="139">
        <f t="shared" ref="M14:M77" si="6">SUM(J14:L14)</f>
        <v>0.87910758280129064</v>
      </c>
      <c r="N14" s="388">
        <f t="shared" si="2"/>
        <v>10904.450457067209</v>
      </c>
    </row>
    <row r="15" spans="2:14" x14ac:dyDescent="0.2">
      <c r="B15" s="387">
        <v>1</v>
      </c>
      <c r="C15" s="387">
        <v>3</v>
      </c>
      <c r="D15" s="384" t="s">
        <v>588</v>
      </c>
      <c r="E15" s="385">
        <v>1036</v>
      </c>
      <c r="F15" s="385">
        <v>736</v>
      </c>
      <c r="G15" s="385">
        <v>5632</v>
      </c>
      <c r="H15" s="386">
        <f t="shared" si="0"/>
        <v>0.18394886363636365</v>
      </c>
      <c r="I15" s="139">
        <f t="shared" si="1"/>
        <v>9.0597826086956523</v>
      </c>
      <c r="J15" s="139">
        <f t="shared" si="3"/>
        <v>5.8597721823463678E-2</v>
      </c>
      <c r="K15" s="139">
        <f t="shared" si="4"/>
        <v>-0.24514891101745773</v>
      </c>
      <c r="L15" s="139">
        <f t="shared" si="5"/>
        <v>7.4156494173032439E-2</v>
      </c>
      <c r="M15" s="139">
        <f t="shared" si="6"/>
        <v>-0.11239469502096161</v>
      </c>
      <c r="N15" s="388">
        <f t="shared" si="2"/>
        <v>-633.00692235805582</v>
      </c>
    </row>
    <row r="16" spans="2:14" x14ac:dyDescent="0.2">
      <c r="B16" s="387">
        <v>1</v>
      </c>
      <c r="C16" s="387">
        <v>4</v>
      </c>
      <c r="D16" s="384" t="s">
        <v>589</v>
      </c>
      <c r="E16" s="385">
        <v>1051</v>
      </c>
      <c r="F16" s="385">
        <v>1330</v>
      </c>
      <c r="G16" s="385">
        <v>3852</v>
      </c>
      <c r="H16" s="386">
        <f t="shared" si="0"/>
        <v>0.2728452751817238</v>
      </c>
      <c r="I16" s="139">
        <f t="shared" si="1"/>
        <v>3.6864661654135338</v>
      </c>
      <c r="J16" s="139">
        <f t="shared" si="3"/>
        <v>-6.924988049225575E-3</v>
      </c>
      <c r="K16" s="139">
        <f t="shared" si="4"/>
        <v>-0.15005036946951705</v>
      </c>
      <c r="L16" s="139">
        <f t="shared" si="5"/>
        <v>-0.11635539768980277</v>
      </c>
      <c r="M16" s="139">
        <f t="shared" si="6"/>
        <v>-0.27333075520854544</v>
      </c>
      <c r="N16" s="388">
        <f t="shared" si="2"/>
        <v>-1052.870069063317</v>
      </c>
    </row>
    <row r="17" spans="2:14" x14ac:dyDescent="0.2">
      <c r="B17" s="387">
        <v>1</v>
      </c>
      <c r="C17" s="387">
        <v>5</v>
      </c>
      <c r="D17" s="384" t="s">
        <v>590</v>
      </c>
      <c r="E17" s="385">
        <v>1440</v>
      </c>
      <c r="F17" s="385">
        <v>650</v>
      </c>
      <c r="G17" s="385">
        <v>3780</v>
      </c>
      <c r="H17" s="386">
        <f t="shared" si="0"/>
        <v>0.38095238095238093</v>
      </c>
      <c r="I17" s="139">
        <f t="shared" si="1"/>
        <v>8.0307692307692307</v>
      </c>
      <c r="J17" s="139">
        <f t="shared" si="3"/>
        <v>-9.5753448530646913E-3</v>
      </c>
      <c r="K17" s="139">
        <f t="shared" si="4"/>
        <v>-3.4400840866075352E-2</v>
      </c>
      <c r="L17" s="139">
        <f t="shared" si="5"/>
        <v>3.7672641518863251E-2</v>
      </c>
      <c r="M17" s="139">
        <f t="shared" si="6"/>
        <v>-6.3035442002767894E-3</v>
      </c>
      <c r="N17" s="388">
        <f t="shared" si="2"/>
        <v>-23.827397077046264</v>
      </c>
    </row>
    <row r="18" spans="2:14" x14ac:dyDescent="0.2">
      <c r="B18" s="387">
        <v>1</v>
      </c>
      <c r="C18" s="387">
        <v>6</v>
      </c>
      <c r="D18" s="384" t="s">
        <v>591</v>
      </c>
      <c r="E18" s="385">
        <v>327</v>
      </c>
      <c r="F18" s="385">
        <v>773</v>
      </c>
      <c r="G18" s="385">
        <v>1290</v>
      </c>
      <c r="H18" s="386">
        <f t="shared" si="0"/>
        <v>0.25348837209302327</v>
      </c>
      <c r="I18" s="139">
        <f t="shared" si="1"/>
        <v>2.0918499353169469</v>
      </c>
      <c r="J18" s="139">
        <f t="shared" si="3"/>
        <v>-0.10123351765250078</v>
      </c>
      <c r="K18" s="139">
        <f t="shared" si="4"/>
        <v>-0.17075776609689339</v>
      </c>
      <c r="L18" s="139">
        <f t="shared" si="5"/>
        <v>-0.17289280024138604</v>
      </c>
      <c r="M18" s="139">
        <f t="shared" si="6"/>
        <v>-0.44488408399078022</v>
      </c>
      <c r="N18" s="388">
        <f t="shared" si="2"/>
        <v>-573.90046834810653</v>
      </c>
    </row>
    <row r="19" spans="2:14" x14ac:dyDescent="0.2">
      <c r="B19" s="387">
        <v>1</v>
      </c>
      <c r="C19" s="387">
        <v>7</v>
      </c>
      <c r="D19" s="384" t="s">
        <v>592</v>
      </c>
      <c r="E19" s="385">
        <v>552</v>
      </c>
      <c r="F19" s="385">
        <v>631</v>
      </c>
      <c r="G19" s="385">
        <v>2445</v>
      </c>
      <c r="H19" s="386">
        <f t="shared" si="0"/>
        <v>0.22576687116564417</v>
      </c>
      <c r="I19" s="139">
        <f t="shared" si="1"/>
        <v>4.7496038034865293</v>
      </c>
      <c r="J19" s="139">
        <f t="shared" si="3"/>
        <v>-5.8717377257581631E-2</v>
      </c>
      <c r="K19" s="139">
        <f t="shared" si="4"/>
        <v>-0.20041334231065827</v>
      </c>
      <c r="L19" s="139">
        <f t="shared" si="5"/>
        <v>-7.8661663312201646E-2</v>
      </c>
      <c r="M19" s="139">
        <f t="shared" si="6"/>
        <v>-0.33779238288044156</v>
      </c>
      <c r="N19" s="388">
        <f t="shared" si="2"/>
        <v>-825.9023761426796</v>
      </c>
    </row>
    <row r="20" spans="2:14" x14ac:dyDescent="0.2">
      <c r="B20" s="387">
        <v>1</v>
      </c>
      <c r="C20" s="387">
        <v>8</v>
      </c>
      <c r="D20" s="384" t="s">
        <v>593</v>
      </c>
      <c r="E20" s="385">
        <v>170</v>
      </c>
      <c r="F20" s="385">
        <v>425</v>
      </c>
      <c r="G20" s="385">
        <v>641</v>
      </c>
      <c r="H20" s="386">
        <f t="shared" si="0"/>
        <v>0.26521060842433697</v>
      </c>
      <c r="I20" s="139">
        <f t="shared" si="1"/>
        <v>1.908235294117647</v>
      </c>
      <c r="J20" s="139">
        <f t="shared" si="3"/>
        <v>-0.12512353939821724</v>
      </c>
      <c r="K20" s="139">
        <f t="shared" si="4"/>
        <v>-0.15821769210054995</v>
      </c>
      <c r="L20" s="139">
        <f t="shared" si="5"/>
        <v>-0.17940289005981247</v>
      </c>
      <c r="M20" s="139">
        <f t="shared" si="6"/>
        <v>-0.46274412155857969</v>
      </c>
      <c r="N20" s="388">
        <f t="shared" si="2"/>
        <v>-296.61898191904959</v>
      </c>
    </row>
    <row r="21" spans="2:14" x14ac:dyDescent="0.2">
      <c r="B21" s="387">
        <v>1</v>
      </c>
      <c r="C21" s="387">
        <v>9</v>
      </c>
      <c r="D21" s="384" t="s">
        <v>594</v>
      </c>
      <c r="E21" s="385">
        <v>1704</v>
      </c>
      <c r="F21" s="385">
        <v>1295</v>
      </c>
      <c r="G21" s="385">
        <v>5570</v>
      </c>
      <c r="H21" s="386">
        <f t="shared" si="0"/>
        <v>0.30592459605026928</v>
      </c>
      <c r="I21" s="139">
        <f t="shared" si="1"/>
        <v>5.6169884169884172</v>
      </c>
      <c r="J21" s="139">
        <f t="shared" si="3"/>
        <v>5.6315470131268884E-2</v>
      </c>
      <c r="K21" s="139">
        <f t="shared" si="4"/>
        <v>-0.11466316862182183</v>
      </c>
      <c r="L21" s="139">
        <f t="shared" si="5"/>
        <v>-4.7908387298175772E-2</v>
      </c>
      <c r="M21" s="139">
        <f t="shared" si="6"/>
        <v>-0.10625608578872872</v>
      </c>
      <c r="N21" s="388">
        <f t="shared" si="2"/>
        <v>-591.84639784321894</v>
      </c>
    </row>
    <row r="22" spans="2:14" x14ac:dyDescent="0.2">
      <c r="B22" s="387">
        <v>1</v>
      </c>
      <c r="C22" s="387">
        <v>10</v>
      </c>
      <c r="D22" s="384" t="s">
        <v>595</v>
      </c>
      <c r="E22" s="385">
        <v>1326</v>
      </c>
      <c r="F22" s="385">
        <v>717</v>
      </c>
      <c r="G22" s="385">
        <v>5760</v>
      </c>
      <c r="H22" s="386">
        <f t="shared" si="0"/>
        <v>0.23020833333333332</v>
      </c>
      <c r="I22" s="139">
        <f t="shared" si="1"/>
        <v>9.8828451882845183</v>
      </c>
      <c r="J22" s="139">
        <f t="shared" si="3"/>
        <v>6.3309467252510992E-2</v>
      </c>
      <c r="K22" s="139">
        <f t="shared" si="4"/>
        <v>-0.19566200795255462</v>
      </c>
      <c r="L22" s="139">
        <f t="shared" si="5"/>
        <v>0.1033383245777949</v>
      </c>
      <c r="M22" s="139">
        <f t="shared" si="6"/>
        <v>-2.901421612224872E-2</v>
      </c>
      <c r="N22" s="388">
        <f t="shared" si="2"/>
        <v>-167.12188486415263</v>
      </c>
    </row>
    <row r="23" spans="2:14" x14ac:dyDescent="0.2">
      <c r="B23" s="387">
        <v>1</v>
      </c>
      <c r="C23" s="387">
        <v>11</v>
      </c>
      <c r="D23" s="384" t="s">
        <v>596</v>
      </c>
      <c r="E23" s="385">
        <v>662</v>
      </c>
      <c r="F23" s="385">
        <v>479</v>
      </c>
      <c r="G23" s="385">
        <v>2745</v>
      </c>
      <c r="H23" s="386">
        <f t="shared" si="0"/>
        <v>0.24116575591985429</v>
      </c>
      <c r="I23" s="139">
        <f t="shared" si="1"/>
        <v>7.1127348643006263</v>
      </c>
      <c r="J23" s="139">
        <f t="shared" si="3"/>
        <v>-4.7674223908251982E-2</v>
      </c>
      <c r="K23" s="139">
        <f t="shared" si="4"/>
        <v>-0.18394010727076049</v>
      </c>
      <c r="L23" s="139">
        <f t="shared" si="5"/>
        <v>5.1235694891126199E-3</v>
      </c>
      <c r="M23" s="139">
        <f t="shared" si="6"/>
        <v>-0.22649076168989984</v>
      </c>
      <c r="N23" s="388">
        <f t="shared" si="2"/>
        <v>-621.71714083877509</v>
      </c>
    </row>
    <row r="24" spans="2:14" x14ac:dyDescent="0.2">
      <c r="B24" s="387">
        <v>1</v>
      </c>
      <c r="C24" s="387">
        <v>12</v>
      </c>
      <c r="D24" s="384" t="s">
        <v>597</v>
      </c>
      <c r="E24" s="385">
        <v>260</v>
      </c>
      <c r="F24" s="385">
        <v>644</v>
      </c>
      <c r="G24" s="385">
        <v>1150</v>
      </c>
      <c r="H24" s="386">
        <f t="shared" si="0"/>
        <v>0.22608695652173913</v>
      </c>
      <c r="I24" s="139">
        <f t="shared" si="1"/>
        <v>2.18944099378882</v>
      </c>
      <c r="J24" s="139">
        <f t="shared" si="3"/>
        <v>-0.10638698921552128</v>
      </c>
      <c r="K24" s="139">
        <f t="shared" si="4"/>
        <v>-0.20007092522085312</v>
      </c>
      <c r="L24" s="139">
        <f t="shared" si="5"/>
        <v>-0.16943269187542195</v>
      </c>
      <c r="M24" s="139">
        <f t="shared" si="6"/>
        <v>-0.47589060631179636</v>
      </c>
      <c r="N24" s="388">
        <f t="shared" si="2"/>
        <v>-547.27419725856578</v>
      </c>
    </row>
    <row r="25" spans="2:14" x14ac:dyDescent="0.2">
      <c r="B25" s="387">
        <v>1</v>
      </c>
      <c r="C25" s="387">
        <v>13</v>
      </c>
      <c r="D25" s="384" t="s">
        <v>598</v>
      </c>
      <c r="E25" s="385">
        <v>770</v>
      </c>
      <c r="F25" s="385">
        <v>1192</v>
      </c>
      <c r="G25" s="385">
        <v>3825</v>
      </c>
      <c r="H25" s="386">
        <f t="shared" si="0"/>
        <v>0.20130718954248367</v>
      </c>
      <c r="I25" s="139">
        <f t="shared" si="1"/>
        <v>3.8548657718120807</v>
      </c>
      <c r="J25" s="139">
        <f t="shared" si="3"/>
        <v>-7.918871850665244E-3</v>
      </c>
      <c r="K25" s="139">
        <f t="shared" si="4"/>
        <v>-0.22657952842158613</v>
      </c>
      <c r="L25" s="139">
        <f t="shared" si="5"/>
        <v>-0.11038475964110678</v>
      </c>
      <c r="M25" s="139">
        <f t="shared" si="6"/>
        <v>-0.34488315991335816</v>
      </c>
      <c r="N25" s="388">
        <f t="shared" si="2"/>
        <v>-1319.1780866685949</v>
      </c>
    </row>
    <row r="26" spans="2:14" x14ac:dyDescent="0.2">
      <c r="B26" s="387">
        <v>1</v>
      </c>
      <c r="C26" s="387">
        <v>14</v>
      </c>
      <c r="D26" s="384" t="s">
        <v>599</v>
      </c>
      <c r="E26" s="385">
        <v>1289</v>
      </c>
      <c r="F26" s="385">
        <v>344</v>
      </c>
      <c r="G26" s="385">
        <v>5288</v>
      </c>
      <c r="H26" s="386">
        <f t="shared" si="0"/>
        <v>0.24375945537065052</v>
      </c>
      <c r="I26" s="139">
        <f t="shared" si="1"/>
        <v>19.119186046511629</v>
      </c>
      <c r="J26" s="139">
        <f t="shared" si="3"/>
        <v>4.593490598289901E-2</v>
      </c>
      <c r="K26" s="139">
        <f t="shared" si="4"/>
        <v>-0.18116545044607463</v>
      </c>
      <c r="L26" s="139">
        <f t="shared" si="5"/>
        <v>0.4308144353493456</v>
      </c>
      <c r="M26" s="139">
        <f t="shared" si="6"/>
        <v>0.29558389088616999</v>
      </c>
      <c r="N26" s="388">
        <f t="shared" si="2"/>
        <v>1563.047615006067</v>
      </c>
    </row>
    <row r="27" spans="2:14" x14ac:dyDescent="0.2">
      <c r="B27" s="387">
        <v>1</v>
      </c>
      <c r="C27" s="387">
        <v>21</v>
      </c>
      <c r="D27" s="384" t="s">
        <v>600</v>
      </c>
      <c r="E27" s="385">
        <v>147</v>
      </c>
      <c r="F27" s="385">
        <v>644</v>
      </c>
      <c r="G27" s="385">
        <v>716</v>
      </c>
      <c r="H27" s="386">
        <f t="shared" si="0"/>
        <v>0.20530726256983239</v>
      </c>
      <c r="I27" s="139">
        <f t="shared" si="1"/>
        <v>1.3400621118012421</v>
      </c>
      <c r="J27" s="139">
        <f t="shared" si="3"/>
        <v>-0.12236275106088484</v>
      </c>
      <c r="K27" s="139">
        <f t="shared" si="4"/>
        <v>-0.22230037806699596</v>
      </c>
      <c r="L27" s="139">
        <f t="shared" si="5"/>
        <v>-0.19954757147051846</v>
      </c>
      <c r="M27" s="139">
        <f t="shared" si="6"/>
        <v>-0.54421070059839927</v>
      </c>
      <c r="N27" s="388">
        <f t="shared" si="2"/>
        <v>-389.65486162845389</v>
      </c>
    </row>
    <row r="28" spans="2:14" x14ac:dyDescent="0.2">
      <c r="B28" s="387">
        <v>1</v>
      </c>
      <c r="C28" s="387">
        <v>22</v>
      </c>
      <c r="D28" s="384" t="s">
        <v>601</v>
      </c>
      <c r="E28" s="385">
        <v>343</v>
      </c>
      <c r="F28" s="385">
        <v>562</v>
      </c>
      <c r="G28" s="385">
        <v>852</v>
      </c>
      <c r="H28" s="386">
        <f t="shared" si="0"/>
        <v>0.40258215962441313</v>
      </c>
      <c r="I28" s="139">
        <f t="shared" si="1"/>
        <v>2.1263345195729539</v>
      </c>
      <c r="J28" s="139">
        <f t="shared" si="3"/>
        <v>-0.11735652154252206</v>
      </c>
      <c r="K28" s="139">
        <f t="shared" si="4"/>
        <v>-1.1261994539692052E-2</v>
      </c>
      <c r="L28" s="139">
        <f t="shared" si="5"/>
        <v>-0.17167014316245505</v>
      </c>
      <c r="M28" s="139">
        <f t="shared" si="6"/>
        <v>-0.30028865924466919</v>
      </c>
      <c r="N28" s="388">
        <f t="shared" si="2"/>
        <v>-255.84593767645814</v>
      </c>
    </row>
    <row r="29" spans="2:14" x14ac:dyDescent="0.2">
      <c r="B29" s="387">
        <v>1</v>
      </c>
      <c r="C29" s="387">
        <v>23</v>
      </c>
      <c r="D29" s="384" t="s">
        <v>602</v>
      </c>
      <c r="E29" s="385">
        <v>136</v>
      </c>
      <c r="F29" s="385">
        <v>691</v>
      </c>
      <c r="G29" s="385">
        <v>591</v>
      </c>
      <c r="H29" s="386">
        <f t="shared" si="0"/>
        <v>0.23011844331641285</v>
      </c>
      <c r="I29" s="139">
        <f t="shared" si="1"/>
        <v>1.0520984081041969</v>
      </c>
      <c r="J29" s="139">
        <f t="shared" si="3"/>
        <v>-0.12696406495643886</v>
      </c>
      <c r="K29" s="139">
        <f t="shared" si="4"/>
        <v>-0.19575816942139518</v>
      </c>
      <c r="L29" s="139">
        <f t="shared" si="5"/>
        <v>-0.209757375891723</v>
      </c>
      <c r="M29" s="139">
        <f t="shared" si="6"/>
        <v>-0.53247961026955704</v>
      </c>
      <c r="N29" s="388">
        <f t="shared" si="2"/>
        <v>-314.69544966930823</v>
      </c>
    </row>
    <row r="30" spans="2:14" x14ac:dyDescent="0.2">
      <c r="B30" s="387">
        <v>1</v>
      </c>
      <c r="C30" s="387">
        <v>24</v>
      </c>
      <c r="D30" s="384" t="s">
        <v>603</v>
      </c>
      <c r="E30" s="385">
        <v>199</v>
      </c>
      <c r="F30" s="385">
        <v>1016</v>
      </c>
      <c r="G30" s="385">
        <v>1026</v>
      </c>
      <c r="H30" s="386">
        <f t="shared" si="0"/>
        <v>0.19395711500974658</v>
      </c>
      <c r="I30" s="139">
        <f t="shared" si="1"/>
        <v>1.2057086614173229</v>
      </c>
      <c r="J30" s="139">
        <f t="shared" si="3"/>
        <v>-0.11095149259991087</v>
      </c>
      <c r="K30" s="139">
        <f t="shared" si="4"/>
        <v>-0.23444240338111469</v>
      </c>
      <c r="L30" s="139">
        <f t="shared" si="5"/>
        <v>-0.20431109699169647</v>
      </c>
      <c r="M30" s="139">
        <f t="shared" si="6"/>
        <v>-0.54970499297272202</v>
      </c>
      <c r="N30" s="388">
        <f t="shared" si="2"/>
        <v>-563.99732279001284</v>
      </c>
    </row>
    <row r="31" spans="2:14" x14ac:dyDescent="0.2">
      <c r="B31" s="387">
        <v>1</v>
      </c>
      <c r="C31" s="387">
        <v>25</v>
      </c>
      <c r="D31" s="384" t="s">
        <v>604</v>
      </c>
      <c r="E31" s="385">
        <v>407</v>
      </c>
      <c r="F31" s="385">
        <v>246</v>
      </c>
      <c r="G31" s="385">
        <v>1945</v>
      </c>
      <c r="H31" s="386">
        <f t="shared" si="0"/>
        <v>0.20925449871465296</v>
      </c>
      <c r="I31" s="139">
        <f t="shared" si="1"/>
        <v>9.5609756097560972</v>
      </c>
      <c r="J31" s="139">
        <f t="shared" si="3"/>
        <v>-7.7122632839797714E-2</v>
      </c>
      <c r="K31" s="139">
        <f t="shared" si="4"/>
        <v>-0.21807775092162227</v>
      </c>
      <c r="L31" s="139">
        <f t="shared" si="5"/>
        <v>9.1926381323418543E-2</v>
      </c>
      <c r="M31" s="139">
        <f t="shared" si="6"/>
        <v>-0.20327400243800145</v>
      </c>
      <c r="N31" s="388">
        <f t="shared" si="2"/>
        <v>-395.36793474191285</v>
      </c>
    </row>
    <row r="32" spans="2:14" x14ac:dyDescent="0.2">
      <c r="B32" s="387">
        <v>1</v>
      </c>
      <c r="C32" s="387">
        <v>26</v>
      </c>
      <c r="D32" s="384" t="s">
        <v>605</v>
      </c>
      <c r="E32" s="385">
        <v>154</v>
      </c>
      <c r="F32" s="385">
        <v>554</v>
      </c>
      <c r="G32" s="385">
        <v>695</v>
      </c>
      <c r="H32" s="386">
        <f t="shared" si="0"/>
        <v>0.22158273381294963</v>
      </c>
      <c r="I32" s="139">
        <f t="shared" si="1"/>
        <v>1.5324909747292419</v>
      </c>
      <c r="J32" s="139">
        <f t="shared" si="3"/>
        <v>-0.12313577179533791</v>
      </c>
      <c r="K32" s="139">
        <f t="shared" si="4"/>
        <v>-0.20488939880113288</v>
      </c>
      <c r="L32" s="139">
        <f t="shared" si="5"/>
        <v>-0.19272497185026696</v>
      </c>
      <c r="M32" s="139">
        <f t="shared" si="6"/>
        <v>-0.52075014244673778</v>
      </c>
      <c r="N32" s="388">
        <f t="shared" si="2"/>
        <v>-361.92134900048273</v>
      </c>
    </row>
    <row r="33" spans="2:14" x14ac:dyDescent="0.2">
      <c r="B33" s="387">
        <v>1</v>
      </c>
      <c r="C33" s="387">
        <v>27</v>
      </c>
      <c r="D33" s="384" t="s">
        <v>606</v>
      </c>
      <c r="E33" s="385">
        <v>1232</v>
      </c>
      <c r="F33" s="385">
        <v>245</v>
      </c>
      <c r="G33" s="385">
        <v>3764</v>
      </c>
      <c r="H33" s="386">
        <f t="shared" si="0"/>
        <v>0.32731137088204038</v>
      </c>
      <c r="I33" s="139">
        <f t="shared" si="1"/>
        <v>20.391836734693879</v>
      </c>
      <c r="J33" s="139">
        <f t="shared" si="3"/>
        <v>-1.0164313031695606E-2</v>
      </c>
      <c r="K33" s="139">
        <f t="shared" si="4"/>
        <v>-9.1784280041737276E-2</v>
      </c>
      <c r="L33" s="139">
        <f t="shared" si="5"/>
        <v>0.47593649224760698</v>
      </c>
      <c r="M33" s="139">
        <f t="shared" si="6"/>
        <v>0.37398789917417408</v>
      </c>
      <c r="N33" s="388">
        <f t="shared" si="2"/>
        <v>1407.6904524915913</v>
      </c>
    </row>
    <row r="34" spans="2:14" x14ac:dyDescent="0.2">
      <c r="B34" s="387">
        <v>1</v>
      </c>
      <c r="C34" s="387">
        <v>28</v>
      </c>
      <c r="D34" s="384" t="s">
        <v>607</v>
      </c>
      <c r="E34" s="385">
        <v>725</v>
      </c>
      <c r="F34" s="385">
        <v>934</v>
      </c>
      <c r="G34" s="385">
        <v>1441</v>
      </c>
      <c r="H34" s="386">
        <f t="shared" si="0"/>
        <v>0.50312283136710623</v>
      </c>
      <c r="I34" s="139">
        <f t="shared" si="1"/>
        <v>2.3190578158458246</v>
      </c>
      <c r="J34" s="139">
        <f t="shared" si="3"/>
        <v>-9.5675130466671532E-2</v>
      </c>
      <c r="K34" s="139">
        <f t="shared" si="4"/>
        <v>9.6293204627167964E-2</v>
      </c>
      <c r="L34" s="139">
        <f t="shared" si="5"/>
        <v>-0.16483710435550189</v>
      </c>
      <c r="M34" s="139">
        <f t="shared" si="6"/>
        <v>-0.16421903019500544</v>
      </c>
      <c r="N34" s="388">
        <f t="shared" si="2"/>
        <v>-236.63962251100284</v>
      </c>
    </row>
    <row r="35" spans="2:14" x14ac:dyDescent="0.2">
      <c r="B35" s="387">
        <v>1</v>
      </c>
      <c r="C35" s="387">
        <v>29</v>
      </c>
      <c r="D35" s="384" t="s">
        <v>608</v>
      </c>
      <c r="E35" s="385">
        <v>455</v>
      </c>
      <c r="F35" s="385">
        <v>231</v>
      </c>
      <c r="G35" s="385">
        <v>1516</v>
      </c>
      <c r="H35" s="386">
        <f t="shared" si="0"/>
        <v>0.30013192612137202</v>
      </c>
      <c r="I35" s="139">
        <f t="shared" si="1"/>
        <v>8.5324675324675319</v>
      </c>
      <c r="J35" s="139">
        <f t="shared" si="3"/>
        <v>-9.291434212933912E-2</v>
      </c>
      <c r="K35" s="139">
        <f t="shared" si="4"/>
        <v>-0.12085998188267717</v>
      </c>
      <c r="L35" s="139">
        <f t="shared" si="5"/>
        <v>5.5460444193394215E-2</v>
      </c>
      <c r="M35" s="139">
        <f t="shared" si="6"/>
        <v>-0.15831387981862208</v>
      </c>
      <c r="N35" s="388">
        <f t="shared" si="2"/>
        <v>-240.00384180503107</v>
      </c>
    </row>
    <row r="36" spans="2:14" x14ac:dyDescent="0.2">
      <c r="B36" s="387">
        <v>1</v>
      </c>
      <c r="C36" s="387">
        <v>30</v>
      </c>
      <c r="D36" s="384" t="s">
        <v>609</v>
      </c>
      <c r="E36" s="385">
        <v>1651</v>
      </c>
      <c r="F36" s="385">
        <v>636</v>
      </c>
      <c r="G36" s="385">
        <v>2227</v>
      </c>
      <c r="H36" s="386">
        <f t="shared" si="0"/>
        <v>0.74135608441850021</v>
      </c>
      <c r="I36" s="139">
        <f t="shared" si="1"/>
        <v>6.0974842767295598</v>
      </c>
      <c r="J36" s="139">
        <f t="shared" si="3"/>
        <v>-6.6742068691427847E-2</v>
      </c>
      <c r="K36" s="139">
        <f t="shared" si="4"/>
        <v>0.35114752911077007</v>
      </c>
      <c r="L36" s="139">
        <f t="shared" si="5"/>
        <v>-3.087232098088474E-2</v>
      </c>
      <c r="M36" s="139">
        <f t="shared" si="6"/>
        <v>0.25353313943845751</v>
      </c>
      <c r="N36" s="388">
        <f t="shared" si="2"/>
        <v>564.61830152944492</v>
      </c>
    </row>
    <row r="37" spans="2:14" x14ac:dyDescent="0.2">
      <c r="B37" s="387">
        <v>1</v>
      </c>
      <c r="C37" s="387">
        <v>31</v>
      </c>
      <c r="D37" s="384" t="s">
        <v>610</v>
      </c>
      <c r="E37" s="385">
        <v>737</v>
      </c>
      <c r="F37" s="385">
        <v>301</v>
      </c>
      <c r="G37" s="385">
        <v>2304</v>
      </c>
      <c r="H37" s="386">
        <f t="shared" si="0"/>
        <v>0.31987847222222221</v>
      </c>
      <c r="I37" s="139">
        <f t="shared" si="1"/>
        <v>10.102990033222591</v>
      </c>
      <c r="J37" s="139">
        <f t="shared" si="3"/>
        <v>-6.3907659331766564E-2</v>
      </c>
      <c r="K37" s="139">
        <f t="shared" si="4"/>
        <v>-9.9735757606854422E-2</v>
      </c>
      <c r="L37" s="139">
        <f t="shared" si="5"/>
        <v>0.11114359927838277</v>
      </c>
      <c r="M37" s="139">
        <f t="shared" si="6"/>
        <v>-5.2499817660238229E-2</v>
      </c>
      <c r="N37" s="388">
        <f t="shared" si="2"/>
        <v>-120.95957988918889</v>
      </c>
    </row>
    <row r="38" spans="2:14" x14ac:dyDescent="0.2">
      <c r="B38" s="387">
        <v>1</v>
      </c>
      <c r="C38" s="387">
        <v>32</v>
      </c>
      <c r="D38" s="384" t="s">
        <v>611</v>
      </c>
      <c r="E38" s="385">
        <v>153</v>
      </c>
      <c r="F38" s="385">
        <v>367</v>
      </c>
      <c r="G38" s="385">
        <v>487</v>
      </c>
      <c r="H38" s="386">
        <f t="shared" si="0"/>
        <v>0.31416837782340862</v>
      </c>
      <c r="I38" s="139">
        <f t="shared" si="1"/>
        <v>1.7438692098092643</v>
      </c>
      <c r="J38" s="139">
        <f t="shared" si="3"/>
        <v>-0.13079235811753981</v>
      </c>
      <c r="K38" s="139">
        <f t="shared" si="4"/>
        <v>-0.10584423420324836</v>
      </c>
      <c r="L38" s="139">
        <f t="shared" si="5"/>
        <v>-0.18523051886414721</v>
      </c>
      <c r="M38" s="139">
        <f t="shared" si="6"/>
        <v>-0.42186711118493536</v>
      </c>
      <c r="N38" s="388">
        <f t="shared" si="2"/>
        <v>-205.44928314706351</v>
      </c>
    </row>
    <row r="39" spans="2:14" x14ac:dyDescent="0.2">
      <c r="B39" s="387">
        <v>1</v>
      </c>
      <c r="C39" s="387">
        <v>33</v>
      </c>
      <c r="D39" s="384" t="s">
        <v>612</v>
      </c>
      <c r="E39" s="385">
        <v>1112</v>
      </c>
      <c r="F39" s="385">
        <v>991</v>
      </c>
      <c r="G39" s="385">
        <v>2133</v>
      </c>
      <c r="H39" s="386">
        <f t="shared" si="0"/>
        <v>0.52133145804031877</v>
      </c>
      <c r="I39" s="139">
        <f t="shared" si="1"/>
        <v>3.2744702320887993</v>
      </c>
      <c r="J39" s="139">
        <f t="shared" si="3"/>
        <v>-7.0202256740884469E-2</v>
      </c>
      <c r="K39" s="139">
        <f t="shared" si="4"/>
        <v>0.1157722118234244</v>
      </c>
      <c r="L39" s="139">
        <f t="shared" si="5"/>
        <v>-0.13096278691133659</v>
      </c>
      <c r="M39" s="139">
        <f t="shared" si="6"/>
        <v>-8.5392831828796659E-2</v>
      </c>
      <c r="N39" s="388">
        <f t="shared" si="2"/>
        <v>-182.14291029082327</v>
      </c>
    </row>
    <row r="40" spans="2:14" x14ac:dyDescent="0.2">
      <c r="B40" s="387">
        <v>1</v>
      </c>
      <c r="C40" s="387">
        <v>34</v>
      </c>
      <c r="D40" s="384" t="s">
        <v>613</v>
      </c>
      <c r="E40" s="385">
        <v>558</v>
      </c>
      <c r="F40" s="385">
        <v>606</v>
      </c>
      <c r="G40" s="385">
        <v>1782</v>
      </c>
      <c r="H40" s="386">
        <f t="shared" si="0"/>
        <v>0.31313131313131315</v>
      </c>
      <c r="I40" s="139">
        <f t="shared" si="1"/>
        <v>3.8613861386138613</v>
      </c>
      <c r="J40" s="139">
        <f t="shared" si="3"/>
        <v>-8.3122746159600164E-2</v>
      </c>
      <c r="K40" s="139">
        <f t="shared" si="4"/>
        <v>-0.10695365288500044</v>
      </c>
      <c r="L40" s="139">
        <f t="shared" si="5"/>
        <v>-0.11015357887441289</v>
      </c>
      <c r="M40" s="139">
        <f t="shared" si="6"/>
        <v>-0.30022997791901351</v>
      </c>
      <c r="N40" s="388">
        <f t="shared" si="2"/>
        <v>-535.00982065168205</v>
      </c>
    </row>
    <row r="41" spans="2:14" x14ac:dyDescent="0.2">
      <c r="B41" s="387">
        <v>1</v>
      </c>
      <c r="C41" s="387">
        <v>35</v>
      </c>
      <c r="D41" s="384" t="s">
        <v>614</v>
      </c>
      <c r="E41" s="385">
        <v>1169</v>
      </c>
      <c r="F41" s="385">
        <v>1374</v>
      </c>
      <c r="G41" s="385">
        <v>1927</v>
      </c>
      <c r="H41" s="386">
        <f t="shared" si="0"/>
        <v>0.60664244940321743</v>
      </c>
      <c r="I41" s="139">
        <f t="shared" si="1"/>
        <v>2.2532751091703056</v>
      </c>
      <c r="J41" s="139">
        <f t="shared" si="3"/>
        <v>-7.7785222040757496E-2</v>
      </c>
      <c r="K41" s="139">
        <f t="shared" si="4"/>
        <v>0.20703518538542157</v>
      </c>
      <c r="L41" s="139">
        <f t="shared" si="5"/>
        <v>-0.16716944194121758</v>
      </c>
      <c r="M41" s="139">
        <f t="shared" si="6"/>
        <v>-3.7919478596553507E-2</v>
      </c>
      <c r="N41" s="388">
        <f t="shared" si="2"/>
        <v>-73.070835255558606</v>
      </c>
    </row>
    <row r="42" spans="2:14" x14ac:dyDescent="0.2">
      <c r="B42" s="387">
        <v>1</v>
      </c>
      <c r="C42" s="387">
        <v>37</v>
      </c>
      <c r="D42" s="384" t="s">
        <v>615</v>
      </c>
      <c r="E42" s="385">
        <v>445</v>
      </c>
      <c r="F42" s="385">
        <v>1240</v>
      </c>
      <c r="G42" s="385">
        <v>1696</v>
      </c>
      <c r="H42" s="386">
        <f t="shared" si="0"/>
        <v>0.26238207547169812</v>
      </c>
      <c r="I42" s="139">
        <f t="shared" si="1"/>
        <v>1.7266129032258064</v>
      </c>
      <c r="J42" s="139">
        <f t="shared" si="3"/>
        <v>-8.6288450119741317E-2</v>
      </c>
      <c r="K42" s="139">
        <f t="shared" si="4"/>
        <v>-0.1612435663044709</v>
      </c>
      <c r="L42" s="139">
        <f t="shared" si="5"/>
        <v>-0.18584234428862781</v>
      </c>
      <c r="M42" s="139">
        <f t="shared" si="6"/>
        <v>-0.43337436071284002</v>
      </c>
      <c r="N42" s="388">
        <f t="shared" si="2"/>
        <v>-735.00291576897666</v>
      </c>
    </row>
    <row r="43" spans="2:14" x14ac:dyDescent="0.2">
      <c r="B43" s="387">
        <v>1</v>
      </c>
      <c r="C43" s="387">
        <v>38</v>
      </c>
      <c r="D43" s="384" t="s">
        <v>616</v>
      </c>
      <c r="E43" s="385">
        <v>713</v>
      </c>
      <c r="F43" s="385">
        <v>827</v>
      </c>
      <c r="G43" s="385">
        <v>1297</v>
      </c>
      <c r="H43" s="386">
        <f t="shared" si="0"/>
        <v>0.54973014649190444</v>
      </c>
      <c r="I43" s="139">
        <f t="shared" si="1"/>
        <v>2.4304715840386941</v>
      </c>
      <c r="J43" s="139">
        <f t="shared" si="3"/>
        <v>-0.10097584407434976</v>
      </c>
      <c r="K43" s="139">
        <f t="shared" si="4"/>
        <v>0.14615222161990646</v>
      </c>
      <c r="L43" s="139">
        <f t="shared" si="5"/>
        <v>-0.16088690935358127</v>
      </c>
      <c r="M43" s="139">
        <f t="shared" si="6"/>
        <v>-0.11571053180802457</v>
      </c>
      <c r="N43" s="388">
        <f t="shared" si="2"/>
        <v>-150.07655975500788</v>
      </c>
    </row>
    <row r="44" spans="2:14" x14ac:dyDescent="0.2">
      <c r="B44" s="387">
        <v>1</v>
      </c>
      <c r="C44" s="387">
        <v>39</v>
      </c>
      <c r="D44" s="384" t="s">
        <v>617</v>
      </c>
      <c r="E44" s="385">
        <v>289</v>
      </c>
      <c r="F44" s="385">
        <v>618</v>
      </c>
      <c r="G44" s="385">
        <v>973</v>
      </c>
      <c r="H44" s="386">
        <f t="shared" si="0"/>
        <v>0.29701952723535457</v>
      </c>
      <c r="I44" s="139">
        <f t="shared" si="1"/>
        <v>2.0420711974110031</v>
      </c>
      <c r="J44" s="139">
        <f t="shared" si="3"/>
        <v>-0.11290244969162579</v>
      </c>
      <c r="K44" s="139">
        <f t="shared" si="4"/>
        <v>-0.12418952679489971</v>
      </c>
      <c r="L44" s="139">
        <f t="shared" si="5"/>
        <v>-0.17465771426294197</v>
      </c>
      <c r="M44" s="139">
        <f t="shared" si="6"/>
        <v>-0.41174969074946743</v>
      </c>
      <c r="N44" s="388">
        <f t="shared" si="2"/>
        <v>-400.63244909923179</v>
      </c>
    </row>
    <row r="45" spans="2:14" x14ac:dyDescent="0.2">
      <c r="B45" s="387">
        <v>1</v>
      </c>
      <c r="C45" s="387">
        <v>40</v>
      </c>
      <c r="D45" s="384" t="s">
        <v>618</v>
      </c>
      <c r="E45" s="385">
        <v>329</v>
      </c>
      <c r="F45" s="385">
        <v>952</v>
      </c>
      <c r="G45" s="385">
        <v>1060</v>
      </c>
      <c r="H45" s="386">
        <f t="shared" si="0"/>
        <v>0.31037735849056602</v>
      </c>
      <c r="I45" s="139">
        <f t="shared" si="1"/>
        <v>1.4590336134453781</v>
      </c>
      <c r="J45" s="139">
        <f t="shared" si="3"/>
        <v>-0.10969993522032019</v>
      </c>
      <c r="K45" s="139">
        <f t="shared" si="4"/>
        <v>-0.10989974559303511</v>
      </c>
      <c r="L45" s="139">
        <f t="shared" si="5"/>
        <v>-0.1953294156825183</v>
      </c>
      <c r="M45" s="139">
        <f t="shared" si="6"/>
        <v>-0.41492909649587362</v>
      </c>
      <c r="N45" s="388">
        <f t="shared" si="2"/>
        <v>-439.82484228562606</v>
      </c>
    </row>
    <row r="46" spans="2:14" x14ac:dyDescent="0.2">
      <c r="B46" s="387">
        <v>1</v>
      </c>
      <c r="C46" s="387">
        <v>41</v>
      </c>
      <c r="D46" s="384" t="s">
        <v>619</v>
      </c>
      <c r="E46" s="385">
        <v>104</v>
      </c>
      <c r="F46" s="385">
        <v>438</v>
      </c>
      <c r="G46" s="385">
        <v>451</v>
      </c>
      <c r="H46" s="386">
        <f t="shared" si="0"/>
        <v>0.23059866962305986</v>
      </c>
      <c r="I46" s="139">
        <f t="shared" si="1"/>
        <v>1.2671232876712328</v>
      </c>
      <c r="J46" s="139">
        <f t="shared" si="3"/>
        <v>-0.13211753651945937</v>
      </c>
      <c r="K46" s="139">
        <f t="shared" si="4"/>
        <v>-0.19524443865790106</v>
      </c>
      <c r="L46" s="139">
        <f t="shared" si="5"/>
        <v>-0.20213363047559185</v>
      </c>
      <c r="M46" s="139">
        <f t="shared" si="6"/>
        <v>-0.52949560565295228</v>
      </c>
      <c r="N46" s="388">
        <f t="shared" si="2"/>
        <v>-238.80251814948147</v>
      </c>
    </row>
    <row r="47" spans="2:14" x14ac:dyDescent="0.2">
      <c r="B47" s="387">
        <v>1</v>
      </c>
      <c r="C47" s="387">
        <v>43</v>
      </c>
      <c r="D47" s="384" t="s">
        <v>620</v>
      </c>
      <c r="E47" s="385">
        <v>110</v>
      </c>
      <c r="F47" s="385">
        <v>327</v>
      </c>
      <c r="G47" s="385">
        <v>392</v>
      </c>
      <c r="H47" s="386">
        <f t="shared" si="0"/>
        <v>0.28061224489795916</v>
      </c>
      <c r="I47" s="139">
        <f t="shared" si="1"/>
        <v>1.5351681957186545</v>
      </c>
      <c r="J47" s="139">
        <f t="shared" si="3"/>
        <v>-0.13428935667816086</v>
      </c>
      <c r="K47" s="139">
        <f t="shared" si="4"/>
        <v>-0.14174151335912036</v>
      </c>
      <c r="L47" s="139">
        <f t="shared" si="5"/>
        <v>-0.19263005050308568</v>
      </c>
      <c r="M47" s="139">
        <f t="shared" si="6"/>
        <v>-0.4686609205403669</v>
      </c>
      <c r="N47" s="388">
        <f t="shared" si="2"/>
        <v>-183.71508085182381</v>
      </c>
    </row>
    <row r="48" spans="2:14" x14ac:dyDescent="0.2">
      <c r="B48" s="387">
        <v>1</v>
      </c>
      <c r="C48" s="387">
        <v>51</v>
      </c>
      <c r="D48" s="384" t="s">
        <v>621</v>
      </c>
      <c r="E48" s="385">
        <v>1725</v>
      </c>
      <c r="F48" s="385">
        <v>420</v>
      </c>
      <c r="G48" s="385">
        <v>4224</v>
      </c>
      <c r="H48" s="386">
        <f t="shared" si="0"/>
        <v>0.40838068181818182</v>
      </c>
      <c r="I48" s="139">
        <f t="shared" si="1"/>
        <v>14.164285714285715</v>
      </c>
      <c r="J48" s="139">
        <f t="shared" si="3"/>
        <v>6.768522103943189E-3</v>
      </c>
      <c r="K48" s="139">
        <f t="shared" si="4"/>
        <v>-5.058920712809895E-3</v>
      </c>
      <c r="L48" s="139">
        <f t="shared" si="5"/>
        <v>0.25513756125339948</v>
      </c>
      <c r="M48" s="139">
        <f t="shared" si="6"/>
        <v>0.25684716264453278</v>
      </c>
      <c r="N48" s="388">
        <f t="shared" si="2"/>
        <v>1084.9224150105065</v>
      </c>
    </row>
    <row r="49" spans="2:14" x14ac:dyDescent="0.2">
      <c r="B49" s="387">
        <v>1</v>
      </c>
      <c r="C49" s="387">
        <v>52</v>
      </c>
      <c r="D49" s="384" t="s">
        <v>622</v>
      </c>
      <c r="E49" s="385">
        <v>4348</v>
      </c>
      <c r="F49" s="385">
        <v>896</v>
      </c>
      <c r="G49" s="385">
        <v>11960</v>
      </c>
      <c r="H49" s="386">
        <f t="shared" si="0"/>
        <v>0.36354515050167224</v>
      </c>
      <c r="I49" s="139">
        <f t="shared" si="1"/>
        <v>18.200892857142858</v>
      </c>
      <c r="J49" s="139">
        <f t="shared" si="3"/>
        <v>0.2915346364719904</v>
      </c>
      <c r="K49" s="139">
        <f t="shared" si="4"/>
        <v>-5.3022539981642192E-2</v>
      </c>
      <c r="L49" s="139">
        <f t="shared" si="5"/>
        <v>0.39825618670755492</v>
      </c>
      <c r="M49" s="139">
        <f t="shared" si="6"/>
        <v>0.63676828319790313</v>
      </c>
      <c r="N49" s="388">
        <f t="shared" si="2"/>
        <v>7615.7486670469216</v>
      </c>
    </row>
    <row r="50" spans="2:14" x14ac:dyDescent="0.2">
      <c r="B50" s="387">
        <v>1</v>
      </c>
      <c r="C50" s="387">
        <v>53</v>
      </c>
      <c r="D50" s="384" t="s">
        <v>623</v>
      </c>
      <c r="E50" s="385">
        <v>10822</v>
      </c>
      <c r="F50" s="385">
        <v>1603</v>
      </c>
      <c r="G50" s="385">
        <v>22193</v>
      </c>
      <c r="H50" s="386">
        <f t="shared" si="0"/>
        <v>0.48763123507412248</v>
      </c>
      <c r="I50" s="139">
        <f t="shared" si="1"/>
        <v>20.595757953836557</v>
      </c>
      <c r="J50" s="139">
        <f t="shared" si="3"/>
        <v>0.66821659721762483</v>
      </c>
      <c r="K50" s="139">
        <f t="shared" si="4"/>
        <v>7.9720789744475967E-2</v>
      </c>
      <c r="L50" s="139">
        <f t="shared" si="5"/>
        <v>0.48316655540504833</v>
      </c>
      <c r="M50" s="139">
        <f t="shared" si="6"/>
        <v>1.231103942367149</v>
      </c>
      <c r="N50" s="388">
        <f t="shared" si="2"/>
        <v>27321.889792954138</v>
      </c>
    </row>
    <row r="51" spans="2:14" x14ac:dyDescent="0.2">
      <c r="B51" s="387">
        <v>1</v>
      </c>
      <c r="C51" s="387">
        <v>54</v>
      </c>
      <c r="D51" s="384" t="s">
        <v>624</v>
      </c>
      <c r="E51" s="385">
        <v>6095</v>
      </c>
      <c r="F51" s="385">
        <v>421</v>
      </c>
      <c r="G51" s="385">
        <v>7875</v>
      </c>
      <c r="H51" s="386">
        <f t="shared" si="0"/>
        <v>0.77396825396825397</v>
      </c>
      <c r="I51" s="139">
        <f t="shared" si="1"/>
        <v>33.182897862232778</v>
      </c>
      <c r="J51" s="139">
        <f t="shared" si="3"/>
        <v>0.14116369836528503</v>
      </c>
      <c r="K51" s="139">
        <f t="shared" si="4"/>
        <v>0.38603498639933848</v>
      </c>
      <c r="L51" s="139">
        <f t="shared" si="5"/>
        <v>0.92944584351375614</v>
      </c>
      <c r="M51" s="139">
        <f t="shared" si="6"/>
        <v>1.4566445282783795</v>
      </c>
      <c r="N51" s="388">
        <f t="shared" si="2"/>
        <v>11471.075660192239</v>
      </c>
    </row>
    <row r="52" spans="2:14" x14ac:dyDescent="0.2">
      <c r="B52" s="387">
        <v>1</v>
      </c>
      <c r="C52" s="387">
        <v>55</v>
      </c>
      <c r="D52" s="384" t="s">
        <v>625</v>
      </c>
      <c r="E52" s="385">
        <v>1384</v>
      </c>
      <c r="F52" s="385">
        <v>842</v>
      </c>
      <c r="G52" s="385">
        <v>5506</v>
      </c>
      <c r="H52" s="386">
        <f t="shared" si="0"/>
        <v>0.25136215038140208</v>
      </c>
      <c r="I52" s="139">
        <f t="shared" si="1"/>
        <v>8.1828978622327799</v>
      </c>
      <c r="J52" s="139">
        <f t="shared" si="3"/>
        <v>5.3959597416745227E-2</v>
      </c>
      <c r="K52" s="139">
        <f t="shared" si="4"/>
        <v>-0.17303233016835273</v>
      </c>
      <c r="L52" s="139">
        <f t="shared" si="5"/>
        <v>4.3066389252231795E-2</v>
      </c>
      <c r="M52" s="139">
        <f t="shared" si="6"/>
        <v>-7.6006343499375711E-2</v>
      </c>
      <c r="N52" s="388">
        <f t="shared" si="2"/>
        <v>-418.49092730756269</v>
      </c>
    </row>
    <row r="53" spans="2:14" x14ac:dyDescent="0.2">
      <c r="B53" s="387">
        <v>1</v>
      </c>
      <c r="C53" s="387">
        <v>56</v>
      </c>
      <c r="D53" s="384" t="s">
        <v>626</v>
      </c>
      <c r="E53" s="385">
        <v>3677</v>
      </c>
      <c r="F53" s="385">
        <v>1252</v>
      </c>
      <c r="G53" s="385">
        <v>9870</v>
      </c>
      <c r="H53" s="386">
        <f t="shared" si="0"/>
        <v>0.37254305977710234</v>
      </c>
      <c r="I53" s="139">
        <f t="shared" si="1"/>
        <v>10.820287539936102</v>
      </c>
      <c r="J53" s="139">
        <f t="shared" si="3"/>
        <v>0.21460066813832718</v>
      </c>
      <c r="K53" s="139">
        <f t="shared" si="4"/>
        <v>-4.3396864049408776E-2</v>
      </c>
      <c r="L53" s="139">
        <f t="shared" si="5"/>
        <v>0.13657551018013772</v>
      </c>
      <c r="M53" s="139">
        <f t="shared" si="6"/>
        <v>0.30777931426905614</v>
      </c>
      <c r="N53" s="388">
        <f t="shared" si="2"/>
        <v>3037.7818318355839</v>
      </c>
    </row>
    <row r="54" spans="2:14" x14ac:dyDescent="0.2">
      <c r="B54" s="387">
        <v>1</v>
      </c>
      <c r="C54" s="387">
        <v>57</v>
      </c>
      <c r="D54" s="384" t="s">
        <v>627</v>
      </c>
      <c r="E54" s="385">
        <v>730</v>
      </c>
      <c r="F54" s="385">
        <v>816</v>
      </c>
      <c r="G54" s="385">
        <v>2397</v>
      </c>
      <c r="H54" s="386">
        <f t="shared" si="0"/>
        <v>0.30454735085523571</v>
      </c>
      <c r="I54" s="139">
        <f t="shared" si="1"/>
        <v>3.8321078431372548</v>
      </c>
      <c r="J54" s="139">
        <f t="shared" si="3"/>
        <v>-6.0484281793474377E-2</v>
      </c>
      <c r="K54" s="139">
        <f t="shared" si="4"/>
        <v>-0.116136501539594</v>
      </c>
      <c r="L54" s="139">
        <f t="shared" si="5"/>
        <v>-0.11119164605706337</v>
      </c>
      <c r="M54" s="139">
        <f t="shared" si="6"/>
        <v>-0.28781242939013174</v>
      </c>
      <c r="N54" s="388">
        <f t="shared" si="2"/>
        <v>-689.88639324814574</v>
      </c>
    </row>
    <row r="55" spans="2:14" x14ac:dyDescent="0.2">
      <c r="B55" s="387">
        <v>1</v>
      </c>
      <c r="C55" s="387">
        <v>58</v>
      </c>
      <c r="D55" s="384" t="s">
        <v>628</v>
      </c>
      <c r="E55" s="385">
        <v>1148</v>
      </c>
      <c r="F55" s="385">
        <v>1188</v>
      </c>
      <c r="G55" s="385">
        <v>5350</v>
      </c>
      <c r="H55" s="386">
        <f t="shared" si="0"/>
        <v>0.21457943925233644</v>
      </c>
      <c r="I55" s="139">
        <f t="shared" si="1"/>
        <v>5.4696969696969697</v>
      </c>
      <c r="J55" s="139">
        <f t="shared" si="3"/>
        <v>4.8217157675093804E-2</v>
      </c>
      <c r="K55" s="139">
        <f t="shared" si="4"/>
        <v>-0.21238129962330618</v>
      </c>
      <c r="L55" s="139">
        <f t="shared" si="5"/>
        <v>-5.3130631804879105E-2</v>
      </c>
      <c r="M55" s="139">
        <f t="shared" si="6"/>
        <v>-0.21729477375309147</v>
      </c>
      <c r="N55" s="388">
        <f t="shared" si="2"/>
        <v>-1162.5270395790394</v>
      </c>
    </row>
    <row r="56" spans="2:14" x14ac:dyDescent="0.2">
      <c r="B56" s="387">
        <v>1</v>
      </c>
      <c r="C56" s="387">
        <v>59</v>
      </c>
      <c r="D56" s="384" t="s">
        <v>629</v>
      </c>
      <c r="E56" s="385">
        <v>405</v>
      </c>
      <c r="F56" s="385">
        <v>599</v>
      </c>
      <c r="G56" s="385">
        <v>2013</v>
      </c>
      <c r="H56" s="386">
        <f t="shared" si="0"/>
        <v>0.20119225037257824</v>
      </c>
      <c r="I56" s="139">
        <f t="shared" si="1"/>
        <v>4.036727879799666</v>
      </c>
      <c r="J56" s="139">
        <f t="shared" si="3"/>
        <v>-7.4619518080616329E-2</v>
      </c>
      <c r="K56" s="139">
        <f t="shared" si="4"/>
        <v>-0.22670248667417164</v>
      </c>
      <c r="L56" s="139">
        <f t="shared" si="5"/>
        <v>-0.10393680619995133</v>
      </c>
      <c r="M56" s="139">
        <f t="shared" si="6"/>
        <v>-0.40525881095473931</v>
      </c>
      <c r="N56" s="388">
        <f t="shared" si="2"/>
        <v>-815.78598645189027</v>
      </c>
    </row>
    <row r="57" spans="2:14" x14ac:dyDescent="0.2">
      <c r="B57" s="387">
        <v>1</v>
      </c>
      <c r="C57" s="387">
        <v>60</v>
      </c>
      <c r="D57" s="384" t="s">
        <v>630</v>
      </c>
      <c r="E57" s="385">
        <v>1293</v>
      </c>
      <c r="F57" s="385">
        <v>434</v>
      </c>
      <c r="G57" s="385">
        <v>3031</v>
      </c>
      <c r="H57" s="386">
        <f t="shared" si="0"/>
        <v>0.42659188386671065</v>
      </c>
      <c r="I57" s="139">
        <f t="shared" si="1"/>
        <v>9.9631336405529947</v>
      </c>
      <c r="J57" s="139">
        <f t="shared" si="3"/>
        <v>-3.7146417715224381E-2</v>
      </c>
      <c r="K57" s="139">
        <f t="shared" si="4"/>
        <v>1.4422841537697434E-2</v>
      </c>
      <c r="L57" s="139">
        <f t="shared" si="5"/>
        <v>0.10618496595800428</v>
      </c>
      <c r="M57" s="139">
        <f t="shared" si="6"/>
        <v>8.3461389780477332E-2</v>
      </c>
      <c r="N57" s="388">
        <f t="shared" si="2"/>
        <v>252.9714724246268</v>
      </c>
    </row>
    <row r="58" spans="2:14" x14ac:dyDescent="0.2">
      <c r="B58" s="387">
        <v>1</v>
      </c>
      <c r="C58" s="387">
        <v>61</v>
      </c>
      <c r="D58" s="384" t="s">
        <v>631</v>
      </c>
      <c r="E58" s="385">
        <v>357</v>
      </c>
      <c r="F58" s="385">
        <v>480</v>
      </c>
      <c r="G58" s="385">
        <v>1081</v>
      </c>
      <c r="H58" s="386">
        <f t="shared" si="0"/>
        <v>0.33024976873265494</v>
      </c>
      <c r="I58" s="139">
        <f t="shared" si="1"/>
        <v>2.9958333333333331</v>
      </c>
      <c r="J58" s="139">
        <f t="shared" si="3"/>
        <v>-0.10892691448586711</v>
      </c>
      <c r="K58" s="139">
        <f t="shared" si="4"/>
        <v>-8.8640875879259215E-2</v>
      </c>
      <c r="L58" s="139">
        <f t="shared" si="5"/>
        <v>-0.14084190780157632</v>
      </c>
      <c r="M58" s="139">
        <f t="shared" si="6"/>
        <v>-0.33840969816670263</v>
      </c>
      <c r="N58" s="388">
        <f t="shared" si="2"/>
        <v>-365.82088371820555</v>
      </c>
    </row>
    <row r="59" spans="2:14" x14ac:dyDescent="0.2">
      <c r="B59" s="387">
        <v>1</v>
      </c>
      <c r="C59" s="387">
        <v>62</v>
      </c>
      <c r="D59" s="384" t="s">
        <v>632</v>
      </c>
      <c r="E59" s="385">
        <v>35334</v>
      </c>
      <c r="F59" s="385">
        <v>1909</v>
      </c>
      <c r="G59" s="385">
        <v>20779</v>
      </c>
      <c r="H59" s="386">
        <f t="shared" si="0"/>
        <v>1.7004668174599356</v>
      </c>
      <c r="I59" s="139">
        <f t="shared" si="1"/>
        <v>29.393923520167625</v>
      </c>
      <c r="J59" s="139">
        <f t="shared" si="3"/>
        <v>0.61616653443111769</v>
      </c>
      <c r="K59" s="139">
        <f t="shared" si="4"/>
        <v>1.3771735554670317</v>
      </c>
      <c r="L59" s="139">
        <f t="shared" si="5"/>
        <v>0.79510708313253087</v>
      </c>
      <c r="M59" s="139">
        <f t="shared" si="6"/>
        <v>2.7884471730306801</v>
      </c>
      <c r="N59" s="388">
        <f t="shared" si="2"/>
        <v>57941.1438084045</v>
      </c>
    </row>
    <row r="60" spans="2:14" x14ac:dyDescent="0.2">
      <c r="B60" s="387">
        <v>1</v>
      </c>
      <c r="C60" s="387">
        <v>63</v>
      </c>
      <c r="D60" s="384" t="s">
        <v>633</v>
      </c>
      <c r="E60" s="385">
        <v>470</v>
      </c>
      <c r="F60" s="385">
        <v>517</v>
      </c>
      <c r="G60" s="385">
        <v>2616</v>
      </c>
      <c r="H60" s="386">
        <f t="shared" si="0"/>
        <v>0.17966360856269112</v>
      </c>
      <c r="I60" s="139">
        <f t="shared" si="1"/>
        <v>5.9690522243713735</v>
      </c>
      <c r="J60" s="139">
        <f t="shared" si="3"/>
        <v>-5.2422779848463733E-2</v>
      </c>
      <c r="K60" s="139">
        <f t="shared" si="4"/>
        <v>-0.24973314001593908</v>
      </c>
      <c r="L60" s="139">
        <f t="shared" si="5"/>
        <v>-3.5425902280042207E-2</v>
      </c>
      <c r="M60" s="139">
        <f t="shared" si="6"/>
        <v>-0.33758182214444504</v>
      </c>
      <c r="N60" s="388">
        <f t="shared" si="2"/>
        <v>-883.11404672986828</v>
      </c>
    </row>
    <row r="61" spans="2:14" x14ac:dyDescent="0.2">
      <c r="B61" s="387">
        <v>1</v>
      </c>
      <c r="C61" s="387">
        <v>64</v>
      </c>
      <c r="D61" s="384" t="s">
        <v>634</v>
      </c>
      <c r="E61" s="385">
        <v>1106</v>
      </c>
      <c r="F61" s="385">
        <v>1009</v>
      </c>
      <c r="G61" s="385">
        <v>5719</v>
      </c>
      <c r="H61" s="386">
        <f t="shared" si="0"/>
        <v>0.19339045287637699</v>
      </c>
      <c r="I61" s="139">
        <f t="shared" si="1"/>
        <v>6.7641228939544105</v>
      </c>
      <c r="J61" s="139">
        <f t="shared" si="3"/>
        <v>6.1800236294769273E-2</v>
      </c>
      <c r="K61" s="139">
        <f t="shared" si="4"/>
        <v>-0.23504860043110917</v>
      </c>
      <c r="L61" s="139">
        <f t="shared" si="5"/>
        <v>-7.2365300318679212E-3</v>
      </c>
      <c r="M61" s="139">
        <f t="shared" si="6"/>
        <v>-0.18048489416820782</v>
      </c>
      <c r="N61" s="388">
        <f t="shared" si="2"/>
        <v>-1032.1931097479805</v>
      </c>
    </row>
    <row r="62" spans="2:14" x14ac:dyDescent="0.2">
      <c r="B62" s="387">
        <v>1</v>
      </c>
      <c r="C62" s="387">
        <v>65</v>
      </c>
      <c r="D62" s="384" t="s">
        <v>635</v>
      </c>
      <c r="E62" s="385">
        <v>238</v>
      </c>
      <c r="F62" s="385">
        <v>1016</v>
      </c>
      <c r="G62" s="385">
        <v>1085</v>
      </c>
      <c r="H62" s="386">
        <f t="shared" si="0"/>
        <v>0.21935483870967742</v>
      </c>
      <c r="I62" s="139">
        <f t="shared" si="1"/>
        <v>1.3021653543307086</v>
      </c>
      <c r="J62" s="139">
        <f t="shared" si="3"/>
        <v>-0.10877967244120938</v>
      </c>
      <c r="K62" s="139">
        <f t="shared" si="4"/>
        <v>-0.20727272981933575</v>
      </c>
      <c r="L62" s="139">
        <f t="shared" si="5"/>
        <v>-0.20089120775871896</v>
      </c>
      <c r="M62" s="139">
        <f t="shared" si="6"/>
        <v>-0.51694361001926414</v>
      </c>
      <c r="N62" s="388">
        <f t="shared" si="2"/>
        <v>-560.88381687090157</v>
      </c>
    </row>
    <row r="63" spans="2:14" x14ac:dyDescent="0.2">
      <c r="B63" s="387">
        <v>1</v>
      </c>
      <c r="C63" s="387">
        <v>66</v>
      </c>
      <c r="D63" s="384" t="s">
        <v>636</v>
      </c>
      <c r="E63" s="385">
        <v>21550</v>
      </c>
      <c r="F63" s="385">
        <v>548</v>
      </c>
      <c r="G63" s="385">
        <v>21066</v>
      </c>
      <c r="H63" s="386">
        <f t="shared" si="0"/>
        <v>1.0229754106142599</v>
      </c>
      <c r="I63" s="139">
        <f t="shared" si="1"/>
        <v>77.766423357664237</v>
      </c>
      <c r="J63" s="139">
        <f t="shared" si="3"/>
        <v>0.62673115113530975</v>
      </c>
      <c r="K63" s="139">
        <f t="shared" si="4"/>
        <v>0.65241488880914189</v>
      </c>
      <c r="L63" s="139">
        <f t="shared" si="5"/>
        <v>2.510162683421568</v>
      </c>
      <c r="M63" s="139">
        <f t="shared" si="6"/>
        <v>3.7893087233660196</v>
      </c>
      <c r="N63" s="388">
        <f t="shared" si="2"/>
        <v>79825.577566428576</v>
      </c>
    </row>
    <row r="64" spans="2:14" x14ac:dyDescent="0.2">
      <c r="B64" s="387">
        <v>1</v>
      </c>
      <c r="C64" s="387">
        <v>67</v>
      </c>
      <c r="D64" s="384" t="s">
        <v>637</v>
      </c>
      <c r="E64" s="385">
        <v>1539</v>
      </c>
      <c r="F64" s="385">
        <v>1071</v>
      </c>
      <c r="G64" s="385">
        <v>4676</v>
      </c>
      <c r="H64" s="386">
        <f t="shared" si="0"/>
        <v>0.32912745936698035</v>
      </c>
      <c r="I64" s="139">
        <f t="shared" si="1"/>
        <v>5.802987861811391</v>
      </c>
      <c r="J64" s="139">
        <f t="shared" si="3"/>
        <v>2.3406873150266527E-2</v>
      </c>
      <c r="K64" s="139">
        <f t="shared" si="4"/>
        <v>-8.9841486589926522E-2</v>
      </c>
      <c r="L64" s="139">
        <f t="shared" si="5"/>
        <v>-4.1313743842370416E-2</v>
      </c>
      <c r="M64" s="139">
        <f t="shared" si="6"/>
        <v>-0.10774835728203042</v>
      </c>
      <c r="N64" s="388">
        <f t="shared" si="2"/>
        <v>-503.83131865077422</v>
      </c>
    </row>
    <row r="65" spans="2:14" x14ac:dyDescent="0.2">
      <c r="B65" s="387">
        <v>1</v>
      </c>
      <c r="C65" s="387">
        <v>68</v>
      </c>
      <c r="D65" s="384" t="s">
        <v>638</v>
      </c>
      <c r="E65" s="385">
        <v>484</v>
      </c>
      <c r="F65" s="385">
        <v>434</v>
      </c>
      <c r="G65" s="385">
        <v>2903</v>
      </c>
      <c r="H65" s="386">
        <f t="shared" si="0"/>
        <v>0.16672407853944196</v>
      </c>
      <c r="I65" s="139">
        <f t="shared" si="1"/>
        <v>7.8041474654377883</v>
      </c>
      <c r="J65" s="139">
        <f t="shared" si="3"/>
        <v>-4.1858163144271696E-2</v>
      </c>
      <c r="K65" s="139">
        <f t="shared" si="4"/>
        <v>-0.26357543592120064</v>
      </c>
      <c r="L65" s="139">
        <f t="shared" si="5"/>
        <v>2.9637726451732568E-2</v>
      </c>
      <c r="M65" s="139">
        <f t="shared" si="6"/>
        <v>-0.27579587261373978</v>
      </c>
      <c r="N65" s="388">
        <f t="shared" si="2"/>
        <v>-800.63541819768659</v>
      </c>
    </row>
    <row r="66" spans="2:14" x14ac:dyDescent="0.2">
      <c r="B66" s="387">
        <v>1</v>
      </c>
      <c r="C66" s="387">
        <v>69</v>
      </c>
      <c r="D66" s="384" t="s">
        <v>639</v>
      </c>
      <c r="E66" s="385">
        <v>21581</v>
      </c>
      <c r="F66" s="385">
        <v>638</v>
      </c>
      <c r="G66" s="385">
        <v>17280</v>
      </c>
      <c r="H66" s="386">
        <f t="shared" si="0"/>
        <v>1.248900462962963</v>
      </c>
      <c r="I66" s="139">
        <f t="shared" si="1"/>
        <v>60.910658307210028</v>
      </c>
      <c r="J66" s="139">
        <f t="shared" si="3"/>
        <v>0.48736655586676952</v>
      </c>
      <c r="K66" s="139">
        <f t="shared" si="4"/>
        <v>0.89410229332873647</v>
      </c>
      <c r="L66" s="139">
        <f t="shared" si="5"/>
        <v>1.9125385303582849</v>
      </c>
      <c r="M66" s="139">
        <f t="shared" si="6"/>
        <v>3.2940073795537907</v>
      </c>
      <c r="N66" s="388">
        <f t="shared" si="2"/>
        <v>56920.447518689507</v>
      </c>
    </row>
    <row r="67" spans="2:14" x14ac:dyDescent="0.2">
      <c r="B67" s="387">
        <v>1</v>
      </c>
      <c r="C67" s="387">
        <v>70</v>
      </c>
      <c r="D67" s="384" t="s">
        <v>640</v>
      </c>
      <c r="E67" s="385">
        <v>72</v>
      </c>
      <c r="F67" s="385">
        <v>392</v>
      </c>
      <c r="G67" s="385">
        <v>586</v>
      </c>
      <c r="H67" s="386">
        <f t="shared" si="0"/>
        <v>0.12286689419795221</v>
      </c>
      <c r="I67" s="139">
        <f t="shared" si="1"/>
        <v>1.6785714285714286</v>
      </c>
      <c r="J67" s="139">
        <f t="shared" si="3"/>
        <v>-0.12714811751226102</v>
      </c>
      <c r="K67" s="139">
        <f t="shared" si="4"/>
        <v>-0.31049245084645094</v>
      </c>
      <c r="L67" s="139">
        <f t="shared" si="5"/>
        <v>-0.18754566333207046</v>
      </c>
      <c r="M67" s="139">
        <f t="shared" si="6"/>
        <v>-0.62518623169078236</v>
      </c>
      <c r="N67" s="388">
        <f t="shared" si="2"/>
        <v>-366.35913177079846</v>
      </c>
    </row>
    <row r="68" spans="2:14" x14ac:dyDescent="0.2">
      <c r="B68" s="387">
        <v>1</v>
      </c>
      <c r="C68" s="387">
        <v>71</v>
      </c>
      <c r="D68" s="384" t="s">
        <v>641</v>
      </c>
      <c r="E68" s="385">
        <v>487</v>
      </c>
      <c r="F68" s="385">
        <v>880</v>
      </c>
      <c r="G68" s="385">
        <v>1515</v>
      </c>
      <c r="H68" s="386">
        <f t="shared" si="0"/>
        <v>0.32145214521452148</v>
      </c>
      <c r="I68" s="139">
        <f t="shared" si="1"/>
        <v>2.2749999999999999</v>
      </c>
      <c r="J68" s="139">
        <f t="shared" si="3"/>
        <v>-9.2951152640503534E-2</v>
      </c>
      <c r="K68" s="139">
        <f t="shared" si="4"/>
        <v>-9.8052292505851069E-2</v>
      </c>
      <c r="L68" s="139">
        <f t="shared" si="5"/>
        <v>-0.16639918206611695</v>
      </c>
      <c r="M68" s="139">
        <f t="shared" si="6"/>
        <v>-0.35740262721247151</v>
      </c>
      <c r="N68" s="388">
        <f t="shared" si="2"/>
        <v>-541.46498022689434</v>
      </c>
    </row>
    <row r="69" spans="2:14" x14ac:dyDescent="0.2">
      <c r="B69" s="387">
        <v>1</v>
      </c>
      <c r="C69" s="387">
        <v>72</v>
      </c>
      <c r="D69" s="384" t="s">
        <v>642</v>
      </c>
      <c r="E69" s="385">
        <v>977</v>
      </c>
      <c r="F69" s="385">
        <v>750</v>
      </c>
      <c r="G69" s="385">
        <v>4841</v>
      </c>
      <c r="H69" s="386">
        <f t="shared" si="0"/>
        <v>0.2018178062383805</v>
      </c>
      <c r="I69" s="139">
        <f t="shared" si="1"/>
        <v>7.7573333333333334</v>
      </c>
      <c r="J69" s="139">
        <f t="shared" si="3"/>
        <v>2.9480607492397837E-2</v>
      </c>
      <c r="K69" s="139">
        <f t="shared" si="4"/>
        <v>-0.22603328699040037</v>
      </c>
      <c r="L69" s="139">
        <f t="shared" si="5"/>
        <v>2.7977923057073625E-2</v>
      </c>
      <c r="M69" s="139">
        <f t="shared" si="6"/>
        <v>-0.1685747564409289</v>
      </c>
      <c r="N69" s="388">
        <f t="shared" si="2"/>
        <v>-816.07039593053673</v>
      </c>
    </row>
    <row r="70" spans="2:14" x14ac:dyDescent="0.2">
      <c r="B70" s="387">
        <v>1</v>
      </c>
      <c r="C70" s="387">
        <v>81</v>
      </c>
      <c r="D70" s="384" t="s">
        <v>643</v>
      </c>
      <c r="E70" s="385">
        <v>249</v>
      </c>
      <c r="F70" s="385">
        <v>917</v>
      </c>
      <c r="G70" s="385">
        <v>632</v>
      </c>
      <c r="H70" s="386">
        <f t="shared" si="0"/>
        <v>0.39398734177215189</v>
      </c>
      <c r="I70" s="139">
        <f t="shared" si="1"/>
        <v>0.96074154852780802</v>
      </c>
      <c r="J70" s="139">
        <f t="shared" si="3"/>
        <v>-0.12545483399869714</v>
      </c>
      <c r="K70" s="139">
        <f t="shared" si="4"/>
        <v>-2.0456456142938943E-2</v>
      </c>
      <c r="L70" s="139">
        <f t="shared" si="5"/>
        <v>-0.21299644962509767</v>
      </c>
      <c r="M70" s="139">
        <f t="shared" si="6"/>
        <v>-0.35890773976673374</v>
      </c>
      <c r="N70" s="388">
        <f t="shared" si="2"/>
        <v>-226.82969153257571</v>
      </c>
    </row>
    <row r="71" spans="2:14" x14ac:dyDescent="0.2">
      <c r="B71" s="387">
        <v>1</v>
      </c>
      <c r="C71" s="387">
        <v>82</v>
      </c>
      <c r="D71" s="384" t="s">
        <v>644</v>
      </c>
      <c r="E71" s="385">
        <v>323</v>
      </c>
      <c r="F71" s="385">
        <v>390</v>
      </c>
      <c r="G71" s="385">
        <v>1462</v>
      </c>
      <c r="H71" s="386">
        <f t="shared" si="0"/>
        <v>0.22093023255813954</v>
      </c>
      <c r="I71" s="139">
        <f t="shared" si="1"/>
        <v>4.5769230769230766</v>
      </c>
      <c r="J71" s="139">
        <f t="shared" si="3"/>
        <v>-9.4902109732218451E-2</v>
      </c>
      <c r="K71" s="139">
        <f t="shared" si="4"/>
        <v>-0.20558742380137687</v>
      </c>
      <c r="L71" s="139">
        <f t="shared" si="5"/>
        <v>-8.4784089239113514E-2</v>
      </c>
      <c r="M71" s="139">
        <f t="shared" si="6"/>
        <v>-0.38527362277270882</v>
      </c>
      <c r="N71" s="388">
        <f t="shared" si="2"/>
        <v>-563.27003649370033</v>
      </c>
    </row>
    <row r="72" spans="2:14" x14ac:dyDescent="0.2">
      <c r="B72" s="387">
        <v>1</v>
      </c>
      <c r="C72" s="387">
        <v>83</v>
      </c>
      <c r="D72" s="384" t="s">
        <v>645</v>
      </c>
      <c r="E72" s="385">
        <v>2428</v>
      </c>
      <c r="F72" s="385">
        <v>578</v>
      </c>
      <c r="G72" s="385">
        <v>6602</v>
      </c>
      <c r="H72" s="386">
        <f t="shared" si="0"/>
        <v>0.36776734322932447</v>
      </c>
      <c r="I72" s="139">
        <f t="shared" si="1"/>
        <v>15.622837370242214</v>
      </c>
      <c r="J72" s="139">
        <f t="shared" si="3"/>
        <v>9.4303917652962865E-2</v>
      </c>
      <c r="K72" s="139">
        <f t="shared" si="4"/>
        <v>-4.8505773066600096E-2</v>
      </c>
      <c r="L72" s="139">
        <f t="shared" si="5"/>
        <v>0.30685077008615813</v>
      </c>
      <c r="M72" s="139">
        <f t="shared" si="6"/>
        <v>0.35264891467252091</v>
      </c>
      <c r="N72" s="388">
        <f t="shared" si="2"/>
        <v>2328.1881346679829</v>
      </c>
    </row>
    <row r="73" spans="2:14" x14ac:dyDescent="0.2">
      <c r="B73" s="387">
        <v>1</v>
      </c>
      <c r="C73" s="387">
        <v>84</v>
      </c>
      <c r="D73" s="384" t="s">
        <v>646</v>
      </c>
      <c r="E73" s="385">
        <v>3009</v>
      </c>
      <c r="F73" s="385">
        <v>446</v>
      </c>
      <c r="G73" s="385">
        <v>4299</v>
      </c>
      <c r="H73" s="386">
        <f t="shared" si="0"/>
        <v>0.69993021632937891</v>
      </c>
      <c r="I73" s="139">
        <f t="shared" si="1"/>
        <v>16.385650224215247</v>
      </c>
      <c r="J73" s="139">
        <f t="shared" si="3"/>
        <v>9.529310441275602E-3</v>
      </c>
      <c r="K73" s="139">
        <f t="shared" si="4"/>
        <v>0.30683145865136097</v>
      </c>
      <c r="L73" s="139">
        <f t="shared" si="5"/>
        <v>0.33389643573448979</v>
      </c>
      <c r="M73" s="139">
        <f t="shared" si="6"/>
        <v>0.65025720482712634</v>
      </c>
      <c r="N73" s="388">
        <f t="shared" si="2"/>
        <v>2795.4557235518159</v>
      </c>
    </row>
    <row r="74" spans="2:14" x14ac:dyDescent="0.2">
      <c r="B74" s="387">
        <v>1</v>
      </c>
      <c r="C74" s="387">
        <v>85</v>
      </c>
      <c r="D74" s="384" t="s">
        <v>647</v>
      </c>
      <c r="E74" s="385">
        <v>406</v>
      </c>
      <c r="F74" s="385">
        <v>278</v>
      </c>
      <c r="G74" s="385">
        <v>1848</v>
      </c>
      <c r="H74" s="386">
        <f t="shared" si="0"/>
        <v>0.2196969696969697</v>
      </c>
      <c r="I74" s="139">
        <f t="shared" si="1"/>
        <v>8.1079136690647484</v>
      </c>
      <c r="J74" s="139">
        <f t="shared" si="3"/>
        <v>-8.0693252422747636E-2</v>
      </c>
      <c r="K74" s="139">
        <f t="shared" si="4"/>
        <v>-0.2069067290174558</v>
      </c>
      <c r="L74" s="139">
        <f t="shared" si="5"/>
        <v>4.0407811323490965E-2</v>
      </c>
      <c r="M74" s="139">
        <f t="shared" si="6"/>
        <v>-0.24719217011671246</v>
      </c>
      <c r="N74" s="388">
        <f t="shared" si="2"/>
        <v>-456.81113037568463</v>
      </c>
    </row>
    <row r="75" spans="2:14" x14ac:dyDescent="0.2">
      <c r="B75" s="387">
        <v>1</v>
      </c>
      <c r="C75" s="387">
        <v>86</v>
      </c>
      <c r="D75" s="384" t="s">
        <v>648</v>
      </c>
      <c r="E75" s="385">
        <v>4510</v>
      </c>
      <c r="F75" s="385">
        <v>578</v>
      </c>
      <c r="G75" s="385">
        <v>6049</v>
      </c>
      <c r="H75" s="386">
        <f t="shared" si="0"/>
        <v>0.74557778145147957</v>
      </c>
      <c r="I75" s="139">
        <f t="shared" si="1"/>
        <v>18.268166089965398</v>
      </c>
      <c r="J75" s="139">
        <f t="shared" si="3"/>
        <v>7.3947704979031886E-2</v>
      </c>
      <c r="K75" s="139">
        <f t="shared" si="4"/>
        <v>0.35566376574748459</v>
      </c>
      <c r="L75" s="139">
        <f t="shared" si="5"/>
        <v>0.400641371163381</v>
      </c>
      <c r="M75" s="139">
        <f t="shared" si="6"/>
        <v>0.83025284188989756</v>
      </c>
      <c r="N75" s="388">
        <f t="shared" si="2"/>
        <v>5022.1994405919904</v>
      </c>
    </row>
    <row r="76" spans="2:14" x14ac:dyDescent="0.2">
      <c r="B76" s="387">
        <v>1</v>
      </c>
      <c r="C76" s="387">
        <v>87</v>
      </c>
      <c r="D76" s="384" t="s">
        <v>649</v>
      </c>
      <c r="E76" s="385">
        <v>101</v>
      </c>
      <c r="F76" s="385">
        <v>159</v>
      </c>
      <c r="G76" s="385">
        <v>930</v>
      </c>
      <c r="H76" s="386">
        <f t="shared" si="0"/>
        <v>0.1086021505376344</v>
      </c>
      <c r="I76" s="139">
        <f t="shared" si="1"/>
        <v>6.4842767295597481</v>
      </c>
      <c r="J76" s="139">
        <f t="shared" si="3"/>
        <v>-0.11448530167169636</v>
      </c>
      <c r="K76" s="139">
        <f t="shared" si="4"/>
        <v>-0.32575241797076238</v>
      </c>
      <c r="L76" s="139">
        <f t="shared" si="5"/>
        <v>-1.7158525650800789E-2</v>
      </c>
      <c r="M76" s="139">
        <f t="shared" si="6"/>
        <v>-0.45739624529325951</v>
      </c>
      <c r="N76" s="388">
        <f t="shared" si="2"/>
        <v>-425.37850812273132</v>
      </c>
    </row>
    <row r="77" spans="2:14" x14ac:dyDescent="0.2">
      <c r="B77" s="387">
        <v>1</v>
      </c>
      <c r="C77" s="387">
        <v>88</v>
      </c>
      <c r="D77" s="384" t="s">
        <v>650</v>
      </c>
      <c r="E77" s="385">
        <v>648</v>
      </c>
      <c r="F77" s="385">
        <v>523</v>
      </c>
      <c r="G77" s="385">
        <v>3270</v>
      </c>
      <c r="H77" s="386">
        <f t="shared" ref="H77:H140" si="7">E77/G77</f>
        <v>0.19816513761467891</v>
      </c>
      <c r="I77" s="139">
        <f t="shared" ref="I77:I140" si="8">(G77+E77)/F77</f>
        <v>7.4913957934990441</v>
      </c>
      <c r="J77" s="139">
        <f t="shared" si="3"/>
        <v>-2.8348705546925097E-2</v>
      </c>
      <c r="K77" s="139">
        <f t="shared" si="4"/>
        <v>-0.22994079521073724</v>
      </c>
      <c r="L77" s="139">
        <f t="shared" si="5"/>
        <v>1.8549060200034832E-2</v>
      </c>
      <c r="M77" s="139">
        <f t="shared" si="6"/>
        <v>-0.2397404405576275</v>
      </c>
      <c r="N77" s="388">
        <f t="shared" ref="N77:N140" si="9">M77*G77</f>
        <v>-783.95124062344189</v>
      </c>
    </row>
    <row r="78" spans="2:14" x14ac:dyDescent="0.2">
      <c r="B78" s="387">
        <v>1</v>
      </c>
      <c r="C78" s="387">
        <v>89</v>
      </c>
      <c r="D78" s="384" t="s">
        <v>651</v>
      </c>
      <c r="E78" s="385">
        <v>1440</v>
      </c>
      <c r="F78" s="385">
        <v>346</v>
      </c>
      <c r="G78" s="385">
        <v>4959</v>
      </c>
      <c r="H78" s="386">
        <f t="shared" si="7"/>
        <v>0.29038112522686027</v>
      </c>
      <c r="I78" s="139">
        <f t="shared" si="8"/>
        <v>18.49421965317919</v>
      </c>
      <c r="J78" s="139">
        <f t="shared" ref="J78:J141" si="10">$J$6*(G78-G$10)/G$11</f>
        <v>3.3824247809800832E-2</v>
      </c>
      <c r="K78" s="139">
        <f t="shared" ref="K78:K141" si="11">$K$6*(H78-H$10)/H$11</f>
        <v>-0.13129107722018993</v>
      </c>
      <c r="L78" s="139">
        <f t="shared" ref="L78:L141" si="12">$L$6*(I78-I$10)/I$11</f>
        <v>0.40865614052319355</v>
      </c>
      <c r="M78" s="139">
        <f t="shared" ref="M78:M141" si="13">SUM(J78:L78)</f>
        <v>0.31118931111280446</v>
      </c>
      <c r="N78" s="388">
        <f t="shared" si="9"/>
        <v>1543.1877938083974</v>
      </c>
    </row>
    <row r="79" spans="2:14" x14ac:dyDescent="0.2">
      <c r="B79" s="387">
        <v>1</v>
      </c>
      <c r="C79" s="387">
        <v>90</v>
      </c>
      <c r="D79" s="384" t="s">
        <v>652</v>
      </c>
      <c r="E79" s="385">
        <v>2562</v>
      </c>
      <c r="F79" s="385">
        <v>1108</v>
      </c>
      <c r="G79" s="385">
        <v>9468</v>
      </c>
      <c r="H79" s="386">
        <f t="shared" si="7"/>
        <v>0.270595690747782</v>
      </c>
      <c r="I79" s="139">
        <f t="shared" si="8"/>
        <v>10.85740072202166</v>
      </c>
      <c r="J79" s="139">
        <f t="shared" si="10"/>
        <v>0.19980284265022544</v>
      </c>
      <c r="K79" s="139">
        <f t="shared" si="11"/>
        <v>-0.15245690304087112</v>
      </c>
      <c r="L79" s="139">
        <f t="shared" si="12"/>
        <v>0.13789136466345395</v>
      </c>
      <c r="M79" s="139">
        <f t="shared" si="13"/>
        <v>0.18523730427280827</v>
      </c>
      <c r="N79" s="388">
        <f t="shared" si="9"/>
        <v>1753.8267968549487</v>
      </c>
    </row>
    <row r="80" spans="2:14" x14ac:dyDescent="0.2">
      <c r="B80" s="387">
        <v>1</v>
      </c>
      <c r="C80" s="387">
        <v>91</v>
      </c>
      <c r="D80" s="384" t="s">
        <v>653</v>
      </c>
      <c r="E80" s="385">
        <v>892</v>
      </c>
      <c r="F80" s="385">
        <v>681</v>
      </c>
      <c r="G80" s="385">
        <v>3109</v>
      </c>
      <c r="H80" s="386">
        <f t="shared" si="7"/>
        <v>0.28690897394660664</v>
      </c>
      <c r="I80" s="139">
        <f t="shared" si="8"/>
        <v>5.8751835535976502</v>
      </c>
      <c r="J80" s="139">
        <f t="shared" si="10"/>
        <v>-3.4275197844398669E-2</v>
      </c>
      <c r="K80" s="139">
        <f t="shared" si="11"/>
        <v>-0.13500547375257921</v>
      </c>
      <c r="L80" s="139">
        <f t="shared" si="12"/>
        <v>-3.8754032726948905E-2</v>
      </c>
      <c r="M80" s="139">
        <f t="shared" si="13"/>
        <v>-0.20803470432392679</v>
      </c>
      <c r="N80" s="388">
        <f t="shared" si="9"/>
        <v>-646.77989574308833</v>
      </c>
    </row>
    <row r="81" spans="2:14" x14ac:dyDescent="0.2">
      <c r="B81" s="387">
        <v>1</v>
      </c>
      <c r="C81" s="387">
        <v>92</v>
      </c>
      <c r="D81" s="384" t="s">
        <v>654</v>
      </c>
      <c r="E81" s="385">
        <v>1859</v>
      </c>
      <c r="F81" s="385">
        <v>761</v>
      </c>
      <c r="G81" s="385">
        <v>7470</v>
      </c>
      <c r="H81" s="386">
        <f t="shared" si="7"/>
        <v>0.24886211512717538</v>
      </c>
      <c r="I81" s="139">
        <f t="shared" si="8"/>
        <v>12.258869908015768</v>
      </c>
      <c r="J81" s="139">
        <f t="shared" si="10"/>
        <v>0.12625544134368999</v>
      </c>
      <c r="K81" s="139">
        <f t="shared" si="11"/>
        <v>-0.17570678802736409</v>
      </c>
      <c r="L81" s="139">
        <f t="shared" si="12"/>
        <v>0.18758070435328597</v>
      </c>
      <c r="M81" s="139">
        <f t="shared" si="13"/>
        <v>0.13812935766961187</v>
      </c>
      <c r="N81" s="388">
        <f t="shared" si="9"/>
        <v>1031.8263017920008</v>
      </c>
    </row>
    <row r="82" spans="2:14" x14ac:dyDescent="0.2">
      <c r="B82" s="387">
        <v>1</v>
      </c>
      <c r="C82" s="387">
        <v>93</v>
      </c>
      <c r="D82" s="384" t="s">
        <v>655</v>
      </c>
      <c r="E82" s="385">
        <v>253</v>
      </c>
      <c r="F82" s="385">
        <v>489</v>
      </c>
      <c r="G82" s="385">
        <v>1892</v>
      </c>
      <c r="H82" s="386">
        <f t="shared" si="7"/>
        <v>0.13372093023255813</v>
      </c>
      <c r="I82" s="139">
        <f t="shared" si="8"/>
        <v>4.3865030674846626</v>
      </c>
      <c r="J82" s="139">
        <f t="shared" si="10"/>
        <v>-7.9073589931512603E-2</v>
      </c>
      <c r="K82" s="139">
        <f t="shared" si="11"/>
        <v>-0.29888114979552916</v>
      </c>
      <c r="L82" s="139">
        <f t="shared" si="12"/>
        <v>-9.1535464600973351E-2</v>
      </c>
      <c r="M82" s="139">
        <f t="shared" si="13"/>
        <v>-0.46949020432801508</v>
      </c>
      <c r="N82" s="388">
        <f t="shared" si="9"/>
        <v>-888.27546658860456</v>
      </c>
    </row>
    <row r="83" spans="2:14" x14ac:dyDescent="0.2">
      <c r="B83" s="387">
        <v>1</v>
      </c>
      <c r="C83" s="387">
        <v>94</v>
      </c>
      <c r="D83" s="384" t="s">
        <v>656</v>
      </c>
      <c r="E83" s="385">
        <v>2513</v>
      </c>
      <c r="F83" s="385">
        <v>711</v>
      </c>
      <c r="G83" s="385">
        <v>2933</v>
      </c>
      <c r="H83" s="386">
        <f t="shared" si="7"/>
        <v>0.85680190930787592</v>
      </c>
      <c r="I83" s="139">
        <f t="shared" si="8"/>
        <v>7.6596343178621655</v>
      </c>
      <c r="J83" s="139">
        <f t="shared" si="10"/>
        <v>-4.0753847809338738E-2</v>
      </c>
      <c r="K83" s="139">
        <f t="shared" si="11"/>
        <v>0.4746477850145373</v>
      </c>
      <c r="L83" s="139">
        <f t="shared" si="12"/>
        <v>2.4513987056464744E-2</v>
      </c>
      <c r="M83" s="139">
        <f t="shared" si="13"/>
        <v>0.45840792426166332</v>
      </c>
      <c r="N83" s="388">
        <f t="shared" si="9"/>
        <v>1344.5104418594585</v>
      </c>
    </row>
    <row r="84" spans="2:14" x14ac:dyDescent="0.2">
      <c r="B84" s="387">
        <v>1</v>
      </c>
      <c r="C84" s="387">
        <v>95</v>
      </c>
      <c r="D84" s="384" t="s">
        <v>657</v>
      </c>
      <c r="E84" s="385">
        <v>205</v>
      </c>
      <c r="F84" s="385">
        <v>237</v>
      </c>
      <c r="G84" s="385">
        <v>458</v>
      </c>
      <c r="H84" s="386">
        <f t="shared" si="7"/>
        <v>0.44759825327510916</v>
      </c>
      <c r="I84" s="139">
        <f t="shared" si="8"/>
        <v>2.7974683544303796</v>
      </c>
      <c r="J84" s="139">
        <f t="shared" si="10"/>
        <v>-0.13185986294130833</v>
      </c>
      <c r="K84" s="139">
        <f t="shared" si="11"/>
        <v>3.6894784546742797E-2</v>
      </c>
      <c r="L84" s="139">
        <f t="shared" si="12"/>
        <v>-0.1478749734713603</v>
      </c>
      <c r="M84" s="139">
        <f t="shared" si="13"/>
        <v>-0.24284005186592583</v>
      </c>
      <c r="N84" s="388">
        <f t="shared" si="9"/>
        <v>-111.22074375459403</v>
      </c>
    </row>
    <row r="85" spans="2:14" x14ac:dyDescent="0.2">
      <c r="B85" s="387">
        <v>1</v>
      </c>
      <c r="C85" s="387">
        <v>96</v>
      </c>
      <c r="D85" s="384" t="s">
        <v>658</v>
      </c>
      <c r="E85" s="385">
        <v>11283</v>
      </c>
      <c r="F85" s="385">
        <v>1423</v>
      </c>
      <c r="G85" s="385">
        <v>18543</v>
      </c>
      <c r="H85" s="386">
        <f t="shared" si="7"/>
        <v>0.60847759262255297</v>
      </c>
      <c r="I85" s="139">
        <f t="shared" si="8"/>
        <v>20.959943780744904</v>
      </c>
      <c r="J85" s="139">
        <f t="shared" si="10"/>
        <v>0.53385823146744726</v>
      </c>
      <c r="K85" s="139">
        <f t="shared" si="11"/>
        <v>0.20899836298344365</v>
      </c>
      <c r="L85" s="139">
        <f t="shared" si="12"/>
        <v>0.4960788287852404</v>
      </c>
      <c r="M85" s="139">
        <f t="shared" si="13"/>
        <v>1.2389354232361314</v>
      </c>
      <c r="N85" s="388">
        <f t="shared" si="9"/>
        <v>22973.579553067582</v>
      </c>
    </row>
    <row r="86" spans="2:14" x14ac:dyDescent="0.2">
      <c r="B86" s="387">
        <v>1</v>
      </c>
      <c r="C86" s="387">
        <v>97</v>
      </c>
      <c r="D86" s="384" t="s">
        <v>659</v>
      </c>
      <c r="E86" s="385">
        <v>6230</v>
      </c>
      <c r="F86" s="385">
        <v>1208</v>
      </c>
      <c r="G86" s="385">
        <v>8296</v>
      </c>
      <c r="H86" s="386">
        <f t="shared" si="7"/>
        <v>0.75096432015429126</v>
      </c>
      <c r="I86" s="139">
        <f t="shared" si="8"/>
        <v>12.024834437086092</v>
      </c>
      <c r="J86" s="139">
        <f t="shared" si="10"/>
        <v>0.15666092356551095</v>
      </c>
      <c r="K86" s="139">
        <f t="shared" si="11"/>
        <v>0.36142611279529036</v>
      </c>
      <c r="L86" s="139">
        <f t="shared" si="12"/>
        <v>0.17928293503326656</v>
      </c>
      <c r="M86" s="139">
        <f t="shared" si="13"/>
        <v>0.69736997139406787</v>
      </c>
      <c r="N86" s="388">
        <f t="shared" si="9"/>
        <v>5785.3812826851872</v>
      </c>
    </row>
    <row r="87" spans="2:14" x14ac:dyDescent="0.2">
      <c r="B87" s="387">
        <v>1</v>
      </c>
      <c r="C87" s="387">
        <v>98</v>
      </c>
      <c r="D87" s="384" t="s">
        <v>660</v>
      </c>
      <c r="E87" s="385">
        <v>145</v>
      </c>
      <c r="F87" s="385">
        <v>564</v>
      </c>
      <c r="G87" s="385">
        <v>858</v>
      </c>
      <c r="H87" s="386">
        <f t="shared" si="7"/>
        <v>0.16899766899766899</v>
      </c>
      <c r="I87" s="139">
        <f t="shared" si="8"/>
        <v>1.7783687943262412</v>
      </c>
      <c r="J87" s="139">
        <f t="shared" si="10"/>
        <v>-0.11713565847553548</v>
      </c>
      <c r="K87" s="139">
        <f t="shared" si="11"/>
        <v>-0.26114322147186503</v>
      </c>
      <c r="L87" s="139">
        <f t="shared" si="12"/>
        <v>-0.18400732994829092</v>
      </c>
      <c r="M87" s="139">
        <f t="shared" si="13"/>
        <v>-0.56228620989569145</v>
      </c>
      <c r="N87" s="388">
        <f t="shared" si="9"/>
        <v>-482.44156809050327</v>
      </c>
    </row>
    <row r="88" spans="2:14" x14ac:dyDescent="0.2">
      <c r="B88" s="387">
        <v>1</v>
      </c>
      <c r="C88" s="387">
        <v>99</v>
      </c>
      <c r="D88" s="384" t="s">
        <v>661</v>
      </c>
      <c r="E88" s="385">
        <v>321</v>
      </c>
      <c r="F88" s="385">
        <v>395</v>
      </c>
      <c r="G88" s="385">
        <v>1374</v>
      </c>
      <c r="H88" s="386">
        <f t="shared" si="7"/>
        <v>0.23362445414847161</v>
      </c>
      <c r="I88" s="139">
        <f t="shared" si="8"/>
        <v>4.2911392405063289</v>
      </c>
      <c r="J88" s="139">
        <f t="shared" si="10"/>
        <v>-9.8141434714688475E-2</v>
      </c>
      <c r="K88" s="139">
        <f t="shared" si="11"/>
        <v>-0.19200755102202433</v>
      </c>
      <c r="L88" s="139">
        <f t="shared" si="12"/>
        <v>-9.4916606077507182E-2</v>
      </c>
      <c r="M88" s="139">
        <f t="shared" si="13"/>
        <v>-0.38506559181421995</v>
      </c>
      <c r="N88" s="388">
        <f t="shared" si="9"/>
        <v>-529.08012315273822</v>
      </c>
    </row>
    <row r="89" spans="2:14" x14ac:dyDescent="0.2">
      <c r="B89" s="387">
        <v>1</v>
      </c>
      <c r="C89" s="387">
        <v>100</v>
      </c>
      <c r="D89" s="384" t="s">
        <v>662</v>
      </c>
      <c r="E89" s="385">
        <v>557</v>
      </c>
      <c r="F89" s="385">
        <v>1277</v>
      </c>
      <c r="G89" s="385">
        <v>2361</v>
      </c>
      <c r="H89" s="386">
        <f t="shared" si="7"/>
        <v>0.23591698432867428</v>
      </c>
      <c r="I89" s="139">
        <f t="shared" si="8"/>
        <v>2.2850430696945967</v>
      </c>
      <c r="J89" s="139">
        <f t="shared" si="10"/>
        <v>-6.1809460195393927E-2</v>
      </c>
      <c r="K89" s="139">
        <f t="shared" si="11"/>
        <v>-0.18955507546309058</v>
      </c>
      <c r="L89" s="139">
        <f t="shared" si="12"/>
        <v>-0.16604310324071667</v>
      </c>
      <c r="M89" s="139">
        <f t="shared" si="13"/>
        <v>-0.41740763889920118</v>
      </c>
      <c r="N89" s="388">
        <f t="shared" si="9"/>
        <v>-985.49943544101404</v>
      </c>
    </row>
    <row r="90" spans="2:14" x14ac:dyDescent="0.2">
      <c r="B90" s="387">
        <v>1</v>
      </c>
      <c r="C90" s="387">
        <v>101</v>
      </c>
      <c r="D90" s="384" t="s">
        <v>663</v>
      </c>
      <c r="E90" s="385">
        <v>919</v>
      </c>
      <c r="F90" s="385">
        <v>940</v>
      </c>
      <c r="G90" s="385">
        <v>3617</v>
      </c>
      <c r="H90" s="386">
        <f t="shared" si="7"/>
        <v>0.25407796516450099</v>
      </c>
      <c r="I90" s="139">
        <f t="shared" si="8"/>
        <v>4.8255319148936167</v>
      </c>
      <c r="J90" s="139">
        <f t="shared" si="10"/>
        <v>-1.5575458172867134E-2</v>
      </c>
      <c r="K90" s="139">
        <f t="shared" si="11"/>
        <v>-0.17012703826176934</v>
      </c>
      <c r="L90" s="139">
        <f t="shared" si="12"/>
        <v>-7.5969618594116758E-2</v>
      </c>
      <c r="M90" s="139">
        <f t="shared" si="13"/>
        <v>-0.2616721150287532</v>
      </c>
      <c r="N90" s="388">
        <f t="shared" si="9"/>
        <v>-946.46804005900037</v>
      </c>
    </row>
    <row r="91" spans="2:14" x14ac:dyDescent="0.2">
      <c r="B91" s="387">
        <v>1</v>
      </c>
      <c r="C91" s="387">
        <v>102</v>
      </c>
      <c r="D91" s="384" t="s">
        <v>664</v>
      </c>
      <c r="E91" s="385">
        <v>305</v>
      </c>
      <c r="F91" s="385">
        <v>921</v>
      </c>
      <c r="G91" s="385">
        <v>2049</v>
      </c>
      <c r="H91" s="386">
        <f t="shared" si="7"/>
        <v>0.1488530990727184</v>
      </c>
      <c r="I91" s="139">
        <f t="shared" si="8"/>
        <v>2.555917480998914</v>
      </c>
      <c r="J91" s="139">
        <f t="shared" si="10"/>
        <v>-7.3294339678696765E-2</v>
      </c>
      <c r="K91" s="139">
        <f t="shared" si="11"/>
        <v>-0.2826932389210598</v>
      </c>
      <c r="L91" s="139">
        <f t="shared" si="12"/>
        <v>-0.15643920272610334</v>
      </c>
      <c r="M91" s="139">
        <f t="shared" si="13"/>
        <v>-0.51242678132585984</v>
      </c>
      <c r="N91" s="388">
        <f t="shared" si="9"/>
        <v>-1049.9624749366867</v>
      </c>
    </row>
    <row r="92" spans="2:14" x14ac:dyDescent="0.2">
      <c r="B92" s="387">
        <v>1</v>
      </c>
      <c r="C92" s="387">
        <v>111</v>
      </c>
      <c r="D92" s="384" t="s">
        <v>665</v>
      </c>
      <c r="E92" s="385">
        <v>1582</v>
      </c>
      <c r="F92" s="385">
        <v>2164</v>
      </c>
      <c r="G92" s="385">
        <v>5010</v>
      </c>
      <c r="H92" s="386">
        <f t="shared" si="7"/>
        <v>0.31576846307385231</v>
      </c>
      <c r="I92" s="139">
        <f t="shared" si="8"/>
        <v>3.0462107208872458</v>
      </c>
      <c r="J92" s="139">
        <f t="shared" si="10"/>
        <v>3.5701583879186871E-2</v>
      </c>
      <c r="K92" s="139">
        <f t="shared" si="11"/>
        <v>-0.10413251411214071</v>
      </c>
      <c r="L92" s="139">
        <f t="shared" si="12"/>
        <v>-0.13905576855009</v>
      </c>
      <c r="M92" s="139">
        <f t="shared" si="13"/>
        <v>-0.20748669878304382</v>
      </c>
      <c r="N92" s="388">
        <f t="shared" si="9"/>
        <v>-1039.5083609030496</v>
      </c>
    </row>
    <row r="93" spans="2:14" x14ac:dyDescent="0.2">
      <c r="B93" s="387">
        <v>1</v>
      </c>
      <c r="C93" s="387">
        <v>112</v>
      </c>
      <c r="D93" s="384" t="s">
        <v>666</v>
      </c>
      <c r="E93" s="385">
        <v>3731</v>
      </c>
      <c r="F93" s="385">
        <v>1093</v>
      </c>
      <c r="G93" s="385">
        <v>7393</v>
      </c>
      <c r="H93" s="386">
        <f t="shared" si="7"/>
        <v>0.50466657649127555</v>
      </c>
      <c r="I93" s="139">
        <f t="shared" si="8"/>
        <v>10.177493138151876</v>
      </c>
      <c r="J93" s="139">
        <f t="shared" si="10"/>
        <v>0.12342103198402871</v>
      </c>
      <c r="K93" s="139">
        <f t="shared" si="11"/>
        <v>9.7944653850799854E-2</v>
      </c>
      <c r="L93" s="139">
        <f t="shared" si="12"/>
        <v>0.11378512013790311</v>
      </c>
      <c r="M93" s="139">
        <f t="shared" si="13"/>
        <v>0.33515080597273167</v>
      </c>
      <c r="N93" s="388">
        <f t="shared" si="9"/>
        <v>2477.7699085564054</v>
      </c>
    </row>
    <row r="94" spans="2:14" x14ac:dyDescent="0.2">
      <c r="B94" s="387">
        <v>1</v>
      </c>
      <c r="C94" s="387">
        <v>113</v>
      </c>
      <c r="D94" s="384" t="s">
        <v>667</v>
      </c>
      <c r="E94" s="385">
        <v>1882</v>
      </c>
      <c r="F94" s="385">
        <v>1007</v>
      </c>
      <c r="G94" s="385">
        <v>7686</v>
      </c>
      <c r="H94" s="386">
        <f t="shared" si="7"/>
        <v>0.24486078584439241</v>
      </c>
      <c r="I94" s="139">
        <f t="shared" si="8"/>
        <v>9.501489572989076</v>
      </c>
      <c r="J94" s="139">
        <f t="shared" si="10"/>
        <v>0.13420651175520734</v>
      </c>
      <c r="K94" s="139">
        <f t="shared" si="11"/>
        <v>-0.17998728228389052</v>
      </c>
      <c r="L94" s="139">
        <f t="shared" si="12"/>
        <v>8.9817293291189218E-2</v>
      </c>
      <c r="M94" s="139">
        <f t="shared" si="13"/>
        <v>4.4036522762506039E-2</v>
      </c>
      <c r="N94" s="388">
        <f t="shared" si="9"/>
        <v>338.46471395262142</v>
      </c>
    </row>
    <row r="95" spans="2:14" x14ac:dyDescent="0.2">
      <c r="B95" s="387">
        <v>1</v>
      </c>
      <c r="C95" s="387">
        <v>114</v>
      </c>
      <c r="D95" s="384" t="s">
        <v>668</v>
      </c>
      <c r="E95" s="385">
        <v>670</v>
      </c>
      <c r="F95" s="385">
        <v>2971</v>
      </c>
      <c r="G95" s="385">
        <v>2584</v>
      </c>
      <c r="H95" s="386">
        <f t="shared" si="7"/>
        <v>0.25928792569659442</v>
      </c>
      <c r="I95" s="139">
        <f t="shared" si="8"/>
        <v>1.0952541231908448</v>
      </c>
      <c r="J95" s="139">
        <f t="shared" si="10"/>
        <v>-5.3600716205725561E-2</v>
      </c>
      <c r="K95" s="139">
        <f t="shared" si="11"/>
        <v>-0.16455358890074978</v>
      </c>
      <c r="L95" s="139">
        <f t="shared" si="12"/>
        <v>-0.20822728232425225</v>
      </c>
      <c r="M95" s="139">
        <f t="shared" si="13"/>
        <v>-0.42638158743072763</v>
      </c>
      <c r="N95" s="388">
        <f t="shared" si="9"/>
        <v>-1101.7700219210001</v>
      </c>
    </row>
    <row r="96" spans="2:14" x14ac:dyDescent="0.2">
      <c r="B96" s="387">
        <v>1</v>
      </c>
      <c r="C96" s="387">
        <v>115</v>
      </c>
      <c r="D96" s="384" t="s">
        <v>669</v>
      </c>
      <c r="E96" s="385">
        <v>2515</v>
      </c>
      <c r="F96" s="385">
        <v>1817</v>
      </c>
      <c r="G96" s="385">
        <v>10248</v>
      </c>
      <c r="H96" s="386">
        <f t="shared" si="7"/>
        <v>0.24541373926619828</v>
      </c>
      <c r="I96" s="139">
        <f t="shared" si="8"/>
        <v>7.02421574023115</v>
      </c>
      <c r="J96" s="139">
        <f t="shared" si="10"/>
        <v>0.22851504135848252</v>
      </c>
      <c r="K96" s="139">
        <f t="shared" si="11"/>
        <v>-0.17939575037564418</v>
      </c>
      <c r="L96" s="139">
        <f t="shared" si="12"/>
        <v>1.9851081737361984E-3</v>
      </c>
      <c r="M96" s="139">
        <f t="shared" si="13"/>
        <v>5.1104399156574547E-2</v>
      </c>
      <c r="N96" s="388">
        <f t="shared" si="9"/>
        <v>523.717882556576</v>
      </c>
    </row>
    <row r="97" spans="2:14" x14ac:dyDescent="0.2">
      <c r="B97" s="387">
        <v>1</v>
      </c>
      <c r="C97" s="387">
        <v>116</v>
      </c>
      <c r="D97" s="384" t="s">
        <v>670</v>
      </c>
      <c r="E97" s="385">
        <v>1828</v>
      </c>
      <c r="F97" s="385">
        <v>852</v>
      </c>
      <c r="G97" s="385">
        <v>3826</v>
      </c>
      <c r="H97" s="386">
        <f t="shared" si="7"/>
        <v>0.47778358599059068</v>
      </c>
      <c r="I97" s="139">
        <f t="shared" si="8"/>
        <v>6.636150234741784</v>
      </c>
      <c r="J97" s="139">
        <f t="shared" si="10"/>
        <v>-7.8820613395008121E-3</v>
      </c>
      <c r="K97" s="139">
        <f t="shared" si="11"/>
        <v>6.9186089307867973E-2</v>
      </c>
      <c r="L97" s="139">
        <f t="shared" si="12"/>
        <v>-1.1773823465199276E-2</v>
      </c>
      <c r="M97" s="139">
        <f t="shared" si="13"/>
        <v>4.9530204503167884E-2</v>
      </c>
      <c r="N97" s="388">
        <f t="shared" si="9"/>
        <v>189.50256242912033</v>
      </c>
    </row>
    <row r="98" spans="2:14" x14ac:dyDescent="0.2">
      <c r="B98" s="387">
        <v>1</v>
      </c>
      <c r="C98" s="387">
        <v>117</v>
      </c>
      <c r="D98" s="384" t="s">
        <v>671</v>
      </c>
      <c r="E98" s="385">
        <v>7150</v>
      </c>
      <c r="F98" s="385">
        <v>2185</v>
      </c>
      <c r="G98" s="385">
        <v>11624</v>
      </c>
      <c r="H98" s="386">
        <f t="shared" si="7"/>
        <v>0.61510667584308332</v>
      </c>
      <c r="I98" s="139">
        <f t="shared" si="8"/>
        <v>8.5922196796338675</v>
      </c>
      <c r="J98" s="139">
        <f t="shared" si="10"/>
        <v>0.27916630472074117</v>
      </c>
      <c r="K98" s="139">
        <f t="shared" si="11"/>
        <v>0.21608994446703017</v>
      </c>
      <c r="L98" s="139">
        <f t="shared" si="12"/>
        <v>5.7578967217244245E-2</v>
      </c>
      <c r="M98" s="139">
        <f t="shared" si="13"/>
        <v>0.55283521640501554</v>
      </c>
      <c r="N98" s="388">
        <f t="shared" si="9"/>
        <v>6426.1565554919007</v>
      </c>
    </row>
    <row r="99" spans="2:14" x14ac:dyDescent="0.2">
      <c r="B99" s="387">
        <v>1</v>
      </c>
      <c r="C99" s="387">
        <v>118</v>
      </c>
      <c r="D99" s="384" t="s">
        <v>672</v>
      </c>
      <c r="E99" s="385">
        <v>5075</v>
      </c>
      <c r="F99" s="385">
        <v>989</v>
      </c>
      <c r="G99" s="385">
        <v>12641</v>
      </c>
      <c r="H99" s="386">
        <f t="shared" si="7"/>
        <v>0.4014714025789099</v>
      </c>
      <c r="I99" s="139">
        <f t="shared" si="8"/>
        <v>17.913043478260871</v>
      </c>
      <c r="J99" s="139">
        <f t="shared" si="10"/>
        <v>0.31660259457496875</v>
      </c>
      <c r="K99" s="139">
        <f t="shared" si="11"/>
        <v>-1.2450246947243481E-2</v>
      </c>
      <c r="L99" s="139">
        <f t="shared" si="12"/>
        <v>0.38805043569303754</v>
      </c>
      <c r="M99" s="139">
        <f t="shared" si="13"/>
        <v>0.69220278332076279</v>
      </c>
      <c r="N99" s="388">
        <f t="shared" si="9"/>
        <v>8750.1353839577623</v>
      </c>
    </row>
    <row r="100" spans="2:14" x14ac:dyDescent="0.2">
      <c r="B100" s="387">
        <v>1</v>
      </c>
      <c r="C100" s="387">
        <v>119</v>
      </c>
      <c r="D100" s="384" t="s">
        <v>673</v>
      </c>
      <c r="E100" s="385">
        <v>593</v>
      </c>
      <c r="F100" s="385">
        <v>305</v>
      </c>
      <c r="G100" s="385">
        <v>1429</v>
      </c>
      <c r="H100" s="386">
        <f t="shared" si="7"/>
        <v>0.41497550734779565</v>
      </c>
      <c r="I100" s="139">
        <f t="shared" si="8"/>
        <v>6.6295081967213116</v>
      </c>
      <c r="J100" s="139">
        <f t="shared" si="10"/>
        <v>-9.6116856600644715E-2</v>
      </c>
      <c r="K100" s="139">
        <f t="shared" si="11"/>
        <v>1.9960129872910047E-3</v>
      </c>
      <c r="L100" s="139">
        <f t="shared" si="12"/>
        <v>-1.20093181066301E-2</v>
      </c>
      <c r="M100" s="139">
        <f t="shared" si="13"/>
        <v>-0.10613016171998381</v>
      </c>
      <c r="N100" s="388">
        <f t="shared" si="9"/>
        <v>-151.66000109785688</v>
      </c>
    </row>
    <row r="101" spans="2:14" x14ac:dyDescent="0.2">
      <c r="B101" s="387">
        <v>1</v>
      </c>
      <c r="C101" s="387">
        <v>120</v>
      </c>
      <c r="D101" s="384" t="s">
        <v>674</v>
      </c>
      <c r="E101" s="385">
        <v>3362</v>
      </c>
      <c r="F101" s="385">
        <v>2502</v>
      </c>
      <c r="G101" s="385">
        <v>10290</v>
      </c>
      <c r="H101" s="386">
        <f t="shared" si="7"/>
        <v>0.32672497570456754</v>
      </c>
      <c r="I101" s="139">
        <f t="shared" si="8"/>
        <v>5.4564348521183055</v>
      </c>
      <c r="J101" s="139">
        <f t="shared" si="10"/>
        <v>0.23006108282738869</v>
      </c>
      <c r="K101" s="139">
        <f t="shared" si="11"/>
        <v>-9.2411586872001822E-2</v>
      </c>
      <c r="L101" s="139">
        <f t="shared" si="12"/>
        <v>-5.3600842546548247E-2</v>
      </c>
      <c r="M101" s="139">
        <f t="shared" si="13"/>
        <v>8.4048653408838617E-2</v>
      </c>
      <c r="N101" s="388">
        <f t="shared" si="9"/>
        <v>864.86064357694931</v>
      </c>
    </row>
    <row r="102" spans="2:14" x14ac:dyDescent="0.2">
      <c r="B102" s="387">
        <v>1</v>
      </c>
      <c r="C102" s="387">
        <v>121</v>
      </c>
      <c r="D102" s="384" t="s">
        <v>675</v>
      </c>
      <c r="E102" s="385">
        <v>14088</v>
      </c>
      <c r="F102" s="385">
        <v>1457</v>
      </c>
      <c r="G102" s="385">
        <v>25470</v>
      </c>
      <c r="H102" s="386">
        <f t="shared" si="7"/>
        <v>0.55312131919905771</v>
      </c>
      <c r="I102" s="139">
        <f t="shared" si="8"/>
        <v>27.150308853809197</v>
      </c>
      <c r="J102" s="139">
        <f t="shared" si="10"/>
        <v>0.78884464230346896</v>
      </c>
      <c r="K102" s="139">
        <f t="shared" si="11"/>
        <v>0.14977998986140517</v>
      </c>
      <c r="L102" s="139">
        <f t="shared" si="12"/>
        <v>0.7155593253909337</v>
      </c>
      <c r="M102" s="139">
        <f t="shared" si="13"/>
        <v>1.6541839575558077</v>
      </c>
      <c r="N102" s="388">
        <f t="shared" si="9"/>
        <v>42132.065398946419</v>
      </c>
    </row>
    <row r="103" spans="2:14" x14ac:dyDescent="0.2">
      <c r="B103" s="387">
        <v>1</v>
      </c>
      <c r="C103" s="387">
        <v>131</v>
      </c>
      <c r="D103" s="384" t="s">
        <v>676</v>
      </c>
      <c r="E103" s="385">
        <v>7712</v>
      </c>
      <c r="F103" s="385">
        <v>764</v>
      </c>
      <c r="G103" s="385">
        <v>19028</v>
      </c>
      <c r="H103" s="386">
        <f t="shared" si="7"/>
        <v>0.40529745638007147</v>
      </c>
      <c r="I103" s="139">
        <f t="shared" si="8"/>
        <v>35</v>
      </c>
      <c r="J103" s="139">
        <f t="shared" si="10"/>
        <v>0.55171132938219691</v>
      </c>
      <c r="K103" s="139">
        <f t="shared" si="11"/>
        <v>-8.357256802317756E-3</v>
      </c>
      <c r="L103" s="139">
        <f t="shared" si="12"/>
        <v>0.99387152356221853</v>
      </c>
      <c r="M103" s="139">
        <f t="shared" si="13"/>
        <v>1.5372255961420977</v>
      </c>
      <c r="N103" s="388">
        <f t="shared" si="9"/>
        <v>29250.328643391837</v>
      </c>
    </row>
    <row r="104" spans="2:14" x14ac:dyDescent="0.2">
      <c r="B104" s="387">
        <v>1</v>
      </c>
      <c r="C104" s="387">
        <v>135</v>
      </c>
      <c r="D104" s="384" t="s">
        <v>677</v>
      </c>
      <c r="E104" s="385">
        <v>4260</v>
      </c>
      <c r="F104" s="385">
        <v>259</v>
      </c>
      <c r="G104" s="385">
        <v>9302</v>
      </c>
      <c r="H104" s="386">
        <f t="shared" si="7"/>
        <v>0.4579660288110084</v>
      </c>
      <c r="I104" s="139">
        <f t="shared" si="8"/>
        <v>52.362934362934361</v>
      </c>
      <c r="J104" s="139">
        <f t="shared" si="10"/>
        <v>0.1936922977969297</v>
      </c>
      <c r="K104" s="139">
        <f t="shared" si="11"/>
        <v>4.7985899648248793E-2</v>
      </c>
      <c r="L104" s="139">
        <f t="shared" si="12"/>
        <v>1.6094774549620758</v>
      </c>
      <c r="M104" s="139">
        <f t="shared" si="13"/>
        <v>1.8511556524072543</v>
      </c>
      <c r="N104" s="388">
        <f t="shared" si="9"/>
        <v>17219.449878692281</v>
      </c>
    </row>
    <row r="105" spans="2:14" x14ac:dyDescent="0.2">
      <c r="B105" s="387">
        <v>1</v>
      </c>
      <c r="C105" s="387">
        <v>136</v>
      </c>
      <c r="D105" s="384" t="s">
        <v>678</v>
      </c>
      <c r="E105" s="385">
        <v>1575</v>
      </c>
      <c r="F105" s="385">
        <v>850</v>
      </c>
      <c r="G105" s="385">
        <v>7992</v>
      </c>
      <c r="H105" s="386">
        <f t="shared" si="7"/>
        <v>0.19707207207207209</v>
      </c>
      <c r="I105" s="139">
        <f t="shared" si="8"/>
        <v>11.255294117647059</v>
      </c>
      <c r="J105" s="139">
        <f t="shared" si="10"/>
        <v>0.14547052817152359</v>
      </c>
      <c r="K105" s="139">
        <f t="shared" si="11"/>
        <v>-0.23111012181359089</v>
      </c>
      <c r="L105" s="139">
        <f t="shared" si="12"/>
        <v>0.1519987458982022</v>
      </c>
      <c r="M105" s="139">
        <f t="shared" si="13"/>
        <v>6.6359152256134896E-2</v>
      </c>
      <c r="N105" s="388">
        <f t="shared" si="9"/>
        <v>530.34234483103012</v>
      </c>
    </row>
    <row r="106" spans="2:14" x14ac:dyDescent="0.2">
      <c r="B106" s="387">
        <v>1</v>
      </c>
      <c r="C106" s="387">
        <v>137</v>
      </c>
      <c r="D106" s="384" t="s">
        <v>679</v>
      </c>
      <c r="E106" s="385">
        <v>1016</v>
      </c>
      <c r="F106" s="385">
        <v>268</v>
      </c>
      <c r="G106" s="385">
        <v>5122</v>
      </c>
      <c r="H106" s="386">
        <f t="shared" si="7"/>
        <v>0.19836001561889888</v>
      </c>
      <c r="I106" s="139">
        <f t="shared" si="8"/>
        <v>22.902985074626866</v>
      </c>
      <c r="J106" s="139">
        <f t="shared" si="10"/>
        <v>3.9824361129603268E-2</v>
      </c>
      <c r="K106" s="139">
        <f t="shared" si="11"/>
        <v>-0.22973232094660301</v>
      </c>
      <c r="L106" s="139">
        <f t="shared" si="12"/>
        <v>0.56496970405238833</v>
      </c>
      <c r="M106" s="139">
        <f t="shared" si="13"/>
        <v>0.37506174423538863</v>
      </c>
      <c r="N106" s="388">
        <f t="shared" si="9"/>
        <v>1921.0662539736607</v>
      </c>
    </row>
    <row r="107" spans="2:14" x14ac:dyDescent="0.2">
      <c r="B107" s="387">
        <v>1</v>
      </c>
      <c r="C107" s="387">
        <v>138</v>
      </c>
      <c r="D107" s="384" t="s">
        <v>680</v>
      </c>
      <c r="E107" s="385">
        <v>4157</v>
      </c>
      <c r="F107" s="385">
        <v>748</v>
      </c>
      <c r="G107" s="385">
        <v>13819</v>
      </c>
      <c r="H107" s="386">
        <f t="shared" si="7"/>
        <v>0.30081771474057456</v>
      </c>
      <c r="I107" s="139">
        <f t="shared" si="8"/>
        <v>24.032085561497325</v>
      </c>
      <c r="J107" s="139">
        <f t="shared" si="10"/>
        <v>0.35996537672666978</v>
      </c>
      <c r="K107" s="139">
        <f t="shared" si="11"/>
        <v>-0.12012634712326892</v>
      </c>
      <c r="L107" s="139">
        <f t="shared" si="12"/>
        <v>0.6050021629867347</v>
      </c>
      <c r="M107" s="139">
        <f t="shared" si="13"/>
        <v>0.84484119259013557</v>
      </c>
      <c r="N107" s="388">
        <f t="shared" si="9"/>
        <v>11674.860440403083</v>
      </c>
    </row>
    <row r="108" spans="2:14" x14ac:dyDescent="0.2">
      <c r="B108" s="387">
        <v>1</v>
      </c>
      <c r="C108" s="387">
        <v>139</v>
      </c>
      <c r="D108" s="384" t="s">
        <v>681</v>
      </c>
      <c r="E108" s="385">
        <v>3027</v>
      </c>
      <c r="F108" s="385">
        <v>290</v>
      </c>
      <c r="G108" s="385">
        <v>6149</v>
      </c>
      <c r="H108" s="386">
        <f t="shared" si="7"/>
        <v>0.49227516669377136</v>
      </c>
      <c r="I108" s="139">
        <f t="shared" si="8"/>
        <v>31.641379310344828</v>
      </c>
      <c r="J108" s="139">
        <f t="shared" si="10"/>
        <v>7.7628756095475107E-2</v>
      </c>
      <c r="K108" s="139">
        <f t="shared" si="11"/>
        <v>8.4688719455020336E-2</v>
      </c>
      <c r="L108" s="139">
        <f t="shared" si="12"/>
        <v>0.874791028603498</v>
      </c>
      <c r="M108" s="139">
        <f t="shared" si="13"/>
        <v>1.0371085041539934</v>
      </c>
      <c r="N108" s="388">
        <f t="shared" si="9"/>
        <v>6377.1801920429052</v>
      </c>
    </row>
    <row r="109" spans="2:14" x14ac:dyDescent="0.2">
      <c r="B109" s="387">
        <v>1</v>
      </c>
      <c r="C109" s="387">
        <v>141</v>
      </c>
      <c r="D109" s="384" t="s">
        <v>682</v>
      </c>
      <c r="E109" s="385">
        <v>6610</v>
      </c>
      <c r="F109" s="385">
        <v>537</v>
      </c>
      <c r="G109" s="385">
        <v>18541</v>
      </c>
      <c r="H109" s="386">
        <f t="shared" si="7"/>
        <v>0.35650720025888571</v>
      </c>
      <c r="I109" s="139">
        <f t="shared" si="8"/>
        <v>46.836126629422722</v>
      </c>
      <c r="J109" s="139">
        <f t="shared" si="10"/>
        <v>0.53378461044511849</v>
      </c>
      <c r="K109" s="139">
        <f t="shared" si="11"/>
        <v>-6.0551514345635028E-2</v>
      </c>
      <c r="L109" s="139">
        <f t="shared" si="12"/>
        <v>1.4135235020565389</v>
      </c>
      <c r="M109" s="139">
        <f t="shared" si="13"/>
        <v>1.8867565981560224</v>
      </c>
      <c r="N109" s="388">
        <f t="shared" si="9"/>
        <v>34982.354086410807</v>
      </c>
    </row>
    <row r="110" spans="2:14" x14ac:dyDescent="0.2">
      <c r="B110" s="387">
        <v>1</v>
      </c>
      <c r="C110" s="387">
        <v>151</v>
      </c>
      <c r="D110" s="384" t="s">
        <v>683</v>
      </c>
      <c r="E110" s="385">
        <v>1898</v>
      </c>
      <c r="F110" s="385">
        <v>296</v>
      </c>
      <c r="G110" s="385">
        <v>5625</v>
      </c>
      <c r="H110" s="386">
        <f t="shared" si="7"/>
        <v>0.33742222222222223</v>
      </c>
      <c r="I110" s="139">
        <f t="shared" si="8"/>
        <v>25.41554054054054</v>
      </c>
      <c r="J110" s="139">
        <f t="shared" si="10"/>
        <v>5.8340048245312651E-2</v>
      </c>
      <c r="K110" s="139">
        <f t="shared" si="11"/>
        <v>-8.0968014238154098E-2</v>
      </c>
      <c r="L110" s="139">
        <f t="shared" si="12"/>
        <v>0.65405280575952329</v>
      </c>
      <c r="M110" s="139">
        <f t="shared" si="13"/>
        <v>0.63142483976668184</v>
      </c>
      <c r="N110" s="388">
        <f t="shared" si="9"/>
        <v>3551.7647236875855</v>
      </c>
    </row>
    <row r="111" spans="2:14" x14ac:dyDescent="0.2">
      <c r="B111" s="387">
        <v>1</v>
      </c>
      <c r="C111" s="387">
        <v>152</v>
      </c>
      <c r="D111" s="384" t="s">
        <v>684</v>
      </c>
      <c r="E111" s="385">
        <v>1414</v>
      </c>
      <c r="F111" s="385">
        <v>893</v>
      </c>
      <c r="G111" s="385">
        <v>6670</v>
      </c>
      <c r="H111" s="386">
        <f t="shared" si="7"/>
        <v>0.21199400299850074</v>
      </c>
      <c r="I111" s="139">
        <f t="shared" si="8"/>
        <v>9.0526315789473681</v>
      </c>
      <c r="J111" s="139">
        <f t="shared" si="10"/>
        <v>9.6807032412144264E-2</v>
      </c>
      <c r="K111" s="139">
        <f t="shared" si="11"/>
        <v>-0.21514711674382617</v>
      </c>
      <c r="L111" s="139">
        <f t="shared" si="12"/>
        <v>7.3902953139204752E-2</v>
      </c>
      <c r="M111" s="139">
        <f t="shared" si="13"/>
        <v>-4.443713119247715E-2</v>
      </c>
      <c r="N111" s="388">
        <f t="shared" si="9"/>
        <v>-296.3956650538226</v>
      </c>
    </row>
    <row r="112" spans="2:14" x14ac:dyDescent="0.2">
      <c r="B112" s="387">
        <v>1</v>
      </c>
      <c r="C112" s="387">
        <v>153</v>
      </c>
      <c r="D112" s="384" t="s">
        <v>685</v>
      </c>
      <c r="E112" s="385">
        <v>2932</v>
      </c>
      <c r="F112" s="385">
        <v>1139</v>
      </c>
      <c r="G112" s="385">
        <v>8819</v>
      </c>
      <c r="H112" s="386">
        <f t="shared" si="7"/>
        <v>0.33246399818573535</v>
      </c>
      <c r="I112" s="139">
        <f t="shared" si="8"/>
        <v>10.31694468832309</v>
      </c>
      <c r="J112" s="139">
        <f t="shared" si="10"/>
        <v>0.17591282090450899</v>
      </c>
      <c r="K112" s="139">
        <f t="shared" si="11"/>
        <v>-8.6272163937124224E-2</v>
      </c>
      <c r="L112" s="139">
        <f t="shared" si="12"/>
        <v>0.1187293996953705</v>
      </c>
      <c r="M112" s="139">
        <f t="shared" si="13"/>
        <v>0.20837005666275527</v>
      </c>
      <c r="N112" s="388">
        <f t="shared" si="9"/>
        <v>1837.6155297088387</v>
      </c>
    </row>
    <row r="113" spans="2:14" x14ac:dyDescent="0.2">
      <c r="B113" s="387">
        <v>1</v>
      </c>
      <c r="C113" s="387">
        <v>154</v>
      </c>
      <c r="D113" s="384" t="s">
        <v>686</v>
      </c>
      <c r="E113" s="385">
        <v>6473</v>
      </c>
      <c r="F113" s="385">
        <v>1222</v>
      </c>
      <c r="G113" s="385">
        <v>14808</v>
      </c>
      <c r="H113" s="386">
        <f t="shared" si="7"/>
        <v>0.43712857914640735</v>
      </c>
      <c r="I113" s="139">
        <f t="shared" si="8"/>
        <v>17.414893617021278</v>
      </c>
      <c r="J113" s="139">
        <f t="shared" si="10"/>
        <v>0.39637097226829321</v>
      </c>
      <c r="K113" s="139">
        <f t="shared" si="11"/>
        <v>2.5694661585494695E-2</v>
      </c>
      <c r="L113" s="139">
        <f t="shared" si="12"/>
        <v>0.37038844360719736</v>
      </c>
      <c r="M113" s="139">
        <f t="shared" si="13"/>
        <v>0.79245407746098528</v>
      </c>
      <c r="N113" s="388">
        <f t="shared" si="9"/>
        <v>11734.65997904227</v>
      </c>
    </row>
    <row r="114" spans="2:14" x14ac:dyDescent="0.2">
      <c r="B114" s="387">
        <v>1</v>
      </c>
      <c r="C114" s="387">
        <v>155</v>
      </c>
      <c r="D114" s="384" t="s">
        <v>687</v>
      </c>
      <c r="E114" s="385">
        <v>5324</v>
      </c>
      <c r="F114" s="385">
        <v>475</v>
      </c>
      <c r="G114" s="385">
        <v>11373</v>
      </c>
      <c r="H114" s="386">
        <f t="shared" si="7"/>
        <v>0.46812626395849821</v>
      </c>
      <c r="I114" s="139">
        <f t="shared" si="8"/>
        <v>35.151578947368421</v>
      </c>
      <c r="J114" s="139">
        <f t="shared" si="10"/>
        <v>0.26992686641846869</v>
      </c>
      <c r="K114" s="139">
        <f t="shared" si="11"/>
        <v>5.8854994671475723E-2</v>
      </c>
      <c r="L114" s="139">
        <f t="shared" si="12"/>
        <v>0.9992457821480567</v>
      </c>
      <c r="M114" s="139">
        <f t="shared" si="13"/>
        <v>1.3280276432380012</v>
      </c>
      <c r="N114" s="388">
        <f t="shared" si="9"/>
        <v>15103.658386545787</v>
      </c>
    </row>
    <row r="115" spans="2:14" x14ac:dyDescent="0.2">
      <c r="B115" s="387">
        <v>1</v>
      </c>
      <c r="C115" s="387">
        <v>156</v>
      </c>
      <c r="D115" s="384" t="s">
        <v>688</v>
      </c>
      <c r="E115" s="385">
        <v>5849</v>
      </c>
      <c r="F115" s="385">
        <v>1171</v>
      </c>
      <c r="G115" s="385">
        <v>14697</v>
      </c>
      <c r="H115" s="386">
        <f t="shared" si="7"/>
        <v>0.3979723753146901</v>
      </c>
      <c r="I115" s="139">
        <f t="shared" si="8"/>
        <v>17.545687446626815</v>
      </c>
      <c r="J115" s="139">
        <f t="shared" si="10"/>
        <v>0.39228500552904122</v>
      </c>
      <c r="K115" s="139">
        <f t="shared" si="11"/>
        <v>-1.6193394548808863E-2</v>
      </c>
      <c r="L115" s="139">
        <f t="shared" si="12"/>
        <v>0.3750257621394586</v>
      </c>
      <c r="M115" s="139">
        <f t="shared" si="13"/>
        <v>0.75111737311969096</v>
      </c>
      <c r="N115" s="388">
        <f t="shared" si="9"/>
        <v>11039.172032740098</v>
      </c>
    </row>
    <row r="116" spans="2:14" x14ac:dyDescent="0.2">
      <c r="B116" s="387">
        <v>1</v>
      </c>
      <c r="C116" s="387">
        <v>157</v>
      </c>
      <c r="D116" s="384" t="s">
        <v>689</v>
      </c>
      <c r="E116" s="385">
        <v>2211</v>
      </c>
      <c r="F116" s="385">
        <v>607</v>
      </c>
      <c r="G116" s="385">
        <v>4949</v>
      </c>
      <c r="H116" s="386">
        <f t="shared" si="7"/>
        <v>0.4467569205900182</v>
      </c>
      <c r="I116" s="139">
        <f t="shared" si="8"/>
        <v>11.795716639209227</v>
      </c>
      <c r="J116" s="139">
        <f t="shared" si="10"/>
        <v>3.3456142698156513E-2</v>
      </c>
      <c r="K116" s="139">
        <f t="shared" si="11"/>
        <v>3.5994753714025357E-2</v>
      </c>
      <c r="L116" s="139">
        <f t="shared" si="12"/>
        <v>0.17115952268751863</v>
      </c>
      <c r="M116" s="139">
        <f t="shared" si="13"/>
        <v>0.24061041909970049</v>
      </c>
      <c r="N116" s="388">
        <f t="shared" si="9"/>
        <v>1190.7809641244178</v>
      </c>
    </row>
    <row r="117" spans="2:14" x14ac:dyDescent="0.2">
      <c r="B117" s="387">
        <v>1</v>
      </c>
      <c r="C117" s="387">
        <v>158</v>
      </c>
      <c r="D117" s="384" t="s">
        <v>690</v>
      </c>
      <c r="E117" s="385">
        <v>6287</v>
      </c>
      <c r="F117" s="385">
        <v>851</v>
      </c>
      <c r="G117" s="385">
        <v>14799</v>
      </c>
      <c r="H117" s="386">
        <f t="shared" si="7"/>
        <v>0.42482600175687546</v>
      </c>
      <c r="I117" s="139">
        <f t="shared" si="8"/>
        <v>24.777908343125734</v>
      </c>
      <c r="J117" s="139">
        <f t="shared" si="10"/>
        <v>0.39603967766781328</v>
      </c>
      <c r="K117" s="139">
        <f t="shared" si="11"/>
        <v>1.2533757262285056E-2</v>
      </c>
      <c r="L117" s="139">
        <f t="shared" si="12"/>
        <v>0.63144544259295887</v>
      </c>
      <c r="M117" s="139">
        <f t="shared" si="13"/>
        <v>1.0400188775230572</v>
      </c>
      <c r="N117" s="388">
        <f t="shared" si="9"/>
        <v>15391.239368463725</v>
      </c>
    </row>
    <row r="118" spans="2:14" x14ac:dyDescent="0.2">
      <c r="B118" s="387">
        <v>1</v>
      </c>
      <c r="C118" s="387">
        <v>159</v>
      </c>
      <c r="D118" s="384" t="s">
        <v>691</v>
      </c>
      <c r="E118" s="385">
        <v>1537</v>
      </c>
      <c r="F118" s="385">
        <v>348</v>
      </c>
      <c r="G118" s="385">
        <v>6305</v>
      </c>
      <c r="H118" s="386">
        <f t="shared" si="7"/>
        <v>0.24377478191911181</v>
      </c>
      <c r="I118" s="139">
        <f t="shared" si="8"/>
        <v>22.53448275862069</v>
      </c>
      <c r="J118" s="139">
        <f t="shared" si="10"/>
        <v>8.337119583712653E-2</v>
      </c>
      <c r="K118" s="139">
        <f t="shared" si="11"/>
        <v>-0.18114905459409034</v>
      </c>
      <c r="L118" s="139">
        <f t="shared" si="12"/>
        <v>0.55190438878216197</v>
      </c>
      <c r="M118" s="139">
        <f t="shared" si="13"/>
        <v>0.45412653002519815</v>
      </c>
      <c r="N118" s="388">
        <f t="shared" si="9"/>
        <v>2863.2677718088744</v>
      </c>
    </row>
    <row r="119" spans="2:14" x14ac:dyDescent="0.2">
      <c r="B119" s="387">
        <v>1</v>
      </c>
      <c r="C119" s="387">
        <v>160</v>
      </c>
      <c r="D119" s="384" t="s">
        <v>692</v>
      </c>
      <c r="E119" s="385">
        <v>1851</v>
      </c>
      <c r="F119" s="385">
        <v>546</v>
      </c>
      <c r="G119" s="385">
        <v>5587</v>
      </c>
      <c r="H119" s="386">
        <f t="shared" si="7"/>
        <v>0.33130481474852336</v>
      </c>
      <c r="I119" s="139">
        <f t="shared" si="8"/>
        <v>13.622710622710622</v>
      </c>
      <c r="J119" s="139">
        <f t="shared" si="10"/>
        <v>5.694124882106423E-2</v>
      </c>
      <c r="K119" s="139">
        <f t="shared" si="11"/>
        <v>-8.7512221351693092E-2</v>
      </c>
      <c r="L119" s="139">
        <f t="shared" si="12"/>
        <v>0.23593591988892088</v>
      </c>
      <c r="M119" s="139">
        <f t="shared" si="13"/>
        <v>0.20536494735829203</v>
      </c>
      <c r="N119" s="388">
        <f t="shared" si="9"/>
        <v>1147.3739608907777</v>
      </c>
    </row>
    <row r="120" spans="2:14" x14ac:dyDescent="0.2">
      <c r="B120" s="387">
        <v>1</v>
      </c>
      <c r="C120" s="387">
        <v>161</v>
      </c>
      <c r="D120" s="384" t="s">
        <v>693</v>
      </c>
      <c r="E120" s="385">
        <v>6071</v>
      </c>
      <c r="F120" s="385">
        <v>785</v>
      </c>
      <c r="G120" s="385">
        <v>13374</v>
      </c>
      <c r="H120" s="386">
        <f t="shared" si="7"/>
        <v>0.45394048153132943</v>
      </c>
      <c r="I120" s="139">
        <f t="shared" si="8"/>
        <v>24.770700636942674</v>
      </c>
      <c r="J120" s="139">
        <f t="shared" si="10"/>
        <v>0.34358469925849744</v>
      </c>
      <c r="K120" s="139">
        <f t="shared" si="11"/>
        <v>4.3679497752212637E-2</v>
      </c>
      <c r="L120" s="139">
        <f t="shared" si="12"/>
        <v>0.63118989208603815</v>
      </c>
      <c r="M120" s="139">
        <f t="shared" si="13"/>
        <v>1.0184540890967482</v>
      </c>
      <c r="N120" s="388">
        <f t="shared" si="9"/>
        <v>13620.80498757991</v>
      </c>
    </row>
    <row r="121" spans="2:14" x14ac:dyDescent="0.2">
      <c r="B121" s="387">
        <v>1</v>
      </c>
      <c r="C121" s="387">
        <v>172</v>
      </c>
      <c r="D121" s="384" t="s">
        <v>694</v>
      </c>
      <c r="E121" s="385">
        <v>4258</v>
      </c>
      <c r="F121" s="385">
        <v>941</v>
      </c>
      <c r="G121" s="385">
        <v>6669</v>
      </c>
      <c r="H121" s="386">
        <f t="shared" si="7"/>
        <v>0.63847653321337527</v>
      </c>
      <c r="I121" s="139">
        <f t="shared" si="8"/>
        <v>11.612114771519661</v>
      </c>
      <c r="J121" s="139">
        <f t="shared" si="10"/>
        <v>9.6770221900979836E-2</v>
      </c>
      <c r="K121" s="139">
        <f t="shared" si="11"/>
        <v>0.24109027140333333</v>
      </c>
      <c r="L121" s="139">
        <f t="shared" si="12"/>
        <v>0.16464988575615566</v>
      </c>
      <c r="M121" s="139">
        <f t="shared" si="13"/>
        <v>0.5025103790604688</v>
      </c>
      <c r="N121" s="388">
        <f t="shared" si="9"/>
        <v>3351.2417179542663</v>
      </c>
    </row>
    <row r="122" spans="2:14" x14ac:dyDescent="0.2">
      <c r="B122" s="387">
        <v>1</v>
      </c>
      <c r="C122" s="387">
        <v>173</v>
      </c>
      <c r="D122" s="384" t="s">
        <v>695</v>
      </c>
      <c r="E122" s="385">
        <v>823</v>
      </c>
      <c r="F122" s="385">
        <v>1279</v>
      </c>
      <c r="G122" s="385">
        <v>3772</v>
      </c>
      <c r="H122" s="386">
        <f t="shared" si="7"/>
        <v>0.21818663838812302</v>
      </c>
      <c r="I122" s="139">
        <f t="shared" si="8"/>
        <v>3.5926505082095388</v>
      </c>
      <c r="J122" s="139">
        <f t="shared" si="10"/>
        <v>-9.8698289423801485E-3</v>
      </c>
      <c r="K122" s="139">
        <f t="shared" si="11"/>
        <v>-0.20852243320875744</v>
      </c>
      <c r="L122" s="139">
        <f t="shared" si="12"/>
        <v>-0.11968164853114929</v>
      </c>
      <c r="M122" s="139">
        <f t="shared" si="13"/>
        <v>-0.33807391068228687</v>
      </c>
      <c r="N122" s="388">
        <f t="shared" si="9"/>
        <v>-1275.214791093586</v>
      </c>
    </row>
    <row r="123" spans="2:14" x14ac:dyDescent="0.2">
      <c r="B123" s="387">
        <v>1</v>
      </c>
      <c r="C123" s="387">
        <v>176</v>
      </c>
      <c r="D123" s="384" t="s">
        <v>696</v>
      </c>
      <c r="E123" s="385">
        <v>3058</v>
      </c>
      <c r="F123" s="385">
        <v>1187</v>
      </c>
      <c r="G123" s="385">
        <v>5610</v>
      </c>
      <c r="H123" s="386">
        <f t="shared" si="7"/>
        <v>0.54509803921568623</v>
      </c>
      <c r="I123" s="139">
        <f t="shared" si="8"/>
        <v>7.3024431339511375</v>
      </c>
      <c r="J123" s="139">
        <f t="shared" si="10"/>
        <v>5.7787890577846175E-2</v>
      </c>
      <c r="K123" s="139">
        <f t="shared" si="11"/>
        <v>0.14119694121427181</v>
      </c>
      <c r="L123" s="139">
        <f t="shared" si="12"/>
        <v>1.1849709989981352E-2</v>
      </c>
      <c r="M123" s="139">
        <f t="shared" si="13"/>
        <v>0.21083454178209934</v>
      </c>
      <c r="N123" s="388">
        <f t="shared" si="9"/>
        <v>1182.7817793975773</v>
      </c>
    </row>
    <row r="124" spans="2:14" x14ac:dyDescent="0.2">
      <c r="B124" s="387">
        <v>1</v>
      </c>
      <c r="C124" s="387">
        <v>177</v>
      </c>
      <c r="D124" s="384" t="s">
        <v>697</v>
      </c>
      <c r="E124" s="385">
        <v>6098</v>
      </c>
      <c r="F124" s="385">
        <v>1608</v>
      </c>
      <c r="G124" s="385">
        <v>12334</v>
      </c>
      <c r="H124" s="386">
        <f t="shared" si="7"/>
        <v>0.49440570779957838</v>
      </c>
      <c r="I124" s="139">
        <f t="shared" si="8"/>
        <v>11.462686567164178</v>
      </c>
      <c r="J124" s="139">
        <f t="shared" si="10"/>
        <v>0.30530176764748801</v>
      </c>
      <c r="K124" s="139">
        <f t="shared" si="11"/>
        <v>8.6967904276409894E-2</v>
      </c>
      <c r="L124" s="139">
        <f t="shared" si="12"/>
        <v>0.15935188214703999</v>
      </c>
      <c r="M124" s="139">
        <f t="shared" si="13"/>
        <v>0.55162155407093794</v>
      </c>
      <c r="N124" s="388">
        <f t="shared" si="9"/>
        <v>6803.7002479109487</v>
      </c>
    </row>
    <row r="125" spans="2:14" x14ac:dyDescent="0.2">
      <c r="B125" s="387">
        <v>1</v>
      </c>
      <c r="C125" s="387">
        <v>178</v>
      </c>
      <c r="D125" s="384" t="s">
        <v>698</v>
      </c>
      <c r="E125" s="385">
        <v>1184</v>
      </c>
      <c r="F125" s="385">
        <v>1407</v>
      </c>
      <c r="G125" s="385">
        <v>4457</v>
      </c>
      <c r="H125" s="386">
        <f t="shared" si="7"/>
        <v>0.26564954004936053</v>
      </c>
      <c r="I125" s="139">
        <f t="shared" si="8"/>
        <v>4.0092395167022037</v>
      </c>
      <c r="J125" s="139">
        <f t="shared" si="10"/>
        <v>1.5345371205255885E-2</v>
      </c>
      <c r="K125" s="139">
        <f t="shared" si="11"/>
        <v>-0.15774813706842461</v>
      </c>
      <c r="L125" s="139">
        <f t="shared" si="12"/>
        <v>-0.10491141101118617</v>
      </c>
      <c r="M125" s="139">
        <f t="shared" si="13"/>
        <v>-0.24731417687435489</v>
      </c>
      <c r="N125" s="388">
        <f t="shared" si="9"/>
        <v>-1102.2792863289997</v>
      </c>
    </row>
    <row r="126" spans="2:14" x14ac:dyDescent="0.2">
      <c r="B126" s="387">
        <v>1</v>
      </c>
      <c r="C126" s="387">
        <v>180</v>
      </c>
      <c r="D126" s="384" t="s">
        <v>699</v>
      </c>
      <c r="E126" s="385">
        <v>862</v>
      </c>
      <c r="F126" s="385">
        <v>1265</v>
      </c>
      <c r="G126" s="385">
        <v>3440</v>
      </c>
      <c r="H126" s="386">
        <f t="shared" si="7"/>
        <v>0.25058139534883722</v>
      </c>
      <c r="I126" s="139">
        <f t="shared" si="8"/>
        <v>3.400790513833992</v>
      </c>
      <c r="J126" s="139">
        <f t="shared" si="10"/>
        <v>-2.2090918648971627E-2</v>
      </c>
      <c r="K126" s="139">
        <f t="shared" si="11"/>
        <v>-0.17386755696336512</v>
      </c>
      <c r="L126" s="139">
        <f t="shared" si="12"/>
        <v>-0.12648407881551793</v>
      </c>
      <c r="M126" s="139">
        <f t="shared" si="13"/>
        <v>-0.32244255442785469</v>
      </c>
      <c r="N126" s="388">
        <f t="shared" si="9"/>
        <v>-1109.2023872318202</v>
      </c>
    </row>
    <row r="127" spans="2:14" x14ac:dyDescent="0.2">
      <c r="B127" s="387">
        <v>1</v>
      </c>
      <c r="C127" s="387">
        <v>181</v>
      </c>
      <c r="D127" s="384" t="s">
        <v>700</v>
      </c>
      <c r="E127" s="385">
        <v>591</v>
      </c>
      <c r="F127" s="385">
        <v>895</v>
      </c>
      <c r="G127" s="385">
        <v>2015</v>
      </c>
      <c r="H127" s="386">
        <f t="shared" si="7"/>
        <v>0.29330024813895783</v>
      </c>
      <c r="I127" s="139">
        <f t="shared" si="8"/>
        <v>2.9117318435754189</v>
      </c>
      <c r="J127" s="139">
        <f t="shared" si="10"/>
        <v>-7.4545897058287458E-2</v>
      </c>
      <c r="K127" s="139">
        <f t="shared" si="11"/>
        <v>-0.12816829277125857</v>
      </c>
      <c r="L127" s="139">
        <f t="shared" si="12"/>
        <v>-0.14382374110534438</v>
      </c>
      <c r="M127" s="139">
        <f t="shared" si="13"/>
        <v>-0.34653793093489038</v>
      </c>
      <c r="N127" s="388">
        <f t="shared" si="9"/>
        <v>-698.27393083380412</v>
      </c>
    </row>
    <row r="128" spans="2:14" x14ac:dyDescent="0.2">
      <c r="B128" s="387">
        <v>1</v>
      </c>
      <c r="C128" s="387">
        <v>182</v>
      </c>
      <c r="D128" s="384" t="s">
        <v>701</v>
      </c>
      <c r="E128" s="385">
        <v>246</v>
      </c>
      <c r="F128" s="385">
        <v>1021</v>
      </c>
      <c r="G128" s="385">
        <v>1021</v>
      </c>
      <c r="H128" s="386">
        <f t="shared" si="7"/>
        <v>0.24094025465230168</v>
      </c>
      <c r="I128" s="139">
        <f t="shared" si="8"/>
        <v>1.2409402546523016</v>
      </c>
      <c r="J128" s="139">
        <f t="shared" si="10"/>
        <v>-0.11113554515573303</v>
      </c>
      <c r="K128" s="139">
        <f t="shared" si="11"/>
        <v>-0.18418134132384173</v>
      </c>
      <c r="L128" s="139">
        <f t="shared" si="12"/>
        <v>-0.20306195457632112</v>
      </c>
      <c r="M128" s="139">
        <f t="shared" si="13"/>
        <v>-0.49837884105589592</v>
      </c>
      <c r="N128" s="388">
        <f t="shared" si="9"/>
        <v>-508.84479671806974</v>
      </c>
    </row>
    <row r="129" spans="2:14" x14ac:dyDescent="0.2">
      <c r="B129" s="387">
        <v>1</v>
      </c>
      <c r="C129" s="387">
        <v>191</v>
      </c>
      <c r="D129" s="384" t="s">
        <v>702</v>
      </c>
      <c r="E129" s="385">
        <v>19362</v>
      </c>
      <c r="F129" s="385">
        <v>1342</v>
      </c>
      <c r="G129" s="385">
        <v>30568</v>
      </c>
      <c r="H129" s="386">
        <f t="shared" si="7"/>
        <v>0.63340748495158339</v>
      </c>
      <c r="I129" s="139">
        <f t="shared" si="8"/>
        <v>37.20566318926975</v>
      </c>
      <c r="J129" s="139">
        <f t="shared" si="10"/>
        <v>0.97650462821974415</v>
      </c>
      <c r="K129" s="139">
        <f t="shared" si="11"/>
        <v>0.23566756548807194</v>
      </c>
      <c r="L129" s="139">
        <f t="shared" si="12"/>
        <v>1.0720737049218045</v>
      </c>
      <c r="M129" s="139">
        <f t="shared" si="13"/>
        <v>2.2842458986296208</v>
      </c>
      <c r="N129" s="388">
        <f t="shared" si="9"/>
        <v>69824.828629310243</v>
      </c>
    </row>
    <row r="130" spans="2:14" x14ac:dyDescent="0.2">
      <c r="B130" s="387">
        <v>1</v>
      </c>
      <c r="C130" s="387">
        <v>192</v>
      </c>
      <c r="D130" s="384" t="s">
        <v>703</v>
      </c>
      <c r="E130" s="385">
        <v>2578</v>
      </c>
      <c r="F130" s="385">
        <v>1440</v>
      </c>
      <c r="G130" s="385">
        <v>8839</v>
      </c>
      <c r="H130" s="386">
        <f t="shared" si="7"/>
        <v>0.29166195270958251</v>
      </c>
      <c r="I130" s="139">
        <f t="shared" si="8"/>
        <v>7.9284722222222221</v>
      </c>
      <c r="J130" s="139">
        <f t="shared" si="10"/>
        <v>0.17664903112779762</v>
      </c>
      <c r="K130" s="139">
        <f t="shared" si="11"/>
        <v>-0.12992088889128026</v>
      </c>
      <c r="L130" s="139">
        <f t="shared" si="12"/>
        <v>3.4045682854523897E-2</v>
      </c>
      <c r="M130" s="139">
        <f t="shared" si="13"/>
        <v>8.0773825091041251E-2</v>
      </c>
      <c r="N130" s="388">
        <f t="shared" si="9"/>
        <v>713.95983997971359</v>
      </c>
    </row>
    <row r="131" spans="2:14" x14ac:dyDescent="0.2">
      <c r="B131" s="387">
        <v>1</v>
      </c>
      <c r="C131" s="387">
        <v>193</v>
      </c>
      <c r="D131" s="384" t="s">
        <v>704</v>
      </c>
      <c r="E131" s="385">
        <v>3013</v>
      </c>
      <c r="F131" s="385">
        <v>613</v>
      </c>
      <c r="G131" s="385">
        <v>9350</v>
      </c>
      <c r="H131" s="386">
        <f t="shared" si="7"/>
        <v>0.32224598930481285</v>
      </c>
      <c r="I131" s="139">
        <f t="shared" si="8"/>
        <v>20.168026101141926</v>
      </c>
      <c r="J131" s="139">
        <f t="shared" si="10"/>
        <v>0.19545920233282243</v>
      </c>
      <c r="K131" s="139">
        <f t="shared" si="11"/>
        <v>-9.7203063454972677E-2</v>
      </c>
      <c r="L131" s="139">
        <f t="shared" si="12"/>
        <v>0.46800124635857882</v>
      </c>
      <c r="M131" s="139">
        <f t="shared" si="13"/>
        <v>0.56625738523642855</v>
      </c>
      <c r="N131" s="388">
        <f t="shared" si="9"/>
        <v>5294.5065519606069</v>
      </c>
    </row>
    <row r="132" spans="2:14" x14ac:dyDescent="0.2">
      <c r="B132" s="387">
        <v>1</v>
      </c>
      <c r="C132" s="387">
        <v>194</v>
      </c>
      <c r="D132" s="384" t="s">
        <v>705</v>
      </c>
      <c r="E132" s="385">
        <v>1735</v>
      </c>
      <c r="F132" s="385">
        <v>209</v>
      </c>
      <c r="G132" s="385">
        <v>5350</v>
      </c>
      <c r="H132" s="386">
        <f t="shared" si="7"/>
        <v>0.32429906542056075</v>
      </c>
      <c r="I132" s="139">
        <f t="shared" si="8"/>
        <v>33.899521531100476</v>
      </c>
      <c r="J132" s="139">
        <f t="shared" si="10"/>
        <v>4.8217157675093804E-2</v>
      </c>
      <c r="K132" s="139">
        <f t="shared" si="11"/>
        <v>-9.5006748205566788E-2</v>
      </c>
      <c r="L132" s="139">
        <f t="shared" si="12"/>
        <v>0.95485386337462974</v>
      </c>
      <c r="M132" s="139">
        <f t="shared" si="13"/>
        <v>0.90806427284415681</v>
      </c>
      <c r="N132" s="388">
        <f t="shared" si="9"/>
        <v>4858.1438597162387</v>
      </c>
    </row>
    <row r="133" spans="2:14" x14ac:dyDescent="0.2">
      <c r="B133" s="387">
        <v>1</v>
      </c>
      <c r="C133" s="387">
        <v>195</v>
      </c>
      <c r="D133" s="384" t="s">
        <v>706</v>
      </c>
      <c r="E133" s="385">
        <v>2311</v>
      </c>
      <c r="F133" s="385">
        <v>1471</v>
      </c>
      <c r="G133" s="385">
        <v>10820</v>
      </c>
      <c r="H133" s="386">
        <f t="shared" si="7"/>
        <v>0.21358595194085028</v>
      </c>
      <c r="I133" s="139">
        <f t="shared" si="8"/>
        <v>8.9265805574439163</v>
      </c>
      <c r="J133" s="139">
        <f t="shared" si="10"/>
        <v>0.24957065374453774</v>
      </c>
      <c r="K133" s="139">
        <f t="shared" si="11"/>
        <v>-0.21344410061522825</v>
      </c>
      <c r="L133" s="139">
        <f t="shared" si="12"/>
        <v>6.943379171323126E-2</v>
      </c>
      <c r="M133" s="139">
        <f t="shared" si="13"/>
        <v>0.10556034484254075</v>
      </c>
      <c r="N133" s="388">
        <f t="shared" si="9"/>
        <v>1142.1629311962909</v>
      </c>
    </row>
    <row r="134" spans="2:14" x14ac:dyDescent="0.2">
      <c r="B134" s="387">
        <v>1</v>
      </c>
      <c r="C134" s="387">
        <v>196</v>
      </c>
      <c r="D134" s="384" t="s">
        <v>707</v>
      </c>
      <c r="E134" s="385">
        <v>1397</v>
      </c>
      <c r="F134" s="385">
        <v>726</v>
      </c>
      <c r="G134" s="385">
        <v>4119</v>
      </c>
      <c r="H134" s="386">
        <f t="shared" si="7"/>
        <v>0.33915999028890509</v>
      </c>
      <c r="I134" s="139">
        <f t="shared" si="8"/>
        <v>7.5977961432506884</v>
      </c>
      <c r="J134" s="139">
        <f t="shared" si="10"/>
        <v>2.903418431677812E-3</v>
      </c>
      <c r="K134" s="139">
        <f t="shared" si="11"/>
        <v>-7.9109005468089189E-2</v>
      </c>
      <c r="L134" s="139">
        <f t="shared" si="12"/>
        <v>2.2321503557878746E-2</v>
      </c>
      <c r="M134" s="139">
        <f t="shared" si="13"/>
        <v>-5.3884083478532629E-2</v>
      </c>
      <c r="N134" s="388">
        <f t="shared" si="9"/>
        <v>-221.94853984807591</v>
      </c>
    </row>
    <row r="135" spans="2:14" x14ac:dyDescent="0.2">
      <c r="B135" s="387">
        <v>1</v>
      </c>
      <c r="C135" s="387">
        <v>197</v>
      </c>
      <c r="D135" s="384" t="s">
        <v>708</v>
      </c>
      <c r="E135" s="385">
        <v>2577</v>
      </c>
      <c r="F135" s="385">
        <v>227</v>
      </c>
      <c r="G135" s="385">
        <v>5135</v>
      </c>
      <c r="H135" s="386">
        <f t="shared" si="7"/>
        <v>0.50185004868549177</v>
      </c>
      <c r="I135" s="139">
        <f t="shared" si="8"/>
        <v>33.973568281938327</v>
      </c>
      <c r="J135" s="139">
        <f t="shared" si="10"/>
        <v>4.0302897774740894E-2</v>
      </c>
      <c r="K135" s="139">
        <f t="shared" si="11"/>
        <v>9.4931622369516869E-2</v>
      </c>
      <c r="L135" s="139">
        <f t="shared" si="12"/>
        <v>0.9574792041185296</v>
      </c>
      <c r="M135" s="139">
        <f t="shared" si="13"/>
        <v>1.0927137242627873</v>
      </c>
      <c r="N135" s="388">
        <f t="shared" si="9"/>
        <v>5611.0849740894128</v>
      </c>
    </row>
    <row r="136" spans="2:14" x14ac:dyDescent="0.2">
      <c r="B136" s="387">
        <v>1</v>
      </c>
      <c r="C136" s="387">
        <v>198</v>
      </c>
      <c r="D136" s="384" t="s">
        <v>709</v>
      </c>
      <c r="E136" s="385">
        <v>17370</v>
      </c>
      <c r="F136" s="385">
        <v>2738</v>
      </c>
      <c r="G136" s="385">
        <v>35529</v>
      </c>
      <c r="H136" s="386">
        <f t="shared" si="7"/>
        <v>0.48889639449463818</v>
      </c>
      <c r="I136" s="139">
        <f t="shared" si="8"/>
        <v>19.320306793279766</v>
      </c>
      <c r="J136" s="139">
        <f t="shared" si="10"/>
        <v>1.159121574106492</v>
      </c>
      <c r="K136" s="139">
        <f t="shared" si="11"/>
        <v>8.1074216880905298E-2</v>
      </c>
      <c r="L136" s="139">
        <f t="shared" si="12"/>
        <v>0.43794520725978603</v>
      </c>
      <c r="M136" s="139">
        <f t="shared" si="13"/>
        <v>1.6781409982471833</v>
      </c>
      <c r="N136" s="388">
        <f t="shared" si="9"/>
        <v>59622.671526724174</v>
      </c>
    </row>
    <row r="137" spans="2:14" x14ac:dyDescent="0.2">
      <c r="B137" s="387">
        <v>1</v>
      </c>
      <c r="C137" s="387">
        <v>199</v>
      </c>
      <c r="D137" s="384" t="s">
        <v>710</v>
      </c>
      <c r="E137" s="385">
        <v>11592</v>
      </c>
      <c r="F137" s="385">
        <v>1380</v>
      </c>
      <c r="G137" s="385">
        <v>19119</v>
      </c>
      <c r="H137" s="386">
        <f t="shared" si="7"/>
        <v>0.6063078612898164</v>
      </c>
      <c r="I137" s="139">
        <f t="shared" si="8"/>
        <v>22.254347826086956</v>
      </c>
      <c r="J137" s="139">
        <f t="shared" si="10"/>
        <v>0.55506108589816028</v>
      </c>
      <c r="K137" s="139">
        <f t="shared" si="11"/>
        <v>0.20667725370909648</v>
      </c>
      <c r="L137" s="139">
        <f t="shared" si="12"/>
        <v>0.54197215483740824</v>
      </c>
      <c r="M137" s="139">
        <f t="shared" si="13"/>
        <v>1.3037104944446649</v>
      </c>
      <c r="N137" s="388">
        <f t="shared" si="9"/>
        <v>24925.640943287548</v>
      </c>
    </row>
    <row r="138" spans="2:14" x14ac:dyDescent="0.2">
      <c r="B138" s="387">
        <v>1</v>
      </c>
      <c r="C138" s="387">
        <v>200</v>
      </c>
      <c r="D138" s="384" t="s">
        <v>711</v>
      </c>
      <c r="E138" s="385">
        <v>5415</v>
      </c>
      <c r="F138" s="385">
        <v>784</v>
      </c>
      <c r="G138" s="385">
        <v>7977</v>
      </c>
      <c r="H138" s="386">
        <f t="shared" si="7"/>
        <v>0.67882662655133508</v>
      </c>
      <c r="I138" s="139">
        <f t="shared" si="8"/>
        <v>17.081632653061224</v>
      </c>
      <c r="J138" s="139">
        <f t="shared" si="10"/>
        <v>0.14491837050405709</v>
      </c>
      <c r="K138" s="139">
        <f t="shared" si="11"/>
        <v>0.28425551239627567</v>
      </c>
      <c r="L138" s="139">
        <f t="shared" si="12"/>
        <v>0.35857261675273405</v>
      </c>
      <c r="M138" s="139">
        <f t="shared" si="13"/>
        <v>0.78774649965306676</v>
      </c>
      <c r="N138" s="388">
        <f t="shared" si="9"/>
        <v>6283.8538277325133</v>
      </c>
    </row>
    <row r="139" spans="2:14" x14ac:dyDescent="0.2">
      <c r="B139" s="387">
        <v>1</v>
      </c>
      <c r="C139" s="387">
        <v>211</v>
      </c>
      <c r="D139" s="384" t="s">
        <v>712</v>
      </c>
      <c r="E139" s="385">
        <v>146</v>
      </c>
      <c r="F139" s="385">
        <v>738</v>
      </c>
      <c r="G139" s="385">
        <v>711</v>
      </c>
      <c r="H139" s="386">
        <f t="shared" si="7"/>
        <v>0.20534458509142053</v>
      </c>
      <c r="I139" s="139">
        <f t="shared" si="8"/>
        <v>1.1612466124661247</v>
      </c>
      <c r="J139" s="139">
        <f t="shared" si="10"/>
        <v>-0.122546803616707</v>
      </c>
      <c r="K139" s="139">
        <f t="shared" si="11"/>
        <v>-0.22226045162555452</v>
      </c>
      <c r="L139" s="139">
        <f t="shared" si="12"/>
        <v>-0.20588750685908497</v>
      </c>
      <c r="M139" s="139">
        <f t="shared" si="13"/>
        <v>-0.55069476210134649</v>
      </c>
      <c r="N139" s="388">
        <f t="shared" si="9"/>
        <v>-391.54397585405735</v>
      </c>
    </row>
    <row r="140" spans="2:14" x14ac:dyDescent="0.2">
      <c r="B140" s="387">
        <v>1</v>
      </c>
      <c r="C140" s="387">
        <v>213</v>
      </c>
      <c r="D140" s="384" t="s">
        <v>713</v>
      </c>
      <c r="E140" s="385">
        <v>381</v>
      </c>
      <c r="F140" s="385">
        <v>664</v>
      </c>
      <c r="G140" s="385">
        <v>2097</v>
      </c>
      <c r="H140" s="386">
        <f t="shared" si="7"/>
        <v>0.18168812589413447</v>
      </c>
      <c r="I140" s="139">
        <f t="shared" si="8"/>
        <v>3.7319277108433737</v>
      </c>
      <c r="J140" s="139">
        <f t="shared" si="10"/>
        <v>-7.1527435142804019E-2</v>
      </c>
      <c r="K140" s="139">
        <f t="shared" si="11"/>
        <v>-0.24756737604175938</v>
      </c>
      <c r="L140" s="139">
        <f t="shared" si="12"/>
        <v>-0.11474355049668328</v>
      </c>
      <c r="M140" s="139">
        <f t="shared" si="13"/>
        <v>-0.43383836168124668</v>
      </c>
      <c r="N140" s="388">
        <f t="shared" si="9"/>
        <v>-909.75904444557432</v>
      </c>
    </row>
    <row r="141" spans="2:14" x14ac:dyDescent="0.2">
      <c r="B141" s="387">
        <v>1</v>
      </c>
      <c r="C141" s="387">
        <v>214</v>
      </c>
      <c r="D141" s="384" t="s">
        <v>714</v>
      </c>
      <c r="E141" s="385">
        <v>285</v>
      </c>
      <c r="F141" s="385">
        <v>791</v>
      </c>
      <c r="G141" s="385">
        <v>1057</v>
      </c>
      <c r="H141" s="386">
        <f t="shared" ref="H141:H204" si="14">E141/G141</f>
        <v>0.26963103122043519</v>
      </c>
      <c r="I141" s="139">
        <f t="shared" ref="I141:I204" si="15">(G141+E141)/F141</f>
        <v>1.6965865992414666</v>
      </c>
      <c r="J141" s="139">
        <f t="shared" si="10"/>
        <v>-0.10981036675381348</v>
      </c>
      <c r="K141" s="139">
        <f t="shared" si="11"/>
        <v>-0.15348886499013603</v>
      </c>
      <c r="L141" s="139">
        <f t="shared" si="12"/>
        <v>-0.18690693224619298</v>
      </c>
      <c r="M141" s="139">
        <f t="shared" si="13"/>
        <v>-0.45020616399014252</v>
      </c>
      <c r="N141" s="388">
        <f t="shared" ref="N141:N204" si="16">M141*G141</f>
        <v>-475.86791533758065</v>
      </c>
    </row>
    <row r="142" spans="2:14" x14ac:dyDescent="0.2">
      <c r="B142" s="387">
        <v>1</v>
      </c>
      <c r="C142" s="387">
        <v>215</v>
      </c>
      <c r="D142" s="384" t="s">
        <v>715</v>
      </c>
      <c r="E142" s="385">
        <v>170</v>
      </c>
      <c r="F142" s="385">
        <v>283</v>
      </c>
      <c r="G142" s="385">
        <v>793</v>
      </c>
      <c r="H142" s="386">
        <f t="shared" si="14"/>
        <v>0.21437578814627994</v>
      </c>
      <c r="I142" s="139">
        <f t="shared" si="15"/>
        <v>3.4028268551236751</v>
      </c>
      <c r="J142" s="139">
        <f t="shared" ref="J142:J205" si="17">$J$6*(G142-G$10)/G$11</f>
        <v>-0.11952834170122356</v>
      </c>
      <c r="K142" s="139">
        <f t="shared" ref="K142:K205" si="18">$K$6*(H142-H$10)/H$11</f>
        <v>-0.21259915907155533</v>
      </c>
      <c r="L142" s="139">
        <f t="shared" ref="L142:L205" si="19">$L$6*(I142-I$10)/I$11</f>
        <v>-0.12641187997227638</v>
      </c>
      <c r="M142" s="139">
        <f t="shared" ref="M142:M205" si="20">SUM(J142:L142)</f>
        <v>-0.45853938074505524</v>
      </c>
      <c r="N142" s="388">
        <f t="shared" si="16"/>
        <v>-363.62172893082879</v>
      </c>
    </row>
    <row r="143" spans="2:14" x14ac:dyDescent="0.2">
      <c r="B143" s="387">
        <v>1</v>
      </c>
      <c r="C143" s="387">
        <v>216</v>
      </c>
      <c r="D143" s="384" t="s">
        <v>716</v>
      </c>
      <c r="E143" s="385">
        <v>432</v>
      </c>
      <c r="F143" s="385">
        <v>704</v>
      </c>
      <c r="G143" s="385">
        <v>1732</v>
      </c>
      <c r="H143" s="386">
        <f t="shared" si="14"/>
        <v>0.24942263279445728</v>
      </c>
      <c r="I143" s="139">
        <f t="shared" si="15"/>
        <v>3.0738636363636362</v>
      </c>
      <c r="J143" s="139">
        <f t="shared" si="17"/>
        <v>-8.4963271717821767E-2</v>
      </c>
      <c r="K143" s="139">
        <f t="shared" si="18"/>
        <v>-0.17510716413092406</v>
      </c>
      <c r="L143" s="139">
        <f t="shared" si="19"/>
        <v>-0.13807532950494189</v>
      </c>
      <c r="M143" s="139">
        <f t="shared" si="20"/>
        <v>-0.39814576535368773</v>
      </c>
      <c r="N143" s="388">
        <f t="shared" si="16"/>
        <v>-689.58846559258711</v>
      </c>
    </row>
    <row r="144" spans="2:14" x14ac:dyDescent="0.2">
      <c r="B144" s="387">
        <v>1</v>
      </c>
      <c r="C144" s="387">
        <v>218</v>
      </c>
      <c r="D144" s="384" t="s">
        <v>717</v>
      </c>
      <c r="E144" s="385">
        <v>630</v>
      </c>
      <c r="F144" s="385">
        <v>494</v>
      </c>
      <c r="G144" s="385">
        <v>1040</v>
      </c>
      <c r="H144" s="386">
        <f t="shared" si="14"/>
        <v>0.60576923076923073</v>
      </c>
      <c r="I144" s="139">
        <f t="shared" si="15"/>
        <v>3.380566801619433</v>
      </c>
      <c r="J144" s="139">
        <f t="shared" si="17"/>
        <v>-0.11043614544360883</v>
      </c>
      <c r="K144" s="139">
        <f t="shared" si="18"/>
        <v>0.20610104398307436</v>
      </c>
      <c r="L144" s="139">
        <f t="shared" si="19"/>
        <v>-0.12720111413535326</v>
      </c>
      <c r="M144" s="139">
        <f t="shared" si="20"/>
        <v>-3.1536215595887734E-2</v>
      </c>
      <c r="N144" s="388">
        <f t="shared" si="16"/>
        <v>-32.797664219723245</v>
      </c>
    </row>
    <row r="145" spans="2:14" x14ac:dyDescent="0.2">
      <c r="B145" s="387">
        <v>1</v>
      </c>
      <c r="C145" s="387">
        <v>219</v>
      </c>
      <c r="D145" s="384" t="s">
        <v>718</v>
      </c>
      <c r="E145" s="385">
        <v>1105</v>
      </c>
      <c r="F145" s="385">
        <v>801</v>
      </c>
      <c r="G145" s="385">
        <v>3699</v>
      </c>
      <c r="H145" s="386">
        <f t="shared" si="14"/>
        <v>0.29872938632062718</v>
      </c>
      <c r="I145" s="139">
        <f t="shared" si="15"/>
        <v>5.9975031210986272</v>
      </c>
      <c r="J145" s="139">
        <f t="shared" si="17"/>
        <v>-1.2556996257383697E-2</v>
      </c>
      <c r="K145" s="139">
        <f t="shared" si="18"/>
        <v>-0.12236037416168065</v>
      </c>
      <c r="L145" s="139">
        <f t="shared" si="19"/>
        <v>-3.4417170667468043E-2</v>
      </c>
      <c r="M145" s="139">
        <f t="shared" si="20"/>
        <v>-0.1693345410865324</v>
      </c>
      <c r="N145" s="388">
        <f t="shared" si="16"/>
        <v>-626.36846747908339</v>
      </c>
    </row>
    <row r="146" spans="2:14" x14ac:dyDescent="0.2">
      <c r="B146" s="387">
        <v>1</v>
      </c>
      <c r="C146" s="387">
        <v>220</v>
      </c>
      <c r="D146" s="384" t="s">
        <v>719</v>
      </c>
      <c r="E146" s="385">
        <v>174</v>
      </c>
      <c r="F146" s="385">
        <v>808</v>
      </c>
      <c r="G146" s="385">
        <v>1123</v>
      </c>
      <c r="H146" s="386">
        <f t="shared" si="14"/>
        <v>0.15494211932324131</v>
      </c>
      <c r="I146" s="139">
        <f t="shared" si="15"/>
        <v>1.6051980198019802</v>
      </c>
      <c r="J146" s="139">
        <f t="shared" si="17"/>
        <v>-0.10738087301696096</v>
      </c>
      <c r="K146" s="139">
        <f t="shared" si="18"/>
        <v>-0.27617939955213172</v>
      </c>
      <c r="L146" s="139">
        <f t="shared" si="19"/>
        <v>-0.19014713061296534</v>
      </c>
      <c r="M146" s="139">
        <f t="shared" si="20"/>
        <v>-0.57370740318205804</v>
      </c>
      <c r="N146" s="388">
        <f t="shared" si="16"/>
        <v>-644.27341377345113</v>
      </c>
    </row>
    <row r="147" spans="2:14" x14ac:dyDescent="0.2">
      <c r="B147" s="387">
        <v>1</v>
      </c>
      <c r="C147" s="387">
        <v>221</v>
      </c>
      <c r="D147" s="384" t="s">
        <v>720</v>
      </c>
      <c r="E147" s="385">
        <v>844</v>
      </c>
      <c r="F147" s="385">
        <v>575</v>
      </c>
      <c r="G147" s="385">
        <v>3125</v>
      </c>
      <c r="H147" s="386">
        <f t="shared" si="14"/>
        <v>0.27007999999999999</v>
      </c>
      <c r="I147" s="139">
        <f t="shared" si="15"/>
        <v>6.9026086956521739</v>
      </c>
      <c r="J147" s="139">
        <f t="shared" si="17"/>
        <v>-3.3686229665767758E-2</v>
      </c>
      <c r="K147" s="139">
        <f t="shared" si="18"/>
        <v>-0.15300857253068861</v>
      </c>
      <c r="L147" s="139">
        <f t="shared" si="19"/>
        <v>-2.3264912585945893E-3</v>
      </c>
      <c r="M147" s="139">
        <f t="shared" si="20"/>
        <v>-0.18902129345505095</v>
      </c>
      <c r="N147" s="388">
        <f t="shared" si="16"/>
        <v>-590.6915420470342</v>
      </c>
    </row>
    <row r="148" spans="2:14" x14ac:dyDescent="0.2">
      <c r="B148" s="387">
        <v>1</v>
      </c>
      <c r="C148" s="387">
        <v>223</v>
      </c>
      <c r="D148" s="384" t="s">
        <v>721</v>
      </c>
      <c r="E148" s="385">
        <v>1658</v>
      </c>
      <c r="F148" s="385">
        <v>1496</v>
      </c>
      <c r="G148" s="385">
        <v>5802</v>
      </c>
      <c r="H148" s="386">
        <f t="shared" si="14"/>
        <v>0.28576352981730435</v>
      </c>
      <c r="I148" s="139">
        <f t="shared" si="15"/>
        <v>4.9866310160427805</v>
      </c>
      <c r="J148" s="139">
        <f t="shared" si="17"/>
        <v>6.4855508721417141E-2</v>
      </c>
      <c r="K148" s="139">
        <f t="shared" si="18"/>
        <v>-0.13623083329440636</v>
      </c>
      <c r="L148" s="139">
        <f t="shared" si="19"/>
        <v>-7.0257821259772035E-2</v>
      </c>
      <c r="M148" s="139">
        <f t="shared" si="20"/>
        <v>-0.14163314583276126</v>
      </c>
      <c r="N148" s="388">
        <f t="shared" si="16"/>
        <v>-821.75551212168091</v>
      </c>
    </row>
    <row r="149" spans="2:14" x14ac:dyDescent="0.2">
      <c r="B149" s="387">
        <v>1</v>
      </c>
      <c r="C149" s="387">
        <v>224</v>
      </c>
      <c r="D149" s="384" t="s">
        <v>722</v>
      </c>
      <c r="E149" s="385">
        <v>1435</v>
      </c>
      <c r="F149" s="385">
        <v>489</v>
      </c>
      <c r="G149" s="385">
        <v>3989</v>
      </c>
      <c r="H149" s="386">
        <f t="shared" si="14"/>
        <v>0.35973928302832792</v>
      </c>
      <c r="I149" s="139">
        <f t="shared" si="15"/>
        <v>11.092024539877301</v>
      </c>
      <c r="J149" s="139">
        <f t="shared" si="17"/>
        <v>-1.8819480196983691E-3</v>
      </c>
      <c r="K149" s="139">
        <f t="shared" si="18"/>
        <v>-5.7093935437859365E-2</v>
      </c>
      <c r="L149" s="139">
        <f t="shared" si="19"/>
        <v>0.14620999392855946</v>
      </c>
      <c r="M149" s="139">
        <f t="shared" si="20"/>
        <v>8.7234110471001727E-2</v>
      </c>
      <c r="N149" s="388">
        <f t="shared" si="16"/>
        <v>347.97686666882589</v>
      </c>
    </row>
    <row r="150" spans="2:14" x14ac:dyDescent="0.2">
      <c r="B150" s="387">
        <v>1</v>
      </c>
      <c r="C150" s="387">
        <v>225</v>
      </c>
      <c r="D150" s="384" t="s">
        <v>723</v>
      </c>
      <c r="E150" s="385">
        <v>551</v>
      </c>
      <c r="F150" s="385">
        <v>598</v>
      </c>
      <c r="G150" s="385">
        <v>2791</v>
      </c>
      <c r="H150" s="386">
        <f t="shared" si="14"/>
        <v>0.19742027946972412</v>
      </c>
      <c r="I150" s="139">
        <f t="shared" si="15"/>
        <v>5.5886287625418056</v>
      </c>
      <c r="J150" s="139">
        <f t="shared" si="17"/>
        <v>-4.59809403946881E-2</v>
      </c>
      <c r="K150" s="139">
        <f t="shared" si="18"/>
        <v>-0.23073762066200038</v>
      </c>
      <c r="L150" s="139">
        <f t="shared" si="19"/>
        <v>-4.8913883899433096E-2</v>
      </c>
      <c r="M150" s="139">
        <f t="shared" si="20"/>
        <v>-0.32563244495612154</v>
      </c>
      <c r="N150" s="388">
        <f t="shared" si="16"/>
        <v>-908.84015387253521</v>
      </c>
    </row>
    <row r="151" spans="2:14" x14ac:dyDescent="0.2">
      <c r="B151" s="387">
        <v>1</v>
      </c>
      <c r="C151" s="387">
        <v>226</v>
      </c>
      <c r="D151" s="384" t="s">
        <v>724</v>
      </c>
      <c r="E151" s="385">
        <v>143</v>
      </c>
      <c r="F151" s="385">
        <v>892</v>
      </c>
      <c r="G151" s="385">
        <v>768</v>
      </c>
      <c r="H151" s="386">
        <f t="shared" si="14"/>
        <v>0.18619791666666666</v>
      </c>
      <c r="I151" s="139">
        <f t="shared" si="15"/>
        <v>1.0213004484304933</v>
      </c>
      <c r="J151" s="139">
        <f t="shared" si="17"/>
        <v>-0.12044860448033437</v>
      </c>
      <c r="K151" s="139">
        <f t="shared" si="18"/>
        <v>-0.24274294592474241</v>
      </c>
      <c r="L151" s="139">
        <f t="shared" si="19"/>
        <v>-0.21084932303924087</v>
      </c>
      <c r="M151" s="139">
        <f t="shared" si="20"/>
        <v>-0.57404087344431765</v>
      </c>
      <c r="N151" s="388">
        <f t="shared" si="16"/>
        <v>-440.86339080523595</v>
      </c>
    </row>
    <row r="152" spans="2:14" x14ac:dyDescent="0.2">
      <c r="B152" s="387">
        <v>1</v>
      </c>
      <c r="C152" s="387">
        <v>227</v>
      </c>
      <c r="D152" s="384" t="s">
        <v>725</v>
      </c>
      <c r="E152" s="385">
        <v>2681</v>
      </c>
      <c r="F152" s="385">
        <v>755</v>
      </c>
      <c r="G152" s="385">
        <v>7630</v>
      </c>
      <c r="H152" s="386">
        <f t="shared" si="14"/>
        <v>0.35137614678899082</v>
      </c>
      <c r="I152" s="139">
        <f t="shared" si="15"/>
        <v>13.656953642384106</v>
      </c>
      <c r="J152" s="139">
        <f t="shared" si="17"/>
        <v>0.13214512312999913</v>
      </c>
      <c r="K152" s="139">
        <f t="shared" si="18"/>
        <v>-6.6040551451958723E-2</v>
      </c>
      <c r="L152" s="139">
        <f t="shared" si="19"/>
        <v>0.23715001225253884</v>
      </c>
      <c r="M152" s="139">
        <f t="shared" si="20"/>
        <v>0.30325458393057925</v>
      </c>
      <c r="N152" s="388">
        <f t="shared" si="16"/>
        <v>2313.8324753903198</v>
      </c>
    </row>
    <row r="153" spans="2:14" x14ac:dyDescent="0.2">
      <c r="B153" s="387">
        <v>1</v>
      </c>
      <c r="C153" s="387">
        <v>228</v>
      </c>
      <c r="D153" s="384" t="s">
        <v>726</v>
      </c>
      <c r="E153" s="385">
        <v>1626</v>
      </c>
      <c r="F153" s="385">
        <v>2504</v>
      </c>
      <c r="G153" s="385">
        <v>5052</v>
      </c>
      <c r="H153" s="386">
        <f t="shared" si="14"/>
        <v>0.32185273159144895</v>
      </c>
      <c r="I153" s="139">
        <f t="shared" si="15"/>
        <v>2.6669329073482428</v>
      </c>
      <c r="J153" s="139">
        <f t="shared" si="17"/>
        <v>3.7247625348093019E-2</v>
      </c>
      <c r="K153" s="139">
        <f t="shared" si="18"/>
        <v>-9.762375799531757E-2</v>
      </c>
      <c r="L153" s="139">
        <f t="shared" si="19"/>
        <v>-0.1525031310052182</v>
      </c>
      <c r="M153" s="139">
        <f t="shared" si="20"/>
        <v>-0.21287926365244275</v>
      </c>
      <c r="N153" s="388">
        <f t="shared" si="16"/>
        <v>-1075.4660399721408</v>
      </c>
    </row>
    <row r="154" spans="2:14" x14ac:dyDescent="0.2">
      <c r="B154" s="387">
        <v>1</v>
      </c>
      <c r="C154" s="387">
        <v>230</v>
      </c>
      <c r="D154" s="384" t="s">
        <v>727</v>
      </c>
      <c r="E154" s="385">
        <v>74618</v>
      </c>
      <c r="F154" s="385">
        <v>6737</v>
      </c>
      <c r="G154" s="385">
        <v>115129</v>
      </c>
      <c r="H154" s="386">
        <f t="shared" si="14"/>
        <v>0.64812514657471187</v>
      </c>
      <c r="I154" s="139">
        <f t="shared" si="15"/>
        <v>28.16491019741725</v>
      </c>
      <c r="J154" s="139">
        <f t="shared" si="17"/>
        <v>4.0892382627952921</v>
      </c>
      <c r="K154" s="139">
        <f t="shared" si="18"/>
        <v>0.25141204978192272</v>
      </c>
      <c r="L154" s="139">
        <f t="shared" si="19"/>
        <v>0.75153219680054617</v>
      </c>
      <c r="M154" s="139">
        <f t="shared" si="20"/>
        <v>5.0921825093777606</v>
      </c>
      <c r="N154" s="388">
        <f t="shared" si="16"/>
        <v>586257.88012215216</v>
      </c>
    </row>
    <row r="155" spans="2:14" x14ac:dyDescent="0.2">
      <c r="B155" s="387">
        <v>1</v>
      </c>
      <c r="C155" s="387">
        <v>231</v>
      </c>
      <c r="D155" s="384" t="s">
        <v>728</v>
      </c>
      <c r="E155" s="385">
        <v>1448</v>
      </c>
      <c r="F155" s="385">
        <v>1270</v>
      </c>
      <c r="G155" s="385">
        <v>6445</v>
      </c>
      <c r="H155" s="386">
        <f t="shared" si="14"/>
        <v>0.22467028704422032</v>
      </c>
      <c r="I155" s="139">
        <f t="shared" si="15"/>
        <v>6.2149606299212596</v>
      </c>
      <c r="J155" s="139">
        <f t="shared" si="17"/>
        <v>8.8524667400147028E-2</v>
      </c>
      <c r="K155" s="139">
        <f t="shared" si="18"/>
        <v>-0.20158643297674017</v>
      </c>
      <c r="L155" s="139">
        <f t="shared" si="19"/>
        <v>-2.6707175947657018E-2</v>
      </c>
      <c r="M155" s="139">
        <f t="shared" si="20"/>
        <v>-0.13976894152425015</v>
      </c>
      <c r="N155" s="388">
        <f t="shared" si="16"/>
        <v>-900.81082812379225</v>
      </c>
    </row>
    <row r="156" spans="2:14" x14ac:dyDescent="0.2">
      <c r="B156" s="387">
        <v>1</v>
      </c>
      <c r="C156" s="387">
        <v>241</v>
      </c>
      <c r="D156" s="384" t="s">
        <v>729</v>
      </c>
      <c r="E156" s="385">
        <v>365</v>
      </c>
      <c r="F156" s="385">
        <v>519</v>
      </c>
      <c r="G156" s="385">
        <v>1692</v>
      </c>
      <c r="H156" s="386">
        <f t="shared" si="14"/>
        <v>0.2157210401891253</v>
      </c>
      <c r="I156" s="139">
        <f t="shared" si="15"/>
        <v>3.9633911368015413</v>
      </c>
      <c r="J156" s="139">
        <f t="shared" si="17"/>
        <v>-8.6435692164399044E-2</v>
      </c>
      <c r="K156" s="139">
        <f t="shared" si="18"/>
        <v>-0.21116005140607094</v>
      </c>
      <c r="L156" s="139">
        <f t="shared" si="19"/>
        <v>-0.10653697348939115</v>
      </c>
      <c r="M156" s="139">
        <f t="shared" si="20"/>
        <v>-0.40413271705986109</v>
      </c>
      <c r="N156" s="388">
        <f t="shared" si="16"/>
        <v>-683.79255726528493</v>
      </c>
    </row>
    <row r="157" spans="2:14" x14ac:dyDescent="0.2">
      <c r="B157" s="387">
        <v>1</v>
      </c>
      <c r="C157" s="387">
        <v>242</v>
      </c>
      <c r="D157" s="384" t="s">
        <v>730</v>
      </c>
      <c r="E157" s="385">
        <v>2747</v>
      </c>
      <c r="F157" s="385">
        <v>1127</v>
      </c>
      <c r="G157" s="385">
        <v>6955</v>
      </c>
      <c r="H157" s="386">
        <f t="shared" si="14"/>
        <v>0.39496764917325666</v>
      </c>
      <c r="I157" s="139">
        <f t="shared" si="15"/>
        <v>8.6086956521739122</v>
      </c>
      <c r="J157" s="139">
        <f t="shared" si="17"/>
        <v>0.10729802809400743</v>
      </c>
      <c r="K157" s="139">
        <f t="shared" si="18"/>
        <v>-1.940775459815109E-2</v>
      </c>
      <c r="L157" s="139">
        <f t="shared" si="19"/>
        <v>5.816312575918315E-2</v>
      </c>
      <c r="M157" s="139">
        <f t="shared" si="20"/>
        <v>0.14605339925503949</v>
      </c>
      <c r="N157" s="388">
        <f t="shared" si="16"/>
        <v>1015.8013918187996</v>
      </c>
    </row>
    <row r="158" spans="2:14" x14ac:dyDescent="0.2">
      <c r="B158" s="387">
        <v>1</v>
      </c>
      <c r="C158" s="387">
        <v>243</v>
      </c>
      <c r="D158" s="384" t="s">
        <v>731</v>
      </c>
      <c r="E158" s="385">
        <v>19238</v>
      </c>
      <c r="F158" s="385">
        <v>869</v>
      </c>
      <c r="G158" s="385">
        <v>28126</v>
      </c>
      <c r="H158" s="386">
        <f t="shared" si="14"/>
        <v>0.68399345801038181</v>
      </c>
      <c r="I158" s="139">
        <f t="shared" si="15"/>
        <v>54.504027617951671</v>
      </c>
      <c r="J158" s="139">
        <f t="shared" si="17"/>
        <v>0.88661335995620083</v>
      </c>
      <c r="K158" s="139">
        <f t="shared" si="18"/>
        <v>0.28978282365257585</v>
      </c>
      <c r="L158" s="139">
        <f t="shared" si="19"/>
        <v>1.6853902977982866</v>
      </c>
      <c r="M158" s="139">
        <f t="shared" si="20"/>
        <v>2.861786481407063</v>
      </c>
      <c r="N158" s="388">
        <f t="shared" si="16"/>
        <v>80490.606576055055</v>
      </c>
    </row>
    <row r="159" spans="2:14" x14ac:dyDescent="0.2">
      <c r="B159" s="387">
        <v>1</v>
      </c>
      <c r="C159" s="387">
        <v>244</v>
      </c>
      <c r="D159" s="384" t="s">
        <v>732</v>
      </c>
      <c r="E159" s="385">
        <v>2238</v>
      </c>
      <c r="F159" s="385">
        <v>176</v>
      </c>
      <c r="G159" s="385">
        <v>5155</v>
      </c>
      <c r="H159" s="386">
        <f t="shared" si="14"/>
        <v>0.43414161008729391</v>
      </c>
      <c r="I159" s="139">
        <f t="shared" si="15"/>
        <v>42.00568181818182</v>
      </c>
      <c r="J159" s="139">
        <f t="shared" si="17"/>
        <v>4.1039107998029532E-2</v>
      </c>
      <c r="K159" s="139">
        <f t="shared" si="18"/>
        <v>2.2499297495622846E-2</v>
      </c>
      <c r="L159" s="139">
        <f t="shared" si="19"/>
        <v>1.2422592206314138</v>
      </c>
      <c r="M159" s="139">
        <f t="shared" si="20"/>
        <v>1.3057976261250661</v>
      </c>
      <c r="N159" s="388">
        <f t="shared" si="16"/>
        <v>6731.386762674716</v>
      </c>
    </row>
    <row r="160" spans="2:14" x14ac:dyDescent="0.2">
      <c r="B160" s="387">
        <v>1</v>
      </c>
      <c r="C160" s="387">
        <v>245</v>
      </c>
      <c r="D160" s="384" t="s">
        <v>733</v>
      </c>
      <c r="E160" s="385">
        <v>1300</v>
      </c>
      <c r="F160" s="385">
        <v>204</v>
      </c>
      <c r="G160" s="385">
        <v>6783</v>
      </c>
      <c r="H160" s="386">
        <f t="shared" si="14"/>
        <v>0.19165560961226596</v>
      </c>
      <c r="I160" s="139">
        <f t="shared" si="15"/>
        <v>39.622549019607845</v>
      </c>
      <c r="J160" s="139">
        <f t="shared" si="17"/>
        <v>0.10096662017372511</v>
      </c>
      <c r="K160" s="139">
        <f t="shared" si="18"/>
        <v>-0.23690448034080661</v>
      </c>
      <c r="L160" s="139">
        <f t="shared" si="19"/>
        <v>1.1577648226541042</v>
      </c>
      <c r="M160" s="139">
        <f t="shared" si="20"/>
        <v>1.0218269624870226</v>
      </c>
      <c r="N160" s="388">
        <f t="shared" si="16"/>
        <v>6931.052286549475</v>
      </c>
    </row>
    <row r="161" spans="2:14" x14ac:dyDescent="0.2">
      <c r="B161" s="387">
        <v>1</v>
      </c>
      <c r="C161" s="387">
        <v>246</v>
      </c>
      <c r="D161" s="384" t="s">
        <v>734</v>
      </c>
      <c r="E161" s="385">
        <v>256</v>
      </c>
      <c r="F161" s="385">
        <v>264</v>
      </c>
      <c r="G161" s="385">
        <v>2555</v>
      </c>
      <c r="H161" s="386">
        <f t="shared" si="14"/>
        <v>0.10019569471624266</v>
      </c>
      <c r="I161" s="139">
        <f t="shared" si="15"/>
        <v>10.647727272727273</v>
      </c>
      <c r="J161" s="139">
        <f t="shared" si="17"/>
        <v>-5.4668221029494091E-2</v>
      </c>
      <c r="K161" s="139">
        <f t="shared" si="18"/>
        <v>-0.33474537589003261</v>
      </c>
      <c r="L161" s="139">
        <f t="shared" si="19"/>
        <v>0.13045735516110635</v>
      </c>
      <c r="M161" s="139">
        <f t="shared" si="20"/>
        <v>-0.25895624175842036</v>
      </c>
      <c r="N161" s="388">
        <f t="shared" si="16"/>
        <v>-661.63319769276404</v>
      </c>
    </row>
    <row r="162" spans="2:14" x14ac:dyDescent="0.2">
      <c r="B162" s="387">
        <v>1</v>
      </c>
      <c r="C162" s="387">
        <v>247</v>
      </c>
      <c r="D162" s="384" t="s">
        <v>735</v>
      </c>
      <c r="E162" s="385">
        <v>19745</v>
      </c>
      <c r="F162" s="385">
        <v>644</v>
      </c>
      <c r="G162" s="385">
        <v>19941</v>
      </c>
      <c r="H162" s="386">
        <f t="shared" si="14"/>
        <v>0.9901710044631663</v>
      </c>
      <c r="I162" s="139">
        <f t="shared" si="15"/>
        <v>61.62422360248447</v>
      </c>
      <c r="J162" s="139">
        <f t="shared" si="17"/>
        <v>0.58531932607532355</v>
      </c>
      <c r="K162" s="139">
        <f t="shared" si="18"/>
        <v>0.61732178294486917</v>
      </c>
      <c r="L162" s="139">
        <f t="shared" si="19"/>
        <v>1.9378381150384978</v>
      </c>
      <c r="M162" s="139">
        <f t="shared" si="20"/>
        <v>3.1404792240586907</v>
      </c>
      <c r="N162" s="388">
        <f t="shared" si="16"/>
        <v>62624.29620695435</v>
      </c>
    </row>
    <row r="163" spans="2:14" x14ac:dyDescent="0.2">
      <c r="B163" s="387">
        <v>1</v>
      </c>
      <c r="C163" s="387">
        <v>248</v>
      </c>
      <c r="D163" s="384" t="s">
        <v>736</v>
      </c>
      <c r="E163" s="385">
        <v>1082</v>
      </c>
      <c r="F163" s="385">
        <v>439</v>
      </c>
      <c r="G163" s="385">
        <v>5030</v>
      </c>
      <c r="H163" s="386">
        <f t="shared" si="14"/>
        <v>0.2151093439363817</v>
      </c>
      <c r="I163" s="139">
        <f t="shared" si="15"/>
        <v>13.922551252847381</v>
      </c>
      <c r="J163" s="139">
        <f t="shared" si="17"/>
        <v>3.643779410247551E-2</v>
      </c>
      <c r="K163" s="139">
        <f t="shared" si="18"/>
        <v>-0.21181442451849489</v>
      </c>
      <c r="L163" s="139">
        <f t="shared" si="19"/>
        <v>0.24656682285316292</v>
      </c>
      <c r="M163" s="139">
        <f t="shared" si="20"/>
        <v>7.1190192437143557E-2</v>
      </c>
      <c r="N163" s="388">
        <f t="shared" si="16"/>
        <v>358.08666795883209</v>
      </c>
    </row>
    <row r="164" spans="2:14" x14ac:dyDescent="0.2">
      <c r="B164" s="387">
        <v>1</v>
      </c>
      <c r="C164" s="387">
        <v>249</v>
      </c>
      <c r="D164" s="384" t="s">
        <v>737</v>
      </c>
      <c r="E164" s="385">
        <v>1025</v>
      </c>
      <c r="F164" s="385">
        <v>322</v>
      </c>
      <c r="G164" s="385">
        <v>4116</v>
      </c>
      <c r="H164" s="386">
        <f t="shared" si="14"/>
        <v>0.24902818270165208</v>
      </c>
      <c r="I164" s="139">
        <f t="shared" si="15"/>
        <v>15.96583850931677</v>
      </c>
      <c r="J164" s="139">
        <f t="shared" si="17"/>
        <v>2.7929868981845158E-3</v>
      </c>
      <c r="K164" s="139">
        <f t="shared" si="18"/>
        <v>-0.17552913424070835</v>
      </c>
      <c r="L164" s="139">
        <f t="shared" si="19"/>
        <v>0.31901193658471749</v>
      </c>
      <c r="M164" s="139">
        <f t="shared" si="20"/>
        <v>0.14627578924219367</v>
      </c>
      <c r="N164" s="388">
        <f t="shared" si="16"/>
        <v>602.0711485208692</v>
      </c>
    </row>
    <row r="165" spans="2:14" x14ac:dyDescent="0.2">
      <c r="B165" s="387">
        <v>1</v>
      </c>
      <c r="C165" s="387">
        <v>250</v>
      </c>
      <c r="D165" s="384" t="s">
        <v>738</v>
      </c>
      <c r="E165" s="385">
        <v>8755</v>
      </c>
      <c r="F165" s="385">
        <v>752</v>
      </c>
      <c r="G165" s="385">
        <v>10222</v>
      </c>
      <c r="H165" s="386">
        <f t="shared" si="14"/>
        <v>0.85648601056544704</v>
      </c>
      <c r="I165" s="139">
        <f t="shared" si="15"/>
        <v>25.235372340425531</v>
      </c>
      <c r="J165" s="139">
        <f t="shared" si="17"/>
        <v>0.2275579680682073</v>
      </c>
      <c r="K165" s="139">
        <f t="shared" si="18"/>
        <v>0.47430984663030362</v>
      </c>
      <c r="L165" s="139">
        <f t="shared" si="19"/>
        <v>0.64766491012379446</v>
      </c>
      <c r="M165" s="139">
        <f t="shared" si="20"/>
        <v>1.3495327248223052</v>
      </c>
      <c r="N165" s="388">
        <f t="shared" si="16"/>
        <v>13794.923513133605</v>
      </c>
    </row>
    <row r="166" spans="2:14" x14ac:dyDescent="0.2">
      <c r="B166" s="387">
        <v>1</v>
      </c>
      <c r="C166" s="387">
        <v>251</v>
      </c>
      <c r="D166" s="384" t="s">
        <v>739</v>
      </c>
      <c r="E166" s="385">
        <v>2152</v>
      </c>
      <c r="F166" s="385">
        <v>535</v>
      </c>
      <c r="G166" s="385">
        <v>4863</v>
      </c>
      <c r="H166" s="386">
        <f t="shared" si="14"/>
        <v>0.44252519021180342</v>
      </c>
      <c r="I166" s="139">
        <f t="shared" si="15"/>
        <v>13.11214953271028</v>
      </c>
      <c r="J166" s="139">
        <f t="shared" si="17"/>
        <v>3.0290438738015343E-2</v>
      </c>
      <c r="K166" s="139">
        <f t="shared" si="18"/>
        <v>3.1467783725062447E-2</v>
      </c>
      <c r="L166" s="139">
        <f t="shared" si="19"/>
        <v>0.21783388547605395</v>
      </c>
      <c r="M166" s="139">
        <f t="shared" si="20"/>
        <v>0.27959210793913175</v>
      </c>
      <c r="N166" s="388">
        <f t="shared" si="16"/>
        <v>1359.6564209079977</v>
      </c>
    </row>
    <row r="167" spans="2:14" x14ac:dyDescent="0.2">
      <c r="B167" s="387">
        <v>1</v>
      </c>
      <c r="C167" s="387">
        <v>261</v>
      </c>
      <c r="D167" s="384" t="s">
        <v>740</v>
      </c>
      <c r="E167" s="385">
        <v>495346</v>
      </c>
      <c r="F167" s="385">
        <v>8640</v>
      </c>
      <c r="G167" s="385">
        <v>423193</v>
      </c>
      <c r="H167" s="386">
        <f t="shared" si="14"/>
        <v>1.1704966764573137</v>
      </c>
      <c r="I167" s="139">
        <f t="shared" si="15"/>
        <v>106.31238425925926</v>
      </c>
      <c r="J167" s="139">
        <f t="shared" si="17"/>
        <v>15.429231574154924</v>
      </c>
      <c r="K167" s="139">
        <f t="shared" si="18"/>
        <v>0.81022842689354491</v>
      </c>
      <c r="L167" s="139">
        <f t="shared" si="19"/>
        <v>3.5222648132346324</v>
      </c>
      <c r="M167" s="139">
        <f t="shared" si="20"/>
        <v>19.761724814283102</v>
      </c>
      <c r="N167" s="388">
        <f t="shared" si="16"/>
        <v>8363023.6093309093</v>
      </c>
    </row>
    <row r="168" spans="2:14" x14ac:dyDescent="0.2">
      <c r="B168" s="387">
        <v>1</v>
      </c>
      <c r="C168" s="387">
        <v>292</v>
      </c>
      <c r="D168" s="384" t="s">
        <v>741</v>
      </c>
      <c r="E168" s="385">
        <v>1256</v>
      </c>
      <c r="F168" s="385">
        <v>2382</v>
      </c>
      <c r="G168" s="385">
        <v>2861</v>
      </c>
      <c r="H168" s="386">
        <f t="shared" si="14"/>
        <v>0.43900734009087733</v>
      </c>
      <c r="I168" s="139">
        <f t="shared" si="15"/>
        <v>1.7283795130142736</v>
      </c>
      <c r="J168" s="139">
        <f t="shared" si="17"/>
        <v>-4.3404204613177851E-2</v>
      </c>
      <c r="K168" s="139">
        <f t="shared" si="18"/>
        <v>2.7704500032631117E-2</v>
      </c>
      <c r="L168" s="139">
        <f t="shared" si="19"/>
        <v>-0.18577970882382006</v>
      </c>
      <c r="M168" s="139">
        <f t="shared" si="20"/>
        <v>-0.20147941340436679</v>
      </c>
      <c r="N168" s="388">
        <f t="shared" si="16"/>
        <v>-576.43260174989337</v>
      </c>
    </row>
    <row r="169" spans="2:14" x14ac:dyDescent="0.2">
      <c r="B169" s="387">
        <v>1</v>
      </c>
      <c r="C169" s="387">
        <v>293</v>
      </c>
      <c r="D169" s="384" t="s">
        <v>742</v>
      </c>
      <c r="E169" s="385">
        <v>9940</v>
      </c>
      <c r="F169" s="385">
        <v>3430</v>
      </c>
      <c r="G169" s="385">
        <v>24952</v>
      </c>
      <c r="H169" s="386">
        <f t="shared" si="14"/>
        <v>0.39836486053222186</v>
      </c>
      <c r="I169" s="139">
        <f t="shared" si="15"/>
        <v>10.172594752186589</v>
      </c>
      <c r="J169" s="139">
        <f t="shared" si="17"/>
        <v>0.76977679752029315</v>
      </c>
      <c r="K169" s="139">
        <f t="shared" si="18"/>
        <v>-1.5773526399830182E-2</v>
      </c>
      <c r="L169" s="139">
        <f t="shared" si="19"/>
        <v>0.11361144699075616</v>
      </c>
      <c r="M169" s="139">
        <f t="shared" si="20"/>
        <v>0.86761471811121915</v>
      </c>
      <c r="N169" s="388">
        <f t="shared" si="16"/>
        <v>21648.722446311142</v>
      </c>
    </row>
    <row r="170" spans="2:14" x14ac:dyDescent="0.2">
      <c r="B170" s="387">
        <v>1</v>
      </c>
      <c r="C170" s="387">
        <v>294</v>
      </c>
      <c r="D170" s="384" t="s">
        <v>743</v>
      </c>
      <c r="E170" s="385">
        <v>1657</v>
      </c>
      <c r="F170" s="385">
        <v>2433</v>
      </c>
      <c r="G170" s="385">
        <v>5016</v>
      </c>
      <c r="H170" s="386">
        <f t="shared" si="14"/>
        <v>0.33034290271132377</v>
      </c>
      <c r="I170" s="139">
        <f t="shared" si="15"/>
        <v>2.7427044800657625</v>
      </c>
      <c r="J170" s="139">
        <f t="shared" si="17"/>
        <v>3.5922446946173463E-2</v>
      </c>
      <c r="K170" s="139">
        <f t="shared" si="18"/>
        <v>-8.8541244123758661E-2</v>
      </c>
      <c r="L170" s="139">
        <f t="shared" si="19"/>
        <v>-0.14981663639426249</v>
      </c>
      <c r="M170" s="139">
        <f t="shared" si="20"/>
        <v>-0.20243543357184768</v>
      </c>
      <c r="N170" s="388">
        <f t="shared" si="16"/>
        <v>-1015.416134796388</v>
      </c>
    </row>
    <row r="171" spans="2:14" x14ac:dyDescent="0.2">
      <c r="B171" s="387">
        <v>1</v>
      </c>
      <c r="C171" s="387">
        <v>295</v>
      </c>
      <c r="D171" s="384" t="s">
        <v>744</v>
      </c>
      <c r="E171" s="385">
        <v>10468</v>
      </c>
      <c r="F171" s="385">
        <v>2986</v>
      </c>
      <c r="G171" s="385">
        <v>23319</v>
      </c>
      <c r="H171" s="386">
        <f t="shared" si="14"/>
        <v>0.44890432694369398</v>
      </c>
      <c r="I171" s="139">
        <f t="shared" si="15"/>
        <v>11.315137307434695</v>
      </c>
      <c r="J171" s="139">
        <f t="shared" si="17"/>
        <v>0.70966523278877547</v>
      </c>
      <c r="K171" s="139">
        <f t="shared" si="18"/>
        <v>3.8291980438876272E-2</v>
      </c>
      <c r="L171" s="139">
        <f t="shared" si="19"/>
        <v>0.15412049685441151</v>
      </c>
      <c r="M171" s="139">
        <f t="shared" si="20"/>
        <v>0.90207771008206328</v>
      </c>
      <c r="N171" s="388">
        <f t="shared" si="16"/>
        <v>21035.550121403634</v>
      </c>
    </row>
    <row r="172" spans="2:14" x14ac:dyDescent="0.2">
      <c r="B172" s="387">
        <v>1</v>
      </c>
      <c r="C172" s="387">
        <v>296</v>
      </c>
      <c r="D172" s="384" t="s">
        <v>745</v>
      </c>
      <c r="E172" s="385">
        <v>6941</v>
      </c>
      <c r="F172" s="385">
        <v>3249</v>
      </c>
      <c r="G172" s="385">
        <v>17395</v>
      </c>
      <c r="H172" s="386">
        <f t="shared" si="14"/>
        <v>0.39902270767461917</v>
      </c>
      <c r="I172" s="139">
        <f t="shared" si="15"/>
        <v>7.4903047091412747</v>
      </c>
      <c r="J172" s="139">
        <f t="shared" si="17"/>
        <v>0.49159976465067923</v>
      </c>
      <c r="K172" s="139">
        <f t="shared" si="18"/>
        <v>-1.5069782539803366E-2</v>
      </c>
      <c r="L172" s="139">
        <f t="shared" si="19"/>
        <v>1.8510375609731115E-2</v>
      </c>
      <c r="M172" s="139">
        <f t="shared" si="20"/>
        <v>0.495040357720607</v>
      </c>
      <c r="N172" s="388">
        <f t="shared" si="16"/>
        <v>8611.2270225499597</v>
      </c>
    </row>
    <row r="173" spans="2:14" x14ac:dyDescent="0.2">
      <c r="B173" s="387">
        <v>1</v>
      </c>
      <c r="C173" s="387">
        <v>297</v>
      </c>
      <c r="D173" s="384" t="s">
        <v>746</v>
      </c>
      <c r="E173" s="385">
        <v>1985</v>
      </c>
      <c r="F173" s="385">
        <v>2916</v>
      </c>
      <c r="G173" s="385">
        <v>4884</v>
      </c>
      <c r="H173" s="386">
        <f t="shared" si="14"/>
        <v>0.40642915642915645</v>
      </c>
      <c r="I173" s="139">
        <f t="shared" si="15"/>
        <v>2.3556241426611795</v>
      </c>
      <c r="J173" s="139">
        <f t="shared" si="17"/>
        <v>3.1063459472468417E-2</v>
      </c>
      <c r="K173" s="139">
        <f t="shared" si="18"/>
        <v>-7.1466002384946116E-3</v>
      </c>
      <c r="L173" s="139">
        <f t="shared" si="19"/>
        <v>-0.16354063872322416</v>
      </c>
      <c r="M173" s="139">
        <f t="shared" si="20"/>
        <v>-0.13962377948925037</v>
      </c>
      <c r="N173" s="388">
        <f t="shared" si="16"/>
        <v>-681.92253902549874</v>
      </c>
    </row>
    <row r="174" spans="2:14" x14ac:dyDescent="0.2">
      <c r="B174" s="387">
        <v>1</v>
      </c>
      <c r="C174" s="387">
        <v>298</v>
      </c>
      <c r="D174" s="384" t="s">
        <v>747</v>
      </c>
      <c r="E174" s="385">
        <v>1610</v>
      </c>
      <c r="F174" s="385">
        <v>1910</v>
      </c>
      <c r="G174" s="385">
        <v>6647</v>
      </c>
      <c r="H174" s="386">
        <f t="shared" si="14"/>
        <v>0.24221453287197231</v>
      </c>
      <c r="I174" s="139">
        <f t="shared" si="15"/>
        <v>4.3230366492146599</v>
      </c>
      <c r="J174" s="139">
        <f t="shared" si="17"/>
        <v>9.5960390655362313E-2</v>
      </c>
      <c r="K174" s="139">
        <f t="shared" si="18"/>
        <v>-0.18281815918734851</v>
      </c>
      <c r="L174" s="139">
        <f t="shared" si="19"/>
        <v>-9.3785677768577283E-2</v>
      </c>
      <c r="M174" s="139">
        <f t="shared" si="20"/>
        <v>-0.18064344630056348</v>
      </c>
      <c r="N174" s="388">
        <f t="shared" si="16"/>
        <v>-1200.7369875598454</v>
      </c>
    </row>
    <row r="175" spans="2:14" x14ac:dyDescent="0.2">
      <c r="B175" s="387">
        <v>2</v>
      </c>
      <c r="C175" s="387">
        <v>301</v>
      </c>
      <c r="D175" s="384" t="s">
        <v>748</v>
      </c>
      <c r="E175" s="385">
        <v>2956</v>
      </c>
      <c r="F175" s="385">
        <v>774</v>
      </c>
      <c r="G175" s="385">
        <v>4600</v>
      </c>
      <c r="H175" s="386">
        <f t="shared" si="14"/>
        <v>0.64260869565217393</v>
      </c>
      <c r="I175" s="139">
        <f t="shared" si="15"/>
        <v>9.7622739018087863</v>
      </c>
      <c r="J175" s="139">
        <f t="shared" si="17"/>
        <v>2.0609274301769686E-2</v>
      </c>
      <c r="K175" s="139">
        <f t="shared" si="18"/>
        <v>0.24551072679110136</v>
      </c>
      <c r="L175" s="139">
        <f t="shared" si="19"/>
        <v>9.9063448133556123E-2</v>
      </c>
      <c r="M175" s="139">
        <f t="shared" si="20"/>
        <v>0.36518344922642715</v>
      </c>
      <c r="N175" s="388">
        <f t="shared" si="16"/>
        <v>1679.8438664415648</v>
      </c>
    </row>
    <row r="176" spans="2:14" x14ac:dyDescent="0.2">
      <c r="B176" s="387">
        <v>2</v>
      </c>
      <c r="C176" s="387">
        <v>302</v>
      </c>
      <c r="D176" s="384" t="s">
        <v>749</v>
      </c>
      <c r="E176" s="385">
        <v>430</v>
      </c>
      <c r="F176" s="385">
        <v>760</v>
      </c>
      <c r="G176" s="385">
        <v>1082</v>
      </c>
      <c r="H176" s="386">
        <f t="shared" si="14"/>
        <v>0.39741219963031421</v>
      </c>
      <c r="I176" s="139">
        <f t="shared" si="15"/>
        <v>1.9894736842105263</v>
      </c>
      <c r="J176" s="139">
        <f t="shared" si="17"/>
        <v>-0.10889010397470267</v>
      </c>
      <c r="K176" s="139">
        <f t="shared" si="18"/>
        <v>-1.6792652602859601E-2</v>
      </c>
      <c r="L176" s="139">
        <f t="shared" si="19"/>
        <v>-0.17652256846478803</v>
      </c>
      <c r="M176" s="139">
        <f t="shared" si="20"/>
        <v>-0.30220532504235031</v>
      </c>
      <c r="N176" s="388">
        <f t="shared" si="16"/>
        <v>-326.98616169582306</v>
      </c>
    </row>
    <row r="177" spans="2:14" x14ac:dyDescent="0.2">
      <c r="B177" s="387">
        <v>2</v>
      </c>
      <c r="C177" s="387">
        <v>303</v>
      </c>
      <c r="D177" s="384" t="s">
        <v>750</v>
      </c>
      <c r="E177" s="385">
        <v>708</v>
      </c>
      <c r="F177" s="385">
        <v>1500</v>
      </c>
      <c r="G177" s="385">
        <v>3088</v>
      </c>
      <c r="H177" s="386">
        <f t="shared" si="14"/>
        <v>0.22927461139896374</v>
      </c>
      <c r="I177" s="139">
        <f t="shared" si="15"/>
        <v>2.5306666666666668</v>
      </c>
      <c r="J177" s="139">
        <f t="shared" si="17"/>
        <v>-3.504821857885175E-2</v>
      </c>
      <c r="K177" s="139">
        <f t="shared" si="18"/>
        <v>-0.19666087385305903</v>
      </c>
      <c r="L177" s="139">
        <f t="shared" si="19"/>
        <v>-0.15733447484720242</v>
      </c>
      <c r="M177" s="139">
        <f t="shared" si="20"/>
        <v>-0.38904356727911321</v>
      </c>
      <c r="N177" s="388">
        <f t="shared" si="16"/>
        <v>-1201.3665357579016</v>
      </c>
    </row>
    <row r="178" spans="2:14" x14ac:dyDescent="0.2">
      <c r="B178" s="387">
        <v>2</v>
      </c>
      <c r="C178" s="387">
        <v>304</v>
      </c>
      <c r="D178" s="384" t="s">
        <v>751</v>
      </c>
      <c r="E178" s="385">
        <v>1071</v>
      </c>
      <c r="F178" s="385">
        <v>1692</v>
      </c>
      <c r="G178" s="385">
        <v>2240</v>
      </c>
      <c r="H178" s="386">
        <f t="shared" si="14"/>
        <v>0.47812500000000002</v>
      </c>
      <c r="I178" s="139">
        <f t="shared" si="15"/>
        <v>1.956855791962175</v>
      </c>
      <c r="J178" s="139">
        <f t="shared" si="17"/>
        <v>-6.6263532046290222E-2</v>
      </c>
      <c r="K178" s="139">
        <f t="shared" si="18"/>
        <v>6.9551323109710433E-2</v>
      </c>
      <c r="L178" s="139">
        <f t="shared" si="19"/>
        <v>-0.17767904164599824</v>
      </c>
      <c r="M178" s="139">
        <f t="shared" si="20"/>
        <v>-0.17439125058257804</v>
      </c>
      <c r="N178" s="388">
        <f t="shared" si="16"/>
        <v>-390.63640130497481</v>
      </c>
    </row>
    <row r="179" spans="2:14" x14ac:dyDescent="0.2">
      <c r="B179" s="387">
        <v>2</v>
      </c>
      <c r="C179" s="387">
        <v>305</v>
      </c>
      <c r="D179" s="384" t="s">
        <v>752</v>
      </c>
      <c r="E179" s="385">
        <v>600</v>
      </c>
      <c r="F179" s="385">
        <v>1080</v>
      </c>
      <c r="G179" s="385">
        <v>1407</v>
      </c>
      <c r="H179" s="386">
        <f t="shared" si="14"/>
        <v>0.42643923240938164</v>
      </c>
      <c r="I179" s="139">
        <f t="shared" si="15"/>
        <v>1.8583333333333334</v>
      </c>
      <c r="J179" s="139">
        <f t="shared" si="17"/>
        <v>-9.6926687846262211E-2</v>
      </c>
      <c r="K179" s="139">
        <f t="shared" si="18"/>
        <v>1.4259539884629588E-2</v>
      </c>
      <c r="L179" s="139">
        <f t="shared" si="19"/>
        <v>-0.18117217297047566</v>
      </c>
      <c r="M179" s="139">
        <f t="shared" si="20"/>
        <v>-0.26383932093210827</v>
      </c>
      <c r="N179" s="388">
        <f t="shared" si="16"/>
        <v>-371.22192455147632</v>
      </c>
    </row>
    <row r="180" spans="2:14" x14ac:dyDescent="0.2">
      <c r="B180" s="387">
        <v>2</v>
      </c>
      <c r="C180" s="387">
        <v>306</v>
      </c>
      <c r="D180" s="384" t="s">
        <v>753</v>
      </c>
      <c r="E180" s="385">
        <v>8416</v>
      </c>
      <c r="F180" s="385">
        <v>1476</v>
      </c>
      <c r="G180" s="385">
        <v>15959</v>
      </c>
      <c r="H180" s="386">
        <f t="shared" si="14"/>
        <v>0.52735133780312049</v>
      </c>
      <c r="I180" s="139">
        <f t="shared" si="15"/>
        <v>16.514227642276424</v>
      </c>
      <c r="J180" s="139">
        <f t="shared" si="17"/>
        <v>0.43873987061855463</v>
      </c>
      <c r="K180" s="139">
        <f t="shared" si="18"/>
        <v>0.12221208690706928</v>
      </c>
      <c r="L180" s="139">
        <f t="shared" si="19"/>
        <v>0.33845517100054667</v>
      </c>
      <c r="M180" s="139">
        <f t="shared" si="20"/>
        <v>0.89940712852617055</v>
      </c>
      <c r="N180" s="388">
        <f t="shared" si="16"/>
        <v>14353.638364149156</v>
      </c>
    </row>
    <row r="181" spans="2:14" x14ac:dyDescent="0.2">
      <c r="B181" s="387">
        <v>2</v>
      </c>
      <c r="C181" s="387">
        <v>307</v>
      </c>
      <c r="D181" s="384" t="s">
        <v>754</v>
      </c>
      <c r="E181" s="385">
        <v>506</v>
      </c>
      <c r="F181" s="385">
        <v>1024</v>
      </c>
      <c r="G181" s="385">
        <v>2549</v>
      </c>
      <c r="H181" s="386">
        <f t="shared" si="14"/>
        <v>0.19850921930168694</v>
      </c>
      <c r="I181" s="139">
        <f t="shared" si="15"/>
        <v>2.9833984375</v>
      </c>
      <c r="J181" s="139">
        <f t="shared" si="17"/>
        <v>-5.4889084096480682E-2</v>
      </c>
      <c r="K181" s="139">
        <f t="shared" si="18"/>
        <v>-0.22957270761261048</v>
      </c>
      <c r="L181" s="139">
        <f t="shared" si="19"/>
        <v>-0.1412827892488783</v>
      </c>
      <c r="M181" s="139">
        <f t="shared" si="20"/>
        <v>-0.42574458095796941</v>
      </c>
      <c r="N181" s="388">
        <f t="shared" si="16"/>
        <v>-1085.2229368618641</v>
      </c>
    </row>
    <row r="182" spans="2:14" x14ac:dyDescent="0.2">
      <c r="B182" s="387">
        <v>2</v>
      </c>
      <c r="C182" s="387">
        <v>309</v>
      </c>
      <c r="D182" s="384" t="s">
        <v>755</v>
      </c>
      <c r="E182" s="385">
        <v>270</v>
      </c>
      <c r="F182" s="385">
        <v>1403</v>
      </c>
      <c r="G182" s="385">
        <v>1253</v>
      </c>
      <c r="H182" s="386">
        <f t="shared" si="14"/>
        <v>0.2154828411811652</v>
      </c>
      <c r="I182" s="139">
        <f t="shared" si="15"/>
        <v>1.0855310049893085</v>
      </c>
      <c r="J182" s="139">
        <f t="shared" si="17"/>
        <v>-0.10259550656558476</v>
      </c>
      <c r="K182" s="139">
        <f t="shared" si="18"/>
        <v>-0.21141486909624971</v>
      </c>
      <c r="L182" s="139">
        <f t="shared" si="19"/>
        <v>-0.20857201721246019</v>
      </c>
      <c r="M182" s="139">
        <f t="shared" si="20"/>
        <v>-0.52258239287429464</v>
      </c>
      <c r="N182" s="388">
        <f t="shared" si="16"/>
        <v>-654.79573827149113</v>
      </c>
    </row>
    <row r="183" spans="2:14" x14ac:dyDescent="0.2">
      <c r="B183" s="387">
        <v>2</v>
      </c>
      <c r="C183" s="387">
        <v>310</v>
      </c>
      <c r="D183" s="384" t="s">
        <v>756</v>
      </c>
      <c r="E183" s="385">
        <v>886</v>
      </c>
      <c r="F183" s="385">
        <v>2249</v>
      </c>
      <c r="G183" s="385">
        <v>2647</v>
      </c>
      <c r="H183" s="386">
        <f t="shared" si="14"/>
        <v>0.33471854930109557</v>
      </c>
      <c r="I183" s="139">
        <f t="shared" si="15"/>
        <v>1.5709204090706981</v>
      </c>
      <c r="J183" s="139">
        <f t="shared" si="17"/>
        <v>-5.1281654002366339E-2</v>
      </c>
      <c r="K183" s="139">
        <f t="shared" si="18"/>
        <v>-8.3860317168634166E-2</v>
      </c>
      <c r="L183" s="139">
        <f t="shared" si="19"/>
        <v>-0.19136244940870062</v>
      </c>
      <c r="M183" s="139">
        <f t="shared" si="20"/>
        <v>-0.32650442057970114</v>
      </c>
      <c r="N183" s="388">
        <f t="shared" si="16"/>
        <v>-864.25720127446891</v>
      </c>
    </row>
    <row r="184" spans="2:14" x14ac:dyDescent="0.2">
      <c r="B184" s="387">
        <v>2</v>
      </c>
      <c r="C184" s="387">
        <v>311</v>
      </c>
      <c r="D184" s="384" t="s">
        <v>757</v>
      </c>
      <c r="E184" s="385">
        <v>1332</v>
      </c>
      <c r="F184" s="385">
        <v>1983</v>
      </c>
      <c r="G184" s="385">
        <v>3818</v>
      </c>
      <c r="H184" s="386">
        <f t="shared" si="14"/>
        <v>0.34887375589313779</v>
      </c>
      <c r="I184" s="139">
        <f t="shared" si="15"/>
        <v>2.5970751386787696</v>
      </c>
      <c r="J184" s="139">
        <f t="shared" si="17"/>
        <v>-8.1765454288162693E-3</v>
      </c>
      <c r="K184" s="139">
        <f t="shared" si="18"/>
        <v>-6.8717529301138155E-2</v>
      </c>
      <c r="L184" s="139">
        <f t="shared" si="19"/>
        <v>-0.15497995063998524</v>
      </c>
      <c r="M184" s="139">
        <f t="shared" si="20"/>
        <v>-0.23187402536993967</v>
      </c>
      <c r="N184" s="388">
        <f t="shared" si="16"/>
        <v>-885.29502886242972</v>
      </c>
    </row>
    <row r="185" spans="2:14" x14ac:dyDescent="0.2">
      <c r="B185" s="387">
        <v>2</v>
      </c>
      <c r="C185" s="387">
        <v>312</v>
      </c>
      <c r="D185" s="384" t="s">
        <v>758</v>
      </c>
      <c r="E185" s="385">
        <v>1255</v>
      </c>
      <c r="F185" s="385">
        <v>2082</v>
      </c>
      <c r="G185" s="385">
        <v>3181</v>
      </c>
      <c r="H185" s="386">
        <f t="shared" si="14"/>
        <v>0.39453002200565862</v>
      </c>
      <c r="I185" s="139">
        <f t="shared" si="15"/>
        <v>2.1306436119116237</v>
      </c>
      <c r="J185" s="139">
        <f t="shared" si="17"/>
        <v>-3.1624841040559556E-2</v>
      </c>
      <c r="K185" s="139">
        <f t="shared" si="18"/>
        <v>-1.9875914163389491E-2</v>
      </c>
      <c r="L185" s="139">
        <f t="shared" si="19"/>
        <v>-0.17151736352583455</v>
      </c>
      <c r="M185" s="139">
        <f t="shared" si="20"/>
        <v>-0.22301811872978361</v>
      </c>
      <c r="N185" s="388">
        <f t="shared" si="16"/>
        <v>-709.42063567944172</v>
      </c>
    </row>
    <row r="186" spans="2:14" x14ac:dyDescent="0.2">
      <c r="B186" s="387">
        <v>2</v>
      </c>
      <c r="C186" s="387">
        <v>321</v>
      </c>
      <c r="D186" s="384" t="s">
        <v>759</v>
      </c>
      <c r="E186" s="385">
        <v>1411</v>
      </c>
      <c r="F186" s="385">
        <v>956</v>
      </c>
      <c r="G186" s="385">
        <v>4715</v>
      </c>
      <c r="H186" s="386">
        <f t="shared" si="14"/>
        <v>0.29925768822905618</v>
      </c>
      <c r="I186" s="139">
        <f t="shared" si="15"/>
        <v>6.4079497907949792</v>
      </c>
      <c r="J186" s="139">
        <f t="shared" si="17"/>
        <v>2.4842483085679382E-2</v>
      </c>
      <c r="K186" s="139">
        <f t="shared" si="18"/>
        <v>-0.12179521365502785</v>
      </c>
      <c r="L186" s="139">
        <f t="shared" si="19"/>
        <v>-1.9864710863911533E-2</v>
      </c>
      <c r="M186" s="139">
        <f t="shared" si="20"/>
        <v>-0.11681744143326001</v>
      </c>
      <c r="N186" s="388">
        <f t="shared" si="16"/>
        <v>-550.79423635782098</v>
      </c>
    </row>
    <row r="187" spans="2:14" x14ac:dyDescent="0.2">
      <c r="B187" s="387">
        <v>2</v>
      </c>
      <c r="C187" s="387">
        <v>322</v>
      </c>
      <c r="D187" s="384" t="s">
        <v>760</v>
      </c>
      <c r="E187" s="385">
        <v>142</v>
      </c>
      <c r="F187" s="385">
        <v>454</v>
      </c>
      <c r="G187" s="385">
        <v>456</v>
      </c>
      <c r="H187" s="386">
        <f t="shared" si="14"/>
        <v>0.31140350877192985</v>
      </c>
      <c r="I187" s="139">
        <f t="shared" si="15"/>
        <v>1.3171806167400881</v>
      </c>
      <c r="J187" s="139">
        <f t="shared" si="17"/>
        <v>-0.13193348396363722</v>
      </c>
      <c r="K187" s="139">
        <f t="shared" si="18"/>
        <v>-0.10880200279925636</v>
      </c>
      <c r="L187" s="139">
        <f t="shared" si="19"/>
        <v>-0.20035883895471818</v>
      </c>
      <c r="M187" s="139">
        <f t="shared" si="20"/>
        <v>-0.44109432571761176</v>
      </c>
      <c r="N187" s="388">
        <f t="shared" si="16"/>
        <v>-201.13901252723096</v>
      </c>
    </row>
    <row r="188" spans="2:14" x14ac:dyDescent="0.2">
      <c r="B188" s="387">
        <v>2</v>
      </c>
      <c r="C188" s="387">
        <v>323</v>
      </c>
      <c r="D188" s="384" t="s">
        <v>761</v>
      </c>
      <c r="E188" s="385">
        <v>230</v>
      </c>
      <c r="F188" s="385">
        <v>449</v>
      </c>
      <c r="G188" s="385">
        <v>682</v>
      </c>
      <c r="H188" s="386">
        <f t="shared" si="14"/>
        <v>0.33724340175953077</v>
      </c>
      <c r="I188" s="139">
        <f t="shared" si="15"/>
        <v>2.0311804008908685</v>
      </c>
      <c r="J188" s="139">
        <f t="shared" si="17"/>
        <v>-0.12361430844047554</v>
      </c>
      <c r="K188" s="139">
        <f t="shared" si="18"/>
        <v>-8.1159310657270056E-2</v>
      </c>
      <c r="L188" s="139">
        <f t="shared" si="19"/>
        <v>-0.1750438493939816</v>
      </c>
      <c r="M188" s="139">
        <f t="shared" si="20"/>
        <v>-0.37981746849172721</v>
      </c>
      <c r="N188" s="388">
        <f t="shared" si="16"/>
        <v>-259.03551351135798</v>
      </c>
    </row>
    <row r="189" spans="2:14" x14ac:dyDescent="0.2">
      <c r="B189" s="387">
        <v>2</v>
      </c>
      <c r="C189" s="387">
        <v>324</v>
      </c>
      <c r="D189" s="384" t="s">
        <v>762</v>
      </c>
      <c r="E189" s="385">
        <v>471</v>
      </c>
      <c r="F189" s="385">
        <v>558</v>
      </c>
      <c r="G189" s="385">
        <v>736</v>
      </c>
      <c r="H189" s="386">
        <f t="shared" si="14"/>
        <v>0.63994565217391308</v>
      </c>
      <c r="I189" s="139">
        <f t="shared" si="15"/>
        <v>2.1630824372759858</v>
      </c>
      <c r="J189" s="139">
        <f t="shared" si="17"/>
        <v>-0.12162654083759619</v>
      </c>
      <c r="K189" s="139">
        <f t="shared" si="18"/>
        <v>0.2426618879408162</v>
      </c>
      <c r="L189" s="139">
        <f t="shared" si="19"/>
        <v>-0.17036723919290064</v>
      </c>
      <c r="M189" s="139">
        <f t="shared" si="20"/>
        <v>-4.933189208968064E-2</v>
      </c>
      <c r="N189" s="388">
        <f t="shared" si="16"/>
        <v>-36.308272578004953</v>
      </c>
    </row>
    <row r="190" spans="2:14" x14ac:dyDescent="0.2">
      <c r="B190" s="387">
        <v>2</v>
      </c>
      <c r="C190" s="387">
        <v>325</v>
      </c>
      <c r="D190" s="384" t="s">
        <v>763</v>
      </c>
      <c r="E190" s="385">
        <v>50</v>
      </c>
      <c r="F190" s="385">
        <v>288</v>
      </c>
      <c r="G190" s="385">
        <v>175</v>
      </c>
      <c r="H190" s="386">
        <f t="shared" si="14"/>
        <v>0.2857142857142857</v>
      </c>
      <c r="I190" s="139">
        <f t="shared" si="15"/>
        <v>0.78125</v>
      </c>
      <c r="J190" s="139">
        <f t="shared" si="17"/>
        <v>-0.14227723760084265</v>
      </c>
      <c r="K190" s="139">
        <f t="shared" si="18"/>
        <v>-0.13628351306286382</v>
      </c>
      <c r="L190" s="139">
        <f t="shared" si="19"/>
        <v>-0.21936035445824301</v>
      </c>
      <c r="M190" s="139">
        <f t="shared" si="20"/>
        <v>-0.49792110512194943</v>
      </c>
      <c r="N190" s="388">
        <f t="shared" si="16"/>
        <v>-87.136193396341156</v>
      </c>
    </row>
    <row r="191" spans="2:14" x14ac:dyDescent="0.2">
      <c r="B191" s="387">
        <v>2</v>
      </c>
      <c r="C191" s="387">
        <v>326</v>
      </c>
      <c r="D191" s="384" t="s">
        <v>764</v>
      </c>
      <c r="E191" s="385">
        <v>272</v>
      </c>
      <c r="F191" s="385">
        <v>932</v>
      </c>
      <c r="G191" s="385">
        <v>739</v>
      </c>
      <c r="H191" s="386">
        <f t="shared" si="14"/>
        <v>0.36806495263870093</v>
      </c>
      <c r="I191" s="139">
        <f t="shared" si="15"/>
        <v>1.0847639484978542</v>
      </c>
      <c r="J191" s="139">
        <f t="shared" si="17"/>
        <v>-0.12151610930410291</v>
      </c>
      <c r="K191" s="139">
        <f t="shared" si="18"/>
        <v>-4.8187400026669193E-2</v>
      </c>
      <c r="L191" s="139">
        <f t="shared" si="19"/>
        <v>-0.20859921333703149</v>
      </c>
      <c r="M191" s="139">
        <f t="shared" si="20"/>
        <v>-0.37830272266780363</v>
      </c>
      <c r="N191" s="388">
        <f t="shared" si="16"/>
        <v>-279.56571205150686</v>
      </c>
    </row>
    <row r="192" spans="2:14" x14ac:dyDescent="0.2">
      <c r="B192" s="387">
        <v>2</v>
      </c>
      <c r="C192" s="387">
        <v>329</v>
      </c>
      <c r="D192" s="384" t="s">
        <v>765</v>
      </c>
      <c r="E192" s="385">
        <v>12759</v>
      </c>
      <c r="F192" s="385">
        <v>2111</v>
      </c>
      <c r="G192" s="385">
        <v>15823</v>
      </c>
      <c r="H192" s="386">
        <f t="shared" si="14"/>
        <v>0.80635783353346391</v>
      </c>
      <c r="I192" s="139">
        <f t="shared" si="15"/>
        <v>13.539554713405968</v>
      </c>
      <c r="J192" s="139">
        <f t="shared" si="17"/>
        <v>0.4337336411001918</v>
      </c>
      <c r="K192" s="139">
        <f t="shared" si="18"/>
        <v>0.42068432403239631</v>
      </c>
      <c r="L192" s="139">
        <f t="shared" si="19"/>
        <v>0.23298761230859766</v>
      </c>
      <c r="M192" s="139">
        <f t="shared" si="20"/>
        <v>1.0874055774411857</v>
      </c>
      <c r="N192" s="388">
        <f t="shared" si="16"/>
        <v>17206.01845185188</v>
      </c>
    </row>
    <row r="193" spans="2:14" x14ac:dyDescent="0.2">
      <c r="B193" s="387">
        <v>2</v>
      </c>
      <c r="C193" s="387">
        <v>331</v>
      </c>
      <c r="D193" s="384" t="s">
        <v>766</v>
      </c>
      <c r="E193" s="385">
        <v>928</v>
      </c>
      <c r="F193" s="385">
        <v>619</v>
      </c>
      <c r="G193" s="385">
        <v>2702</v>
      </c>
      <c r="H193" s="386">
        <f t="shared" si="14"/>
        <v>0.34344929681717246</v>
      </c>
      <c r="I193" s="139">
        <f t="shared" si="15"/>
        <v>5.864297253634895</v>
      </c>
      <c r="J193" s="139">
        <f t="shared" si="17"/>
        <v>-4.9257075888322566E-2</v>
      </c>
      <c r="K193" s="139">
        <f t="shared" si="18"/>
        <v>-7.4520442352893609E-2</v>
      </c>
      <c r="L193" s="139">
        <f t="shared" si="19"/>
        <v>-3.9140008431745477E-2</v>
      </c>
      <c r="M193" s="139">
        <f t="shared" si="20"/>
        <v>-0.16291752667296167</v>
      </c>
      <c r="N193" s="388">
        <f t="shared" si="16"/>
        <v>-440.2031570703424</v>
      </c>
    </row>
    <row r="194" spans="2:14" x14ac:dyDescent="0.2">
      <c r="B194" s="387">
        <v>2</v>
      </c>
      <c r="C194" s="387">
        <v>332</v>
      </c>
      <c r="D194" s="384" t="s">
        <v>767</v>
      </c>
      <c r="E194" s="385">
        <v>1243</v>
      </c>
      <c r="F194" s="385">
        <v>2311</v>
      </c>
      <c r="G194" s="385">
        <v>3279</v>
      </c>
      <c r="H194" s="386">
        <f t="shared" si="14"/>
        <v>0.37907898749618785</v>
      </c>
      <c r="I194" s="139">
        <f t="shared" si="15"/>
        <v>1.956728688879273</v>
      </c>
      <c r="J194" s="139">
        <f t="shared" si="17"/>
        <v>-2.8017410946445203E-2</v>
      </c>
      <c r="K194" s="139">
        <f t="shared" si="18"/>
        <v>-3.6404937345701105E-2</v>
      </c>
      <c r="L194" s="139">
        <f t="shared" si="19"/>
        <v>-0.17768354810844852</v>
      </c>
      <c r="M194" s="139">
        <f t="shared" si="20"/>
        <v>-0.24210589640059482</v>
      </c>
      <c r="N194" s="388">
        <f t="shared" si="16"/>
        <v>-793.86523429755039</v>
      </c>
    </row>
    <row r="195" spans="2:14" x14ac:dyDescent="0.2">
      <c r="B195" s="387">
        <v>2</v>
      </c>
      <c r="C195" s="387">
        <v>333</v>
      </c>
      <c r="D195" s="384" t="s">
        <v>768</v>
      </c>
      <c r="E195" s="385">
        <v>684</v>
      </c>
      <c r="F195" s="385">
        <v>1034</v>
      </c>
      <c r="G195" s="385">
        <v>1492</v>
      </c>
      <c r="H195" s="386">
        <f t="shared" si="14"/>
        <v>0.45844504021447718</v>
      </c>
      <c r="I195" s="139">
        <f t="shared" si="15"/>
        <v>2.104448742746615</v>
      </c>
      <c r="J195" s="139">
        <f t="shared" si="17"/>
        <v>-9.3797794397285486E-2</v>
      </c>
      <c r="K195" s="139">
        <f t="shared" si="18"/>
        <v>4.8498330747129198E-2</v>
      </c>
      <c r="L195" s="139">
        <f t="shared" si="19"/>
        <v>-0.17244610727923182</v>
      </c>
      <c r="M195" s="139">
        <f t="shared" si="20"/>
        <v>-0.21774557092938812</v>
      </c>
      <c r="N195" s="388">
        <f t="shared" si="16"/>
        <v>-324.87639182664708</v>
      </c>
    </row>
    <row r="196" spans="2:14" x14ac:dyDescent="0.2">
      <c r="B196" s="387">
        <v>2</v>
      </c>
      <c r="C196" s="387">
        <v>335</v>
      </c>
      <c r="D196" s="384" t="s">
        <v>769</v>
      </c>
      <c r="E196" s="385">
        <v>105</v>
      </c>
      <c r="F196" s="385">
        <v>387</v>
      </c>
      <c r="G196" s="385">
        <v>225</v>
      </c>
      <c r="H196" s="386">
        <f t="shared" si="14"/>
        <v>0.46666666666666667</v>
      </c>
      <c r="I196" s="139">
        <f t="shared" si="15"/>
        <v>0.8527131782945736</v>
      </c>
      <c r="J196" s="139">
        <f t="shared" si="17"/>
        <v>-0.14043671204262104</v>
      </c>
      <c r="K196" s="139">
        <f t="shared" si="18"/>
        <v>5.7293564111034305E-2</v>
      </c>
      <c r="L196" s="139">
        <f t="shared" si="19"/>
        <v>-0.21682661473918149</v>
      </c>
      <c r="M196" s="139">
        <f t="shared" si="20"/>
        <v>-0.29996976267076825</v>
      </c>
      <c r="N196" s="388">
        <f t="shared" si="16"/>
        <v>-67.493196600922857</v>
      </c>
    </row>
    <row r="197" spans="2:14" x14ac:dyDescent="0.2">
      <c r="B197" s="387">
        <v>2</v>
      </c>
      <c r="C197" s="387">
        <v>336</v>
      </c>
      <c r="D197" s="384" t="s">
        <v>770</v>
      </c>
      <c r="E197" s="385">
        <v>56</v>
      </c>
      <c r="F197" s="385">
        <v>196</v>
      </c>
      <c r="G197" s="385">
        <v>180</v>
      </c>
      <c r="H197" s="386">
        <f t="shared" si="14"/>
        <v>0.31111111111111112</v>
      </c>
      <c r="I197" s="139">
        <f t="shared" si="15"/>
        <v>1.2040816326530612</v>
      </c>
      <c r="J197" s="139">
        <f t="shared" si="17"/>
        <v>-0.14209318504502047</v>
      </c>
      <c r="K197" s="139">
        <f t="shared" si="18"/>
        <v>-0.10911480047705353</v>
      </c>
      <c r="L197" s="139">
        <f t="shared" si="19"/>
        <v>-0.20436878358642183</v>
      </c>
      <c r="M197" s="139">
        <f t="shared" si="20"/>
        <v>-0.45557676910849587</v>
      </c>
      <c r="N197" s="388">
        <f t="shared" si="16"/>
        <v>-82.003818439529255</v>
      </c>
    </row>
    <row r="198" spans="2:14" x14ac:dyDescent="0.2">
      <c r="B198" s="387">
        <v>2</v>
      </c>
      <c r="C198" s="387">
        <v>337</v>
      </c>
      <c r="D198" s="384" t="s">
        <v>771</v>
      </c>
      <c r="E198" s="385">
        <v>1571</v>
      </c>
      <c r="F198" s="385">
        <v>776</v>
      </c>
      <c r="G198" s="385">
        <v>4227</v>
      </c>
      <c r="H198" s="386">
        <f t="shared" si="14"/>
        <v>0.37165838656257394</v>
      </c>
      <c r="I198" s="139">
        <f t="shared" si="15"/>
        <v>7.4716494845360826</v>
      </c>
      <c r="J198" s="139">
        <f t="shared" si="17"/>
        <v>6.8789536374364866E-3</v>
      </c>
      <c r="K198" s="139">
        <f t="shared" si="18"/>
        <v>-4.4343259196138074E-2</v>
      </c>
      <c r="L198" s="139">
        <f t="shared" si="19"/>
        <v>1.7848951297544061E-2</v>
      </c>
      <c r="M198" s="139">
        <f t="shared" si="20"/>
        <v>-1.9615354261157528E-2</v>
      </c>
      <c r="N198" s="388">
        <f t="shared" si="16"/>
        <v>-82.914102461912876</v>
      </c>
    </row>
    <row r="199" spans="2:14" x14ac:dyDescent="0.2">
      <c r="B199" s="387">
        <v>2</v>
      </c>
      <c r="C199" s="387">
        <v>338</v>
      </c>
      <c r="D199" s="384" t="s">
        <v>772</v>
      </c>
      <c r="E199" s="385">
        <v>569</v>
      </c>
      <c r="F199" s="385">
        <v>404</v>
      </c>
      <c r="G199" s="385">
        <v>1550</v>
      </c>
      <c r="H199" s="386">
        <f t="shared" si="14"/>
        <v>0.36709677419354841</v>
      </c>
      <c r="I199" s="139">
        <f t="shared" si="15"/>
        <v>5.2450495049504955</v>
      </c>
      <c r="J199" s="139">
        <f t="shared" si="17"/>
        <v>-9.1662784749748413E-2</v>
      </c>
      <c r="K199" s="139">
        <f t="shared" si="18"/>
        <v>-4.9223126401801626E-2</v>
      </c>
      <c r="L199" s="139">
        <f t="shared" si="19"/>
        <v>-6.10955476930077E-2</v>
      </c>
      <c r="M199" s="139">
        <f t="shared" si="20"/>
        <v>-0.20198145884455773</v>
      </c>
      <c r="N199" s="388">
        <f t="shared" si="16"/>
        <v>-313.07126120906446</v>
      </c>
    </row>
    <row r="200" spans="2:14" x14ac:dyDescent="0.2">
      <c r="B200" s="387">
        <v>2</v>
      </c>
      <c r="C200" s="387">
        <v>339</v>
      </c>
      <c r="D200" s="384" t="s">
        <v>773</v>
      </c>
      <c r="E200" s="385">
        <v>165</v>
      </c>
      <c r="F200" s="385">
        <v>645</v>
      </c>
      <c r="G200" s="385">
        <v>385</v>
      </c>
      <c r="H200" s="386">
        <f t="shared" si="14"/>
        <v>0.42857142857142855</v>
      </c>
      <c r="I200" s="139">
        <f t="shared" si="15"/>
        <v>0.8527131782945736</v>
      </c>
      <c r="J200" s="139">
        <f t="shared" si="17"/>
        <v>-0.1345470302563119</v>
      </c>
      <c r="K200" s="139">
        <f t="shared" si="18"/>
        <v>1.6540495232318882E-2</v>
      </c>
      <c r="L200" s="139">
        <f t="shared" si="19"/>
        <v>-0.21682661473918149</v>
      </c>
      <c r="M200" s="139">
        <f t="shared" si="20"/>
        <v>-0.33483314976317452</v>
      </c>
      <c r="N200" s="388">
        <f t="shared" si="16"/>
        <v>-128.91076265882219</v>
      </c>
    </row>
    <row r="201" spans="2:14" x14ac:dyDescent="0.2">
      <c r="B201" s="387">
        <v>2</v>
      </c>
      <c r="C201" s="387">
        <v>340</v>
      </c>
      <c r="D201" s="384" t="s">
        <v>774</v>
      </c>
      <c r="E201" s="385">
        <v>84</v>
      </c>
      <c r="F201" s="385">
        <v>401</v>
      </c>
      <c r="G201" s="385">
        <v>569</v>
      </c>
      <c r="H201" s="386">
        <f t="shared" si="14"/>
        <v>0.14762741652021089</v>
      </c>
      <c r="I201" s="139">
        <f t="shared" si="15"/>
        <v>1.6284289276807979</v>
      </c>
      <c r="J201" s="139">
        <f t="shared" si="17"/>
        <v>-0.12777389620205637</v>
      </c>
      <c r="K201" s="139">
        <f t="shared" si="18"/>
        <v>-0.2840044349650615</v>
      </c>
      <c r="L201" s="139">
        <f t="shared" si="19"/>
        <v>-0.18932347463506027</v>
      </c>
      <c r="M201" s="139">
        <f t="shared" si="20"/>
        <v>-0.6011018058021782</v>
      </c>
      <c r="N201" s="388">
        <f t="shared" si="16"/>
        <v>-342.02692750143939</v>
      </c>
    </row>
    <row r="202" spans="2:14" x14ac:dyDescent="0.2">
      <c r="B202" s="387">
        <v>2</v>
      </c>
      <c r="C202" s="387">
        <v>341</v>
      </c>
      <c r="D202" s="384" t="s">
        <v>775</v>
      </c>
      <c r="E202" s="385">
        <v>78</v>
      </c>
      <c r="F202" s="385">
        <v>366</v>
      </c>
      <c r="G202" s="385">
        <v>530</v>
      </c>
      <c r="H202" s="386">
        <f t="shared" si="14"/>
        <v>0.14716981132075471</v>
      </c>
      <c r="I202" s="139">
        <f t="shared" si="15"/>
        <v>1.6612021857923498</v>
      </c>
      <c r="J202" s="139">
        <f t="shared" si="17"/>
        <v>-0.12920950613746923</v>
      </c>
      <c r="K202" s="139">
        <f t="shared" si="18"/>
        <v>-0.28449396639064473</v>
      </c>
      <c r="L202" s="139">
        <f t="shared" si="19"/>
        <v>-0.18816149292948869</v>
      </c>
      <c r="M202" s="139">
        <f t="shared" si="20"/>
        <v>-0.60186496545760271</v>
      </c>
      <c r="N202" s="388">
        <f t="shared" si="16"/>
        <v>-318.98843169252945</v>
      </c>
    </row>
    <row r="203" spans="2:14" x14ac:dyDescent="0.2">
      <c r="B203" s="387">
        <v>2</v>
      </c>
      <c r="C203" s="387">
        <v>342</v>
      </c>
      <c r="D203" s="384" t="s">
        <v>776</v>
      </c>
      <c r="E203" s="385">
        <v>1544</v>
      </c>
      <c r="F203" s="385">
        <v>964</v>
      </c>
      <c r="G203" s="385">
        <v>3430</v>
      </c>
      <c r="H203" s="386">
        <f t="shared" si="14"/>
        <v>0.45014577259475219</v>
      </c>
      <c r="I203" s="139">
        <f t="shared" si="15"/>
        <v>5.1597510373443987</v>
      </c>
      <c r="J203" s="139">
        <f t="shared" si="17"/>
        <v>-2.2459023760615947E-2</v>
      </c>
      <c r="K203" s="139">
        <f t="shared" si="18"/>
        <v>3.962003934220365E-2</v>
      </c>
      <c r="L203" s="139">
        <f t="shared" si="19"/>
        <v>-6.4119820059649155E-2</v>
      </c>
      <c r="M203" s="139">
        <f t="shared" si="20"/>
        <v>-4.6958804478061451E-2</v>
      </c>
      <c r="N203" s="388">
        <f t="shared" si="16"/>
        <v>-161.06869935975078</v>
      </c>
    </row>
    <row r="204" spans="2:14" x14ac:dyDescent="0.2">
      <c r="B204" s="387">
        <v>2</v>
      </c>
      <c r="C204" s="387">
        <v>344</v>
      </c>
      <c r="D204" s="384" t="s">
        <v>777</v>
      </c>
      <c r="E204" s="385">
        <v>452</v>
      </c>
      <c r="F204" s="385">
        <v>915</v>
      </c>
      <c r="G204" s="385">
        <v>890</v>
      </c>
      <c r="H204" s="386">
        <f t="shared" si="14"/>
        <v>0.50786516853932584</v>
      </c>
      <c r="I204" s="139">
        <f t="shared" si="15"/>
        <v>1.4666666666666666</v>
      </c>
      <c r="J204" s="139">
        <f t="shared" si="17"/>
        <v>-0.11595772211827365</v>
      </c>
      <c r="K204" s="139">
        <f t="shared" si="18"/>
        <v>0.10136640545458886</v>
      </c>
      <c r="L204" s="139">
        <f t="shared" si="19"/>
        <v>-0.19505878442057289</v>
      </c>
      <c r="M204" s="139">
        <f t="shared" si="20"/>
        <v>-0.20965010108425769</v>
      </c>
      <c r="N204" s="388">
        <f t="shared" si="16"/>
        <v>-186.58858996498935</v>
      </c>
    </row>
    <row r="205" spans="2:14" x14ac:dyDescent="0.2">
      <c r="B205" s="387">
        <v>2</v>
      </c>
      <c r="C205" s="387">
        <v>345</v>
      </c>
      <c r="D205" s="384" t="s">
        <v>778</v>
      </c>
      <c r="E205" s="385">
        <v>384</v>
      </c>
      <c r="F205" s="385">
        <v>485</v>
      </c>
      <c r="G205" s="385">
        <v>1643</v>
      </c>
      <c r="H205" s="386">
        <f t="shared" ref="H205:H268" si="21">E205/G205</f>
        <v>0.23371880706025563</v>
      </c>
      <c r="I205" s="139">
        <f t="shared" ref="I205:I268" si="22">(G205+E205)/F205</f>
        <v>4.1793814432989693</v>
      </c>
      <c r="J205" s="139">
        <f t="shared" si="17"/>
        <v>-8.8239407211456219E-2</v>
      </c>
      <c r="K205" s="139">
        <f t="shared" si="18"/>
        <v>-0.19190661529081221</v>
      </c>
      <c r="L205" s="139">
        <f t="shared" si="19"/>
        <v>-9.8878998689432368E-2</v>
      </c>
      <c r="M205" s="139">
        <f t="shared" si="20"/>
        <v>-0.37902502119170078</v>
      </c>
      <c r="N205" s="388">
        <f t="shared" ref="N205:N268" si="23">M205*G205</f>
        <v>-622.73810981796441</v>
      </c>
    </row>
    <row r="206" spans="2:14" x14ac:dyDescent="0.2">
      <c r="B206" s="387">
        <v>2</v>
      </c>
      <c r="C206" s="387">
        <v>351</v>
      </c>
      <c r="D206" s="384" t="s">
        <v>779</v>
      </c>
      <c r="E206" s="385">
        <v>191448</v>
      </c>
      <c r="F206" s="385">
        <v>5040</v>
      </c>
      <c r="G206" s="385">
        <v>134290</v>
      </c>
      <c r="H206" s="386">
        <f t="shared" si="21"/>
        <v>1.4256310968798869</v>
      </c>
      <c r="I206" s="139">
        <f t="shared" si="22"/>
        <v>64.63055555555556</v>
      </c>
      <c r="J206" s="139">
        <f t="shared" ref="J206:J269" si="24">$J$6*(G206-G$10)/G$11</f>
        <v>4.7945644672169774</v>
      </c>
      <c r="K206" s="139">
        <f t="shared" ref="K206:K269" si="25">$K$6*(H206-H$10)/H$11</f>
        <v>1.0831630803748664</v>
      </c>
      <c r="L206" s="139">
        <f t="shared" ref="L206:L269" si="26">$L$6*(I206-I$10)/I$11</f>
        <v>2.0444281500741832</v>
      </c>
      <c r="M206" s="139">
        <f t="shared" ref="M206:M269" si="27">SUM(J206:L206)</f>
        <v>7.9221556976660272</v>
      </c>
      <c r="N206" s="388">
        <f t="shared" si="23"/>
        <v>1063866.2886395708</v>
      </c>
    </row>
    <row r="207" spans="2:14" x14ac:dyDescent="0.2">
      <c r="B207" s="387">
        <v>2</v>
      </c>
      <c r="C207" s="387">
        <v>352</v>
      </c>
      <c r="D207" s="384" t="s">
        <v>780</v>
      </c>
      <c r="E207" s="385">
        <v>1584</v>
      </c>
      <c r="F207" s="385">
        <v>1654</v>
      </c>
      <c r="G207" s="385">
        <v>6404</v>
      </c>
      <c r="H207" s="386">
        <f t="shared" si="21"/>
        <v>0.24734540911930045</v>
      </c>
      <c r="I207" s="139">
        <f t="shared" si="22"/>
        <v>4.8295042321644495</v>
      </c>
      <c r="J207" s="139">
        <f t="shared" si="24"/>
        <v>8.7015436442405308E-2</v>
      </c>
      <c r="K207" s="139">
        <f t="shared" si="25"/>
        <v>-0.1773293116680659</v>
      </c>
      <c r="L207" s="139">
        <f t="shared" si="26"/>
        <v>-7.5828779377529784E-2</v>
      </c>
      <c r="M207" s="139">
        <f t="shared" si="27"/>
        <v>-0.16614265460319039</v>
      </c>
      <c r="N207" s="388">
        <f t="shared" si="23"/>
        <v>-1063.9775600788312</v>
      </c>
    </row>
    <row r="208" spans="2:14" x14ac:dyDescent="0.2">
      <c r="B208" s="387">
        <v>2</v>
      </c>
      <c r="C208" s="387">
        <v>353</v>
      </c>
      <c r="D208" s="384" t="s">
        <v>781</v>
      </c>
      <c r="E208" s="385">
        <v>664</v>
      </c>
      <c r="F208" s="385">
        <v>177</v>
      </c>
      <c r="G208" s="385">
        <v>4340</v>
      </c>
      <c r="H208" s="386">
        <f t="shared" si="21"/>
        <v>0.15299539170506912</v>
      </c>
      <c r="I208" s="139">
        <f t="shared" si="22"/>
        <v>28.271186440677965</v>
      </c>
      <c r="J208" s="139">
        <f t="shared" si="24"/>
        <v>1.1038541399017322E-2</v>
      </c>
      <c r="K208" s="139">
        <f t="shared" si="25"/>
        <v>-0.27826194657580777</v>
      </c>
      <c r="L208" s="139">
        <f t="shared" si="26"/>
        <v>0.7553002399406421</v>
      </c>
      <c r="M208" s="139">
        <f t="shared" si="27"/>
        <v>0.48807683476385166</v>
      </c>
      <c r="N208" s="388">
        <f t="shared" si="23"/>
        <v>2118.2534628751164</v>
      </c>
    </row>
    <row r="209" spans="2:14" x14ac:dyDescent="0.2">
      <c r="B209" s="387">
        <v>2</v>
      </c>
      <c r="C209" s="387">
        <v>354</v>
      </c>
      <c r="D209" s="384" t="s">
        <v>782</v>
      </c>
      <c r="E209" s="385">
        <v>818</v>
      </c>
      <c r="F209" s="385">
        <v>1180</v>
      </c>
      <c r="G209" s="385">
        <v>3229</v>
      </c>
      <c r="H209" s="386">
        <f t="shared" si="21"/>
        <v>0.25332920408795295</v>
      </c>
      <c r="I209" s="139">
        <f t="shared" si="22"/>
        <v>3.4296610169491526</v>
      </c>
      <c r="J209" s="139">
        <f t="shared" si="24"/>
        <v>-2.9857936504666813E-2</v>
      </c>
      <c r="K209" s="139">
        <f t="shared" si="25"/>
        <v>-0.17092803894458372</v>
      </c>
      <c r="L209" s="139">
        <f t="shared" si="26"/>
        <v>-0.12546046998369909</v>
      </c>
      <c r="M209" s="139">
        <f t="shared" si="27"/>
        <v>-0.32624644543294962</v>
      </c>
      <c r="N209" s="388">
        <f t="shared" si="23"/>
        <v>-1053.4497723029942</v>
      </c>
    </row>
    <row r="210" spans="2:14" x14ac:dyDescent="0.2">
      <c r="B210" s="387">
        <v>2</v>
      </c>
      <c r="C210" s="387">
        <v>355</v>
      </c>
      <c r="D210" s="384" t="s">
        <v>783</v>
      </c>
      <c r="E210" s="385">
        <v>22144</v>
      </c>
      <c r="F210" s="385">
        <v>5087</v>
      </c>
      <c r="G210" s="385">
        <v>42177</v>
      </c>
      <c r="H210" s="386">
        <f t="shared" si="21"/>
        <v>0.52502548782511793</v>
      </c>
      <c r="I210" s="139">
        <f t="shared" si="22"/>
        <v>12.644191075289955</v>
      </c>
      <c r="J210" s="139">
        <f t="shared" si="24"/>
        <v>1.4038378523276371</v>
      </c>
      <c r="K210" s="139">
        <f t="shared" si="25"/>
        <v>0.11972396689274799</v>
      </c>
      <c r="L210" s="139">
        <f t="shared" si="26"/>
        <v>0.20124233499184227</v>
      </c>
      <c r="M210" s="139">
        <f t="shared" si="27"/>
        <v>1.7248041542122272</v>
      </c>
      <c r="N210" s="388">
        <f t="shared" si="23"/>
        <v>72747.064812209108</v>
      </c>
    </row>
    <row r="211" spans="2:14" x14ac:dyDescent="0.2">
      <c r="B211" s="387">
        <v>2</v>
      </c>
      <c r="C211" s="387">
        <v>356</v>
      </c>
      <c r="D211" s="384" t="s">
        <v>784</v>
      </c>
      <c r="E211" s="385">
        <v>10133</v>
      </c>
      <c r="F211" s="385">
        <v>741</v>
      </c>
      <c r="G211" s="385">
        <v>13234</v>
      </c>
      <c r="H211" s="386">
        <f t="shared" si="21"/>
        <v>0.76567931086595131</v>
      </c>
      <c r="I211" s="139">
        <f t="shared" si="22"/>
        <v>31.534412955465587</v>
      </c>
      <c r="J211" s="139">
        <f t="shared" si="24"/>
        <v>0.33843122769547701</v>
      </c>
      <c r="K211" s="139">
        <f t="shared" si="25"/>
        <v>0.37716773983336627</v>
      </c>
      <c r="L211" s="139">
        <f t="shared" si="26"/>
        <v>0.87099851743300982</v>
      </c>
      <c r="M211" s="139">
        <f t="shared" si="27"/>
        <v>1.5865974849618532</v>
      </c>
      <c r="N211" s="388">
        <f t="shared" si="23"/>
        <v>20997.031115985166</v>
      </c>
    </row>
    <row r="212" spans="2:14" x14ac:dyDescent="0.2">
      <c r="B212" s="387">
        <v>2</v>
      </c>
      <c r="C212" s="387">
        <v>357</v>
      </c>
      <c r="D212" s="384" t="s">
        <v>785</v>
      </c>
      <c r="E212" s="385">
        <v>295</v>
      </c>
      <c r="F212" s="385">
        <v>1230</v>
      </c>
      <c r="G212" s="385">
        <v>861</v>
      </c>
      <c r="H212" s="386">
        <f t="shared" si="21"/>
        <v>0.34262485481997679</v>
      </c>
      <c r="I212" s="139">
        <f t="shared" si="22"/>
        <v>0.93983739837398372</v>
      </c>
      <c r="J212" s="139">
        <f t="shared" si="24"/>
        <v>-0.11702522694204219</v>
      </c>
      <c r="K212" s="139">
        <f t="shared" si="25"/>
        <v>-7.5402404067221901E-2</v>
      </c>
      <c r="L212" s="139">
        <f t="shared" si="26"/>
        <v>-0.21373760999330357</v>
      </c>
      <c r="M212" s="139">
        <f t="shared" si="27"/>
        <v>-0.40616524100256768</v>
      </c>
      <c r="N212" s="388">
        <f t="shared" si="23"/>
        <v>-349.70827250321076</v>
      </c>
    </row>
    <row r="213" spans="2:14" x14ac:dyDescent="0.2">
      <c r="B213" s="387">
        <v>2</v>
      </c>
      <c r="C213" s="387">
        <v>358</v>
      </c>
      <c r="D213" s="384" t="s">
        <v>786</v>
      </c>
      <c r="E213" s="385">
        <v>812</v>
      </c>
      <c r="F213" s="385">
        <v>347</v>
      </c>
      <c r="G213" s="385">
        <v>3329</v>
      </c>
      <c r="H213" s="386">
        <f t="shared" si="21"/>
        <v>0.24391709221988586</v>
      </c>
      <c r="I213" s="139">
        <f t="shared" si="22"/>
        <v>11.93371757925072</v>
      </c>
      <c r="J213" s="139">
        <f t="shared" si="24"/>
        <v>-2.61768853882236E-2</v>
      </c>
      <c r="K213" s="139">
        <f t="shared" si="25"/>
        <v>-0.18099681557998845</v>
      </c>
      <c r="L213" s="139">
        <f t="shared" si="26"/>
        <v>0.17605237060438089</v>
      </c>
      <c r="M213" s="139">
        <f t="shared" si="27"/>
        <v>-3.1121330363831162E-2</v>
      </c>
      <c r="N213" s="388">
        <f t="shared" si="23"/>
        <v>-103.60290878119395</v>
      </c>
    </row>
    <row r="214" spans="2:14" x14ac:dyDescent="0.2">
      <c r="B214" s="387">
        <v>2</v>
      </c>
      <c r="C214" s="387">
        <v>359</v>
      </c>
      <c r="D214" s="384" t="s">
        <v>787</v>
      </c>
      <c r="E214" s="385">
        <v>1368</v>
      </c>
      <c r="F214" s="385">
        <v>2480</v>
      </c>
      <c r="G214" s="385">
        <v>5619</v>
      </c>
      <c r="H214" s="386">
        <f t="shared" si="21"/>
        <v>0.24345969033635878</v>
      </c>
      <c r="I214" s="139">
        <f t="shared" si="22"/>
        <v>2.8173387096774194</v>
      </c>
      <c r="J214" s="139">
        <f t="shared" si="24"/>
        <v>5.8119185178326059E-2</v>
      </c>
      <c r="K214" s="139">
        <f t="shared" si="25"/>
        <v>-0.18148612950468507</v>
      </c>
      <c r="L214" s="139">
        <f t="shared" si="26"/>
        <v>-0.14717046648576615</v>
      </c>
      <c r="M214" s="139">
        <f t="shared" si="27"/>
        <v>-0.27053741081212512</v>
      </c>
      <c r="N214" s="388">
        <f t="shared" si="23"/>
        <v>-1520.149711353331</v>
      </c>
    </row>
    <row r="215" spans="2:14" x14ac:dyDescent="0.2">
      <c r="B215" s="387">
        <v>2</v>
      </c>
      <c r="C215" s="387">
        <v>360</v>
      </c>
      <c r="D215" s="384" t="s">
        <v>788</v>
      </c>
      <c r="E215" s="385">
        <v>1949</v>
      </c>
      <c r="F215" s="385">
        <v>3462</v>
      </c>
      <c r="G215" s="385">
        <v>9298</v>
      </c>
      <c r="H215" s="386">
        <f t="shared" si="21"/>
        <v>0.20961497096149709</v>
      </c>
      <c r="I215" s="139">
        <f t="shared" si="22"/>
        <v>3.2487001733102252</v>
      </c>
      <c r="J215" s="139">
        <f t="shared" si="24"/>
        <v>0.19354505575227199</v>
      </c>
      <c r="K215" s="139">
        <f t="shared" si="25"/>
        <v>-0.21769212922612902</v>
      </c>
      <c r="L215" s="139">
        <f t="shared" si="26"/>
        <v>-0.13187646893679419</v>
      </c>
      <c r="M215" s="139">
        <f t="shared" si="27"/>
        <v>-0.15602354241065122</v>
      </c>
      <c r="N215" s="388">
        <f t="shared" si="23"/>
        <v>-1450.706897334235</v>
      </c>
    </row>
    <row r="216" spans="2:14" x14ac:dyDescent="0.2">
      <c r="B216" s="387">
        <v>2</v>
      </c>
      <c r="C216" s="387">
        <v>361</v>
      </c>
      <c r="D216" s="384" t="s">
        <v>789</v>
      </c>
      <c r="E216" s="385">
        <v>8108</v>
      </c>
      <c r="F216" s="385">
        <v>532</v>
      </c>
      <c r="G216" s="385">
        <v>10825</v>
      </c>
      <c r="H216" s="386">
        <f t="shared" si="21"/>
        <v>0.74900692840646654</v>
      </c>
      <c r="I216" s="139">
        <f t="shared" si="22"/>
        <v>35.588345864661655</v>
      </c>
      <c r="J216" s="139">
        <f t="shared" si="24"/>
        <v>0.24975470630035987</v>
      </c>
      <c r="K216" s="139">
        <f t="shared" si="25"/>
        <v>0.35933215762634496</v>
      </c>
      <c r="L216" s="139">
        <f t="shared" si="26"/>
        <v>1.0147314310196514</v>
      </c>
      <c r="M216" s="139">
        <f t="shared" si="27"/>
        <v>1.6238182949463562</v>
      </c>
      <c r="N216" s="388">
        <f t="shared" si="23"/>
        <v>17577.833042794307</v>
      </c>
    </row>
    <row r="217" spans="2:14" x14ac:dyDescent="0.2">
      <c r="B217" s="387">
        <v>2</v>
      </c>
      <c r="C217" s="387">
        <v>362</v>
      </c>
      <c r="D217" s="384" t="s">
        <v>790</v>
      </c>
      <c r="E217" s="385">
        <v>11696</v>
      </c>
      <c r="F217" s="385">
        <v>417</v>
      </c>
      <c r="G217" s="385">
        <v>11369</v>
      </c>
      <c r="H217" s="386">
        <f t="shared" si="21"/>
        <v>1.028762424135808</v>
      </c>
      <c r="I217" s="139">
        <f t="shared" si="22"/>
        <v>55.311750599520387</v>
      </c>
      <c r="J217" s="139">
        <f t="shared" si="24"/>
        <v>0.26977962437381098</v>
      </c>
      <c r="K217" s="139">
        <f t="shared" si="25"/>
        <v>0.65860565102609159</v>
      </c>
      <c r="L217" s="139">
        <f t="shared" si="26"/>
        <v>1.7140282600221814</v>
      </c>
      <c r="M217" s="139">
        <f t="shared" si="27"/>
        <v>2.6424135354220839</v>
      </c>
      <c r="N217" s="388">
        <f t="shared" si="23"/>
        <v>30041.599484213672</v>
      </c>
    </row>
    <row r="218" spans="2:14" x14ac:dyDescent="0.2">
      <c r="B218" s="387">
        <v>2</v>
      </c>
      <c r="C218" s="387">
        <v>363</v>
      </c>
      <c r="D218" s="384" t="s">
        <v>791</v>
      </c>
      <c r="E218" s="385">
        <v>7266</v>
      </c>
      <c r="F218" s="385">
        <v>597</v>
      </c>
      <c r="G218" s="385">
        <v>17834</v>
      </c>
      <c r="H218" s="386">
        <f t="shared" si="21"/>
        <v>0.40742402153190532</v>
      </c>
      <c r="I218" s="139">
        <f t="shared" si="22"/>
        <v>42.043551088777221</v>
      </c>
      <c r="J218" s="139">
        <f t="shared" si="24"/>
        <v>0.50775957905186497</v>
      </c>
      <c r="K218" s="139">
        <f t="shared" si="25"/>
        <v>-6.0823253294890372E-3</v>
      </c>
      <c r="L218" s="139">
        <f t="shared" si="26"/>
        <v>1.2436018823675592</v>
      </c>
      <c r="M218" s="139">
        <f t="shared" si="27"/>
        <v>1.7452791360899351</v>
      </c>
      <c r="N218" s="388">
        <f t="shared" si="23"/>
        <v>31125.308113027902</v>
      </c>
    </row>
    <row r="219" spans="2:14" x14ac:dyDescent="0.2">
      <c r="B219" s="387">
        <v>2</v>
      </c>
      <c r="C219" s="387">
        <v>371</v>
      </c>
      <c r="D219" s="384" t="s">
        <v>792</v>
      </c>
      <c r="E219" s="385">
        <v>41803</v>
      </c>
      <c r="F219" s="385">
        <v>2097</v>
      </c>
      <c r="G219" s="385">
        <v>55140</v>
      </c>
      <c r="H219" s="386">
        <f t="shared" si="21"/>
        <v>0.75812477330431627</v>
      </c>
      <c r="I219" s="139">
        <f t="shared" si="22"/>
        <v>46.229375298044829</v>
      </c>
      <c r="J219" s="139">
        <f t="shared" si="24"/>
        <v>1.8810125085521712</v>
      </c>
      <c r="K219" s="139">
        <f t="shared" si="25"/>
        <v>0.36908613685646718</v>
      </c>
      <c r="L219" s="139">
        <f t="shared" si="26"/>
        <v>1.3920110254973712</v>
      </c>
      <c r="M219" s="139">
        <f t="shared" si="27"/>
        <v>3.6421096709060095</v>
      </c>
      <c r="N219" s="388">
        <f t="shared" si="23"/>
        <v>200825.92725375737</v>
      </c>
    </row>
    <row r="220" spans="2:14" x14ac:dyDescent="0.2">
      <c r="B220" s="387">
        <v>2</v>
      </c>
      <c r="C220" s="387">
        <v>372</v>
      </c>
      <c r="D220" s="384" t="s">
        <v>793</v>
      </c>
      <c r="E220" s="385">
        <v>332</v>
      </c>
      <c r="F220" s="385">
        <v>368</v>
      </c>
      <c r="G220" s="385">
        <v>2671</v>
      </c>
      <c r="H220" s="386">
        <f t="shared" si="21"/>
        <v>0.12429801572444778</v>
      </c>
      <c r="I220" s="139">
        <f t="shared" si="22"/>
        <v>8.1603260869565215</v>
      </c>
      <c r="J220" s="139">
        <f t="shared" si="24"/>
        <v>-5.0398201734419959E-2</v>
      </c>
      <c r="K220" s="139">
        <f t="shared" si="25"/>
        <v>-0.30896148275019492</v>
      </c>
      <c r="L220" s="139">
        <f t="shared" si="26"/>
        <v>4.2266102938188443E-2</v>
      </c>
      <c r="M220" s="139">
        <f t="shared" si="27"/>
        <v>-0.31709358154642642</v>
      </c>
      <c r="N220" s="388">
        <f t="shared" si="23"/>
        <v>-846.95695631050501</v>
      </c>
    </row>
    <row r="221" spans="2:14" x14ac:dyDescent="0.2">
      <c r="B221" s="387">
        <v>2</v>
      </c>
      <c r="C221" s="387">
        <v>381</v>
      </c>
      <c r="D221" s="384" t="s">
        <v>794</v>
      </c>
      <c r="E221" s="385">
        <v>534</v>
      </c>
      <c r="F221" s="385">
        <v>607</v>
      </c>
      <c r="G221" s="385">
        <v>1708</v>
      </c>
      <c r="H221" s="386">
        <f t="shared" si="21"/>
        <v>0.31264637002341922</v>
      </c>
      <c r="I221" s="139">
        <f t="shared" si="22"/>
        <v>3.6935749588138385</v>
      </c>
      <c r="J221" s="139">
        <f t="shared" si="24"/>
        <v>-8.5846723985768134E-2</v>
      </c>
      <c r="K221" s="139">
        <f t="shared" si="25"/>
        <v>-0.10747242953180475</v>
      </c>
      <c r="L221" s="139">
        <f t="shared" si="26"/>
        <v>-0.11610335415321796</v>
      </c>
      <c r="M221" s="139">
        <f t="shared" si="27"/>
        <v>-0.30942250767079083</v>
      </c>
      <c r="N221" s="388">
        <f t="shared" si="23"/>
        <v>-528.49364310171075</v>
      </c>
    </row>
    <row r="222" spans="2:14" x14ac:dyDescent="0.2">
      <c r="B222" s="387">
        <v>2</v>
      </c>
      <c r="C222" s="387">
        <v>382</v>
      </c>
      <c r="D222" s="384" t="s">
        <v>795</v>
      </c>
      <c r="E222" s="385">
        <v>134</v>
      </c>
      <c r="F222" s="385">
        <v>358</v>
      </c>
      <c r="G222" s="385">
        <v>903</v>
      </c>
      <c r="H222" s="386">
        <f t="shared" si="21"/>
        <v>0.14839424141749724</v>
      </c>
      <c r="I222" s="139">
        <f t="shared" si="22"/>
        <v>2.8966480446927374</v>
      </c>
      <c r="J222" s="139">
        <f t="shared" si="24"/>
        <v>-0.11547918547313603</v>
      </c>
      <c r="K222" s="139">
        <f t="shared" si="25"/>
        <v>-0.28318411018381462</v>
      </c>
      <c r="L222" s="139">
        <f t="shared" si="26"/>
        <v>-0.14435853988221725</v>
      </c>
      <c r="M222" s="139">
        <f t="shared" si="27"/>
        <v>-0.54302183553916783</v>
      </c>
      <c r="N222" s="388">
        <f t="shared" si="23"/>
        <v>-490.34871749186857</v>
      </c>
    </row>
    <row r="223" spans="2:14" x14ac:dyDescent="0.2">
      <c r="B223" s="387">
        <v>2</v>
      </c>
      <c r="C223" s="387">
        <v>383</v>
      </c>
      <c r="D223" s="384" t="s">
        <v>796</v>
      </c>
      <c r="E223" s="385">
        <v>2244</v>
      </c>
      <c r="F223" s="385">
        <v>1166</v>
      </c>
      <c r="G223" s="385">
        <v>3722</v>
      </c>
      <c r="H223" s="386">
        <f t="shared" si="21"/>
        <v>0.60290166577109083</v>
      </c>
      <c r="I223" s="139">
        <f t="shared" si="22"/>
        <v>5.1166380789022297</v>
      </c>
      <c r="J223" s="139">
        <f t="shared" si="24"/>
        <v>-1.1710354500601757E-2</v>
      </c>
      <c r="K223" s="139">
        <f t="shared" si="25"/>
        <v>0.20303341454363541</v>
      </c>
      <c r="L223" s="139">
        <f t="shared" si="26"/>
        <v>-6.5648397682671944E-2</v>
      </c>
      <c r="M223" s="139">
        <f t="shared" si="27"/>
        <v>0.12567466236036171</v>
      </c>
      <c r="N223" s="388">
        <f t="shared" si="23"/>
        <v>467.76109330526629</v>
      </c>
    </row>
    <row r="224" spans="2:14" x14ac:dyDescent="0.2">
      <c r="B224" s="387">
        <v>2</v>
      </c>
      <c r="C224" s="387">
        <v>385</v>
      </c>
      <c r="D224" s="384" t="s">
        <v>797</v>
      </c>
      <c r="E224" s="385">
        <v>305</v>
      </c>
      <c r="F224" s="385">
        <v>631</v>
      </c>
      <c r="G224" s="385">
        <v>1020</v>
      </c>
      <c r="H224" s="386">
        <f t="shared" si="21"/>
        <v>0.29901960784313725</v>
      </c>
      <c r="I224" s="139">
        <f t="shared" si="22"/>
        <v>2.0998415213946116</v>
      </c>
      <c r="J224" s="139">
        <f t="shared" si="24"/>
        <v>-0.11117235566689747</v>
      </c>
      <c r="K224" s="139">
        <f t="shared" si="25"/>
        <v>-0.12204990444713601</v>
      </c>
      <c r="L224" s="139">
        <f t="shared" si="26"/>
        <v>-0.17260945713313788</v>
      </c>
      <c r="M224" s="139">
        <f t="shared" si="27"/>
        <v>-0.40583171724717138</v>
      </c>
      <c r="N224" s="388">
        <f t="shared" si="23"/>
        <v>-413.94835159211482</v>
      </c>
    </row>
    <row r="225" spans="2:14" x14ac:dyDescent="0.2">
      <c r="B225" s="387">
        <v>2</v>
      </c>
      <c r="C225" s="387">
        <v>386</v>
      </c>
      <c r="D225" s="384" t="s">
        <v>798</v>
      </c>
      <c r="E225" s="385">
        <v>775</v>
      </c>
      <c r="F225" s="385">
        <v>407</v>
      </c>
      <c r="G225" s="385">
        <v>1550</v>
      </c>
      <c r="H225" s="386">
        <f t="shared" si="21"/>
        <v>0.5</v>
      </c>
      <c r="I225" s="139">
        <f t="shared" si="22"/>
        <v>5.7125307125307128</v>
      </c>
      <c r="J225" s="139">
        <f t="shared" si="24"/>
        <v>-9.1662784749748413E-2</v>
      </c>
      <c r="K225" s="139">
        <f t="shared" si="25"/>
        <v>9.2952499379910264E-2</v>
      </c>
      <c r="L225" s="139">
        <f t="shared" si="26"/>
        <v>-4.4520918186908842E-2</v>
      </c>
      <c r="M225" s="139">
        <f t="shared" si="27"/>
        <v>-4.3231203556746992E-2</v>
      </c>
      <c r="N225" s="388">
        <f t="shared" si="23"/>
        <v>-67.008365512957837</v>
      </c>
    </row>
    <row r="226" spans="2:14" x14ac:dyDescent="0.2">
      <c r="B226" s="387">
        <v>2</v>
      </c>
      <c r="C226" s="387">
        <v>387</v>
      </c>
      <c r="D226" s="384" t="s">
        <v>799</v>
      </c>
      <c r="E226" s="385">
        <v>1643</v>
      </c>
      <c r="F226" s="385">
        <v>733</v>
      </c>
      <c r="G226" s="385">
        <v>5441</v>
      </c>
      <c r="H226" s="386">
        <f t="shared" si="21"/>
        <v>0.3019665502664951</v>
      </c>
      <c r="I226" s="139">
        <f t="shared" si="22"/>
        <v>9.6643929058663023</v>
      </c>
      <c r="J226" s="139">
        <f t="shared" si="24"/>
        <v>5.1566914191057134E-2</v>
      </c>
      <c r="K226" s="139">
        <f t="shared" si="25"/>
        <v>-0.11889735957366734</v>
      </c>
      <c r="L226" s="139">
        <f t="shared" si="26"/>
        <v>9.5593059982913189E-2</v>
      </c>
      <c r="M226" s="139">
        <f t="shared" si="27"/>
        <v>2.8262614600302979E-2</v>
      </c>
      <c r="N226" s="388">
        <f t="shared" si="23"/>
        <v>153.77688604024851</v>
      </c>
    </row>
    <row r="227" spans="2:14" x14ac:dyDescent="0.2">
      <c r="B227" s="387">
        <v>2</v>
      </c>
      <c r="C227" s="387">
        <v>388</v>
      </c>
      <c r="D227" s="384" t="s">
        <v>800</v>
      </c>
      <c r="E227" s="385">
        <v>271</v>
      </c>
      <c r="F227" s="385">
        <v>993</v>
      </c>
      <c r="G227" s="385">
        <v>1318</v>
      </c>
      <c r="H227" s="386">
        <f t="shared" si="21"/>
        <v>0.20561456752655538</v>
      </c>
      <c r="I227" s="139">
        <f t="shared" si="22"/>
        <v>1.6002014098690835</v>
      </c>
      <c r="J227" s="139">
        <f t="shared" si="24"/>
        <v>-0.10020282333989668</v>
      </c>
      <c r="K227" s="139">
        <f t="shared" si="25"/>
        <v>-0.22197163304020831</v>
      </c>
      <c r="L227" s="139">
        <f t="shared" si="26"/>
        <v>-0.19032428630838447</v>
      </c>
      <c r="M227" s="139">
        <f t="shared" si="27"/>
        <v>-0.51249874268848949</v>
      </c>
      <c r="N227" s="388">
        <f t="shared" si="23"/>
        <v>-675.47334286342914</v>
      </c>
    </row>
    <row r="228" spans="2:14" x14ac:dyDescent="0.2">
      <c r="B228" s="387">
        <v>2</v>
      </c>
      <c r="C228" s="387">
        <v>389</v>
      </c>
      <c r="D228" s="384" t="s">
        <v>801</v>
      </c>
      <c r="E228" s="385">
        <v>17</v>
      </c>
      <c r="F228" s="385">
        <v>58</v>
      </c>
      <c r="G228" s="385">
        <v>53</v>
      </c>
      <c r="H228" s="386">
        <f t="shared" si="21"/>
        <v>0.32075471698113206</v>
      </c>
      <c r="I228" s="139">
        <f t="shared" si="22"/>
        <v>1.2068965517241379</v>
      </c>
      <c r="J228" s="139">
        <f t="shared" si="24"/>
        <v>-0.14676811996290337</v>
      </c>
      <c r="K228" s="139">
        <f t="shared" si="25"/>
        <v>-9.8798378952724669E-2</v>
      </c>
      <c r="L228" s="139">
        <f t="shared" si="26"/>
        <v>-0.20426898012922137</v>
      </c>
      <c r="M228" s="139">
        <f t="shared" si="27"/>
        <v>-0.44983547904484944</v>
      </c>
      <c r="N228" s="388">
        <f t="shared" si="23"/>
        <v>-23.841280389377019</v>
      </c>
    </row>
    <row r="229" spans="2:14" x14ac:dyDescent="0.2">
      <c r="B229" s="387">
        <v>2</v>
      </c>
      <c r="C229" s="387">
        <v>390</v>
      </c>
      <c r="D229" s="384" t="s">
        <v>802</v>
      </c>
      <c r="E229" s="385">
        <v>254</v>
      </c>
      <c r="F229" s="385">
        <v>412</v>
      </c>
      <c r="G229" s="385">
        <v>1335</v>
      </c>
      <c r="H229" s="386">
        <f t="shared" si="21"/>
        <v>0.1902621722846442</v>
      </c>
      <c r="I229" s="139">
        <f t="shared" si="22"/>
        <v>3.8567961165048543</v>
      </c>
      <c r="J229" s="139">
        <f t="shared" si="24"/>
        <v>-9.9577044650101337E-2</v>
      </c>
      <c r="K229" s="139">
        <f t="shared" si="25"/>
        <v>-0.23839513508481361</v>
      </c>
      <c r="L229" s="139">
        <f t="shared" si="26"/>
        <v>-0.11031631892609409</v>
      </c>
      <c r="M229" s="139">
        <f t="shared" si="27"/>
        <v>-0.44828849866100906</v>
      </c>
      <c r="N229" s="388">
        <f t="shared" si="23"/>
        <v>-598.46514571244711</v>
      </c>
    </row>
    <row r="230" spans="2:14" x14ac:dyDescent="0.2">
      <c r="B230" s="387">
        <v>2</v>
      </c>
      <c r="C230" s="387">
        <v>391</v>
      </c>
      <c r="D230" s="384" t="s">
        <v>803</v>
      </c>
      <c r="E230" s="385">
        <v>174</v>
      </c>
      <c r="F230" s="385">
        <v>676</v>
      </c>
      <c r="G230" s="385">
        <v>918</v>
      </c>
      <c r="H230" s="386">
        <f t="shared" si="21"/>
        <v>0.18954248366013071</v>
      </c>
      <c r="I230" s="139">
        <f t="shared" si="22"/>
        <v>1.6153846153846154</v>
      </c>
      <c r="J230" s="139">
        <f t="shared" si="24"/>
        <v>-0.11492702780566955</v>
      </c>
      <c r="K230" s="139">
        <f t="shared" si="25"/>
        <v>-0.23916503498707178</v>
      </c>
      <c r="L230" s="139">
        <f t="shared" si="26"/>
        <v>-0.18978596305163256</v>
      </c>
      <c r="M230" s="139">
        <f t="shared" si="27"/>
        <v>-0.54387802584437384</v>
      </c>
      <c r="N230" s="388">
        <f t="shared" si="23"/>
        <v>-499.2800277251352</v>
      </c>
    </row>
    <row r="231" spans="2:14" x14ac:dyDescent="0.2">
      <c r="B231" s="387">
        <v>2</v>
      </c>
      <c r="C231" s="387">
        <v>392</v>
      </c>
      <c r="D231" s="384" t="s">
        <v>804</v>
      </c>
      <c r="E231" s="385">
        <v>1294</v>
      </c>
      <c r="F231" s="385">
        <v>821</v>
      </c>
      <c r="G231" s="385">
        <v>4953</v>
      </c>
      <c r="H231" s="386">
        <f t="shared" si="21"/>
        <v>0.26125580456289116</v>
      </c>
      <c r="I231" s="139">
        <f t="shared" si="22"/>
        <v>7.6090133982947625</v>
      </c>
      <c r="J231" s="139">
        <f t="shared" si="24"/>
        <v>3.3603384742814241E-2</v>
      </c>
      <c r="K231" s="139">
        <f t="shared" si="25"/>
        <v>-0.16244841494744183</v>
      </c>
      <c r="L231" s="139">
        <f t="shared" si="26"/>
        <v>2.2719213334049897E-2</v>
      </c>
      <c r="M231" s="139">
        <f t="shared" si="27"/>
        <v>-0.10612581687057769</v>
      </c>
      <c r="N231" s="388">
        <f t="shared" si="23"/>
        <v>-525.6411709599713</v>
      </c>
    </row>
    <row r="232" spans="2:14" x14ac:dyDescent="0.2">
      <c r="B232" s="387">
        <v>2</v>
      </c>
      <c r="C232" s="387">
        <v>393</v>
      </c>
      <c r="D232" s="384" t="s">
        <v>805</v>
      </c>
      <c r="E232" s="385">
        <v>513</v>
      </c>
      <c r="F232" s="385">
        <v>628</v>
      </c>
      <c r="G232" s="385">
        <v>856</v>
      </c>
      <c r="H232" s="386">
        <f t="shared" si="21"/>
        <v>0.59929906542056077</v>
      </c>
      <c r="I232" s="139">
        <f t="shared" si="22"/>
        <v>2.1799363057324839</v>
      </c>
      <c r="J232" s="139">
        <f t="shared" si="24"/>
        <v>-0.11720927949786433</v>
      </c>
      <c r="K232" s="139">
        <f t="shared" si="25"/>
        <v>0.19917946776265996</v>
      </c>
      <c r="L232" s="139">
        <f t="shared" si="26"/>
        <v>-0.16976968228391393</v>
      </c>
      <c r="M232" s="139">
        <f t="shared" si="27"/>
        <v>-8.7799494019118296E-2</v>
      </c>
      <c r="N232" s="388">
        <f t="shared" si="23"/>
        <v>-75.156366880365255</v>
      </c>
    </row>
    <row r="233" spans="2:14" x14ac:dyDescent="0.2">
      <c r="B233" s="387">
        <v>2</v>
      </c>
      <c r="C233" s="387">
        <v>394</v>
      </c>
      <c r="D233" s="384" t="s">
        <v>806</v>
      </c>
      <c r="E233" s="385">
        <v>147</v>
      </c>
      <c r="F233" s="385">
        <v>687</v>
      </c>
      <c r="G233" s="385">
        <v>627</v>
      </c>
      <c r="H233" s="386">
        <f t="shared" si="21"/>
        <v>0.23444976076555024</v>
      </c>
      <c r="I233" s="139">
        <f t="shared" si="22"/>
        <v>1.1266375545851528</v>
      </c>
      <c r="J233" s="139">
        <f t="shared" si="24"/>
        <v>-0.1256388865545193</v>
      </c>
      <c r="K233" s="139">
        <f t="shared" si="25"/>
        <v>-0.19112466436496287</v>
      </c>
      <c r="L233" s="139">
        <f t="shared" si="26"/>
        <v>-0.20711457717256662</v>
      </c>
      <c r="M233" s="139">
        <f t="shared" si="27"/>
        <v>-0.52387812809204881</v>
      </c>
      <c r="N233" s="388">
        <f t="shared" si="23"/>
        <v>-328.47158631371462</v>
      </c>
    </row>
    <row r="234" spans="2:14" x14ac:dyDescent="0.2">
      <c r="B234" s="387">
        <v>2</v>
      </c>
      <c r="C234" s="387">
        <v>401</v>
      </c>
      <c r="D234" s="384" t="s">
        <v>807</v>
      </c>
      <c r="E234" s="385">
        <v>270</v>
      </c>
      <c r="F234" s="385">
        <v>197</v>
      </c>
      <c r="G234" s="385">
        <v>1122</v>
      </c>
      <c r="H234" s="386">
        <f t="shared" si="21"/>
        <v>0.24064171122994651</v>
      </c>
      <c r="I234" s="139">
        <f t="shared" si="22"/>
        <v>7.0659898477157359</v>
      </c>
      <c r="J234" s="139">
        <f t="shared" si="24"/>
        <v>-0.10741768352812539</v>
      </c>
      <c r="K234" s="139">
        <f t="shared" si="25"/>
        <v>-0.18450071354102307</v>
      </c>
      <c r="L234" s="139">
        <f t="shared" si="26"/>
        <v>3.4662165975141782E-3</v>
      </c>
      <c r="M234" s="139">
        <f t="shared" si="27"/>
        <v>-0.28845218047163429</v>
      </c>
      <c r="N234" s="388">
        <f t="shared" si="23"/>
        <v>-323.64334648917367</v>
      </c>
    </row>
    <row r="235" spans="2:14" x14ac:dyDescent="0.2">
      <c r="B235" s="387">
        <v>2</v>
      </c>
      <c r="C235" s="387">
        <v>402</v>
      </c>
      <c r="D235" s="384" t="s">
        <v>808</v>
      </c>
      <c r="E235" s="385">
        <v>121</v>
      </c>
      <c r="F235" s="385">
        <v>659</v>
      </c>
      <c r="G235" s="385">
        <v>597</v>
      </c>
      <c r="H235" s="386">
        <f t="shared" si="21"/>
        <v>0.20268006700167504</v>
      </c>
      <c r="I235" s="139">
        <f t="shared" si="22"/>
        <v>1.0895295902883155</v>
      </c>
      <c r="J235" s="139">
        <f t="shared" si="24"/>
        <v>-0.12674320188945226</v>
      </c>
      <c r="K235" s="139">
        <f t="shared" si="25"/>
        <v>-0.22511086796810401</v>
      </c>
      <c r="L235" s="139">
        <f t="shared" si="26"/>
        <v>-0.20843024665825408</v>
      </c>
      <c r="M235" s="139">
        <f t="shared" si="27"/>
        <v>-0.56028431651581034</v>
      </c>
      <c r="N235" s="388">
        <f t="shared" si="23"/>
        <v>-334.4897369599388</v>
      </c>
    </row>
    <row r="236" spans="2:14" x14ac:dyDescent="0.2">
      <c r="B236" s="387">
        <v>2</v>
      </c>
      <c r="C236" s="387">
        <v>403</v>
      </c>
      <c r="D236" s="384" t="s">
        <v>809</v>
      </c>
      <c r="E236" s="385">
        <v>199</v>
      </c>
      <c r="F236" s="385">
        <v>275</v>
      </c>
      <c r="G236" s="385">
        <v>1080</v>
      </c>
      <c r="H236" s="386">
        <f t="shared" si="21"/>
        <v>0.18425925925925926</v>
      </c>
      <c r="I236" s="139">
        <f t="shared" si="22"/>
        <v>4.6509090909090913</v>
      </c>
      <c r="J236" s="139">
        <f t="shared" si="24"/>
        <v>-0.10896372499703152</v>
      </c>
      <c r="K236" s="139">
        <f t="shared" si="25"/>
        <v>-0.24481685969472039</v>
      </c>
      <c r="L236" s="139">
        <f t="shared" si="26"/>
        <v>-8.216090193111715E-2</v>
      </c>
      <c r="M236" s="139">
        <f t="shared" si="27"/>
        <v>-0.43594148662286902</v>
      </c>
      <c r="N236" s="388">
        <f t="shared" si="23"/>
        <v>-470.81680555269855</v>
      </c>
    </row>
    <row r="237" spans="2:14" x14ac:dyDescent="0.2">
      <c r="B237" s="387">
        <v>2</v>
      </c>
      <c r="C237" s="387">
        <v>404</v>
      </c>
      <c r="D237" s="384" t="s">
        <v>810</v>
      </c>
      <c r="E237" s="385">
        <v>14297</v>
      </c>
      <c r="F237" s="385">
        <v>1514</v>
      </c>
      <c r="G237" s="385">
        <v>16662</v>
      </c>
      <c r="H237" s="386">
        <f t="shared" si="21"/>
        <v>0.85806025687192411</v>
      </c>
      <c r="I237" s="139">
        <f t="shared" si="22"/>
        <v>20.448480845442536</v>
      </c>
      <c r="J237" s="139">
        <f t="shared" si="24"/>
        <v>0.46461765996715043</v>
      </c>
      <c r="K237" s="139">
        <f t="shared" si="25"/>
        <v>0.47599392504450155</v>
      </c>
      <c r="L237" s="139">
        <f t="shared" si="26"/>
        <v>0.47794481928650795</v>
      </c>
      <c r="M237" s="139">
        <f t="shared" si="27"/>
        <v>1.41855640429816</v>
      </c>
      <c r="N237" s="388">
        <f t="shared" si="23"/>
        <v>23635.986808415943</v>
      </c>
    </row>
    <row r="238" spans="2:14" x14ac:dyDescent="0.2">
      <c r="B238" s="387">
        <v>2</v>
      </c>
      <c r="C238" s="387">
        <v>405</v>
      </c>
      <c r="D238" s="384" t="s">
        <v>811</v>
      </c>
      <c r="E238" s="385">
        <v>572</v>
      </c>
      <c r="F238" s="385">
        <v>1546</v>
      </c>
      <c r="G238" s="385">
        <v>2054</v>
      </c>
      <c r="H238" s="386">
        <f t="shared" si="21"/>
        <v>0.27848101265822783</v>
      </c>
      <c r="I238" s="139">
        <f t="shared" si="22"/>
        <v>1.6985769728331177</v>
      </c>
      <c r="J238" s="139">
        <f t="shared" si="24"/>
        <v>-7.3110287122874609E-2</v>
      </c>
      <c r="K238" s="139">
        <f t="shared" si="25"/>
        <v>-0.14402143753350599</v>
      </c>
      <c r="L238" s="139">
        <f t="shared" si="26"/>
        <v>-0.18683636319587521</v>
      </c>
      <c r="M238" s="139">
        <f t="shared" si="27"/>
        <v>-0.4039680878522558</v>
      </c>
      <c r="N238" s="388">
        <f t="shared" si="23"/>
        <v>-829.75045244853345</v>
      </c>
    </row>
    <row r="239" spans="2:14" x14ac:dyDescent="0.2">
      <c r="B239" s="387">
        <v>2</v>
      </c>
      <c r="C239" s="387">
        <v>406</v>
      </c>
      <c r="D239" s="384" t="s">
        <v>812</v>
      </c>
      <c r="E239" s="385">
        <v>1290</v>
      </c>
      <c r="F239" s="385">
        <v>2167</v>
      </c>
      <c r="G239" s="385">
        <v>3371</v>
      </c>
      <c r="H239" s="386">
        <f t="shared" si="21"/>
        <v>0.38267576386828833</v>
      </c>
      <c r="I239" s="139">
        <f t="shared" si="22"/>
        <v>2.1508998615597599</v>
      </c>
      <c r="J239" s="139">
        <f t="shared" si="24"/>
        <v>-2.4630843919317445E-2</v>
      </c>
      <c r="K239" s="139">
        <f t="shared" si="25"/>
        <v>-3.255722087082049E-2</v>
      </c>
      <c r="L239" s="139">
        <f t="shared" si="26"/>
        <v>-0.17079917458549454</v>
      </c>
      <c r="M239" s="139">
        <f t="shared" si="27"/>
        <v>-0.22798723937563248</v>
      </c>
      <c r="N239" s="388">
        <f t="shared" si="23"/>
        <v>-768.54498393525705</v>
      </c>
    </row>
    <row r="240" spans="2:14" x14ac:dyDescent="0.2">
      <c r="B240" s="387">
        <v>2</v>
      </c>
      <c r="C240" s="387">
        <v>407</v>
      </c>
      <c r="D240" s="384" t="s">
        <v>813</v>
      </c>
      <c r="E240" s="385">
        <v>472</v>
      </c>
      <c r="F240" s="385">
        <v>2324</v>
      </c>
      <c r="G240" s="385">
        <v>1631</v>
      </c>
      <c r="H240" s="386">
        <f t="shared" si="21"/>
        <v>0.28939301042305332</v>
      </c>
      <c r="I240" s="139">
        <f t="shared" si="22"/>
        <v>0.90490533562822717</v>
      </c>
      <c r="J240" s="139">
        <f t="shared" si="24"/>
        <v>-8.8681133345429403E-2</v>
      </c>
      <c r="K240" s="139">
        <f t="shared" si="25"/>
        <v>-0.13234813087500505</v>
      </c>
      <c r="L240" s="139">
        <f t="shared" si="26"/>
        <v>-0.2149761325018161</v>
      </c>
      <c r="M240" s="139">
        <f t="shared" si="27"/>
        <v>-0.43600539672225058</v>
      </c>
      <c r="N240" s="388">
        <f t="shared" si="23"/>
        <v>-711.12480205399072</v>
      </c>
    </row>
    <row r="241" spans="2:14" x14ac:dyDescent="0.2">
      <c r="B241" s="387">
        <v>2</v>
      </c>
      <c r="C241" s="387">
        <v>408</v>
      </c>
      <c r="D241" s="384" t="s">
        <v>814</v>
      </c>
      <c r="E241" s="385">
        <v>137</v>
      </c>
      <c r="F241" s="385">
        <v>149</v>
      </c>
      <c r="G241" s="385">
        <v>214</v>
      </c>
      <c r="H241" s="386">
        <f t="shared" si="21"/>
        <v>0.64018691588785048</v>
      </c>
      <c r="I241" s="139">
        <f t="shared" si="22"/>
        <v>2.3557046979865772</v>
      </c>
      <c r="J241" s="139">
        <f t="shared" si="24"/>
        <v>-0.14084162766542979</v>
      </c>
      <c r="K241" s="139">
        <f t="shared" si="25"/>
        <v>0.24291998415555688</v>
      </c>
      <c r="L241" s="139">
        <f t="shared" si="26"/>
        <v>-0.16353778261980961</v>
      </c>
      <c r="M241" s="139">
        <f t="shared" si="27"/>
        <v>-6.1459426129682526E-2</v>
      </c>
      <c r="N241" s="388">
        <f t="shared" si="23"/>
        <v>-13.152317191752061</v>
      </c>
    </row>
    <row r="242" spans="2:14" x14ac:dyDescent="0.2">
      <c r="B242" s="387">
        <v>2</v>
      </c>
      <c r="C242" s="387">
        <v>409</v>
      </c>
      <c r="D242" s="384" t="s">
        <v>815</v>
      </c>
      <c r="E242" s="385">
        <v>1018</v>
      </c>
      <c r="F242" s="385">
        <v>957</v>
      </c>
      <c r="G242" s="385">
        <v>2780</v>
      </c>
      <c r="H242" s="386">
        <f t="shared" si="21"/>
        <v>0.36618705035971222</v>
      </c>
      <c r="I242" s="139">
        <f t="shared" si="22"/>
        <v>3.9686520376175549</v>
      </c>
      <c r="J242" s="139">
        <f t="shared" si="24"/>
        <v>-4.6385856017496854E-2</v>
      </c>
      <c r="K242" s="139">
        <f t="shared" si="25"/>
        <v>-5.0196319900901183E-2</v>
      </c>
      <c r="L242" s="139">
        <f t="shared" si="26"/>
        <v>-0.10635044731362225</v>
      </c>
      <c r="M242" s="139">
        <f t="shared" si="27"/>
        <v>-0.2029326232320203</v>
      </c>
      <c r="N242" s="388">
        <f t="shared" si="23"/>
        <v>-564.15269258501644</v>
      </c>
    </row>
    <row r="243" spans="2:14" x14ac:dyDescent="0.2">
      <c r="B243" s="387">
        <v>2</v>
      </c>
      <c r="C243" s="387">
        <v>410</v>
      </c>
      <c r="D243" s="384" t="s">
        <v>816</v>
      </c>
      <c r="E243" s="385">
        <v>101</v>
      </c>
      <c r="F243" s="385">
        <v>256</v>
      </c>
      <c r="G243" s="385">
        <v>268</v>
      </c>
      <c r="H243" s="386">
        <f t="shared" si="21"/>
        <v>0.37686567164179102</v>
      </c>
      <c r="I243" s="139">
        <f t="shared" si="22"/>
        <v>1.44140625</v>
      </c>
      <c r="J243" s="139">
        <f t="shared" si="24"/>
        <v>-0.13885386006255043</v>
      </c>
      <c r="K243" s="139">
        <f t="shared" si="25"/>
        <v>-3.8772671949146506E-2</v>
      </c>
      <c r="L243" s="139">
        <f t="shared" si="26"/>
        <v>-0.19595439699414965</v>
      </c>
      <c r="M243" s="139">
        <f t="shared" si="27"/>
        <v>-0.37358092900584661</v>
      </c>
      <c r="N243" s="388">
        <f t="shared" si="23"/>
        <v>-100.11968897356689</v>
      </c>
    </row>
    <row r="244" spans="2:14" x14ac:dyDescent="0.2">
      <c r="B244" s="387">
        <v>2</v>
      </c>
      <c r="C244" s="387">
        <v>411</v>
      </c>
      <c r="D244" s="384" t="s">
        <v>817</v>
      </c>
      <c r="E244" s="385">
        <v>120</v>
      </c>
      <c r="F244" s="385">
        <v>328</v>
      </c>
      <c r="G244" s="385">
        <v>541</v>
      </c>
      <c r="H244" s="386">
        <f t="shared" si="21"/>
        <v>0.22181146025878004</v>
      </c>
      <c r="I244" s="139">
        <f t="shared" si="22"/>
        <v>2.0152439024390243</v>
      </c>
      <c r="J244" s="139">
        <f t="shared" si="24"/>
        <v>-0.12880459051466048</v>
      </c>
      <c r="K244" s="139">
        <f t="shared" si="25"/>
        <v>-0.20464471455534849</v>
      </c>
      <c r="L244" s="139">
        <f t="shared" si="26"/>
        <v>-0.17560888078600498</v>
      </c>
      <c r="M244" s="139">
        <f t="shared" si="27"/>
        <v>-0.50905818585601392</v>
      </c>
      <c r="N244" s="388">
        <f t="shared" si="23"/>
        <v>-275.40047854810354</v>
      </c>
    </row>
    <row r="245" spans="2:14" x14ac:dyDescent="0.2">
      <c r="B245" s="387">
        <v>2</v>
      </c>
      <c r="C245" s="387">
        <v>412</v>
      </c>
      <c r="D245" s="384" t="s">
        <v>818</v>
      </c>
      <c r="E245" s="385">
        <v>3091</v>
      </c>
      <c r="F245" s="385">
        <v>889</v>
      </c>
      <c r="G245" s="385">
        <v>5922</v>
      </c>
      <c r="H245" s="386">
        <f t="shared" si="21"/>
        <v>0.52195204322863897</v>
      </c>
      <c r="I245" s="139">
        <f t="shared" si="22"/>
        <v>10.13835770528684</v>
      </c>
      <c r="J245" s="139">
        <f t="shared" si="24"/>
        <v>6.9272770061149E-2</v>
      </c>
      <c r="K245" s="139">
        <f t="shared" si="25"/>
        <v>0.11643609403519838</v>
      </c>
      <c r="L245" s="139">
        <f t="shared" si="26"/>
        <v>0.11239756639289514</v>
      </c>
      <c r="M245" s="139">
        <f t="shared" si="27"/>
        <v>0.29810643048924251</v>
      </c>
      <c r="N245" s="388">
        <f t="shared" si="23"/>
        <v>1765.3862813572941</v>
      </c>
    </row>
    <row r="246" spans="2:14" x14ac:dyDescent="0.2">
      <c r="B246" s="387">
        <v>2</v>
      </c>
      <c r="C246" s="387">
        <v>413</v>
      </c>
      <c r="D246" s="384" t="s">
        <v>819</v>
      </c>
      <c r="E246" s="385">
        <v>932</v>
      </c>
      <c r="F246" s="385">
        <v>687</v>
      </c>
      <c r="G246" s="385">
        <v>2164</v>
      </c>
      <c r="H246" s="386">
        <f t="shared" si="21"/>
        <v>0.43068391866913125</v>
      </c>
      <c r="I246" s="139">
        <f t="shared" si="22"/>
        <v>4.5065502183406112</v>
      </c>
      <c r="J246" s="139">
        <f t="shared" si="24"/>
        <v>-6.9061130894787062E-2</v>
      </c>
      <c r="K246" s="139">
        <f t="shared" si="25"/>
        <v>1.8800369661822545E-2</v>
      </c>
      <c r="L246" s="139">
        <f t="shared" si="26"/>
        <v>-8.7279171478519477E-2</v>
      </c>
      <c r="M246" s="139">
        <f t="shared" si="27"/>
        <v>-0.13753993271148399</v>
      </c>
      <c r="N246" s="388">
        <f t="shared" si="23"/>
        <v>-297.63641438765137</v>
      </c>
    </row>
    <row r="247" spans="2:14" x14ac:dyDescent="0.2">
      <c r="B247" s="387">
        <v>2</v>
      </c>
      <c r="C247" s="387">
        <v>414</v>
      </c>
      <c r="D247" s="384" t="s">
        <v>820</v>
      </c>
      <c r="E247" s="385">
        <v>531</v>
      </c>
      <c r="F247" s="385">
        <v>1929</v>
      </c>
      <c r="G247" s="385">
        <v>2392</v>
      </c>
      <c r="H247" s="386">
        <f t="shared" si="21"/>
        <v>0.22198996655518394</v>
      </c>
      <c r="I247" s="139">
        <f t="shared" si="22"/>
        <v>1.5152928978745464</v>
      </c>
      <c r="J247" s="139">
        <f t="shared" si="24"/>
        <v>-6.0668334349296534E-2</v>
      </c>
      <c r="K247" s="139">
        <f t="shared" si="25"/>
        <v>-0.20445375422129189</v>
      </c>
      <c r="L247" s="139">
        <f t="shared" si="26"/>
        <v>-0.19333473272933949</v>
      </c>
      <c r="M247" s="139">
        <f t="shared" si="27"/>
        <v>-0.45845682129992793</v>
      </c>
      <c r="N247" s="388">
        <f t="shared" si="23"/>
        <v>-1096.6287165494275</v>
      </c>
    </row>
    <row r="248" spans="2:14" x14ac:dyDescent="0.2">
      <c r="B248" s="387">
        <v>2</v>
      </c>
      <c r="C248" s="387">
        <v>415</v>
      </c>
      <c r="D248" s="384" t="s">
        <v>821</v>
      </c>
      <c r="E248" s="385">
        <v>1553</v>
      </c>
      <c r="F248" s="385">
        <v>598</v>
      </c>
      <c r="G248" s="385">
        <v>1456</v>
      </c>
      <c r="H248" s="386">
        <f t="shared" si="21"/>
        <v>1.0666208791208791</v>
      </c>
      <c r="I248" s="139">
        <f t="shared" si="22"/>
        <v>5.0317725752508364</v>
      </c>
      <c r="J248" s="139">
        <f t="shared" si="24"/>
        <v>-9.5122972799205036E-2</v>
      </c>
      <c r="K248" s="139">
        <f t="shared" si="25"/>
        <v>0.69910541689686079</v>
      </c>
      <c r="L248" s="139">
        <f t="shared" si="26"/>
        <v>-6.8657319235157999E-2</v>
      </c>
      <c r="M248" s="139">
        <f t="shared" si="27"/>
        <v>0.53532512486249773</v>
      </c>
      <c r="N248" s="388">
        <f t="shared" si="23"/>
        <v>779.43338179979673</v>
      </c>
    </row>
    <row r="249" spans="2:14" x14ac:dyDescent="0.2">
      <c r="B249" s="387">
        <v>2</v>
      </c>
      <c r="C249" s="387">
        <v>418</v>
      </c>
      <c r="D249" s="384" t="s">
        <v>822</v>
      </c>
      <c r="E249" s="385">
        <v>1225</v>
      </c>
      <c r="F249" s="385">
        <v>1407</v>
      </c>
      <c r="G249" s="385">
        <v>2909</v>
      </c>
      <c r="H249" s="386">
        <f t="shared" si="21"/>
        <v>0.42110690959092473</v>
      </c>
      <c r="I249" s="139">
        <f t="shared" si="22"/>
        <v>2.9381663113006398</v>
      </c>
      <c r="J249" s="139">
        <f t="shared" si="24"/>
        <v>-4.1637300077285104E-2</v>
      </c>
      <c r="K249" s="139">
        <f t="shared" si="25"/>
        <v>8.555191258146428E-3</v>
      </c>
      <c r="L249" s="139">
        <f t="shared" si="26"/>
        <v>-0.1428865023423054</v>
      </c>
      <c r="M249" s="139">
        <f t="shared" si="27"/>
        <v>-0.17596861116144408</v>
      </c>
      <c r="N249" s="388">
        <f t="shared" si="23"/>
        <v>-511.89268986864084</v>
      </c>
    </row>
    <row r="250" spans="2:14" x14ac:dyDescent="0.2">
      <c r="B250" s="387">
        <v>2</v>
      </c>
      <c r="C250" s="387">
        <v>420</v>
      </c>
      <c r="D250" s="384" t="s">
        <v>823</v>
      </c>
      <c r="E250" s="385">
        <v>1101</v>
      </c>
      <c r="F250" s="385">
        <v>265</v>
      </c>
      <c r="G250" s="385">
        <v>2467</v>
      </c>
      <c r="H250" s="386">
        <f t="shared" si="21"/>
        <v>0.44629104175111473</v>
      </c>
      <c r="I250" s="139">
        <f t="shared" si="22"/>
        <v>13.464150943396227</v>
      </c>
      <c r="J250" s="139">
        <f t="shared" si="24"/>
        <v>-5.7907546011964128E-2</v>
      </c>
      <c r="K250" s="139">
        <f t="shared" si="25"/>
        <v>3.5496371413237408E-2</v>
      </c>
      <c r="L250" s="139">
        <f t="shared" si="26"/>
        <v>0.2303141582081778</v>
      </c>
      <c r="M250" s="139">
        <f t="shared" si="27"/>
        <v>0.20790298360945109</v>
      </c>
      <c r="N250" s="388">
        <f t="shared" si="23"/>
        <v>512.89666056451586</v>
      </c>
    </row>
    <row r="251" spans="2:14" x14ac:dyDescent="0.2">
      <c r="B251" s="387">
        <v>2</v>
      </c>
      <c r="C251" s="387">
        <v>421</v>
      </c>
      <c r="D251" s="384" t="s">
        <v>824</v>
      </c>
      <c r="E251" s="385">
        <v>153</v>
      </c>
      <c r="F251" s="385">
        <v>243</v>
      </c>
      <c r="G251" s="385">
        <v>79</v>
      </c>
      <c r="H251" s="386">
        <f t="shared" si="21"/>
        <v>1.9367088607594938</v>
      </c>
      <c r="I251" s="139">
        <f t="shared" si="22"/>
        <v>0.95473251028806583</v>
      </c>
      <c r="J251" s="139">
        <f t="shared" si="24"/>
        <v>-0.14581104667262815</v>
      </c>
      <c r="K251" s="139">
        <f t="shared" si="25"/>
        <v>1.62989774736121</v>
      </c>
      <c r="L251" s="139">
        <f t="shared" si="26"/>
        <v>-0.21320950114652082</v>
      </c>
      <c r="M251" s="139">
        <f t="shared" si="27"/>
        <v>1.2708771995420611</v>
      </c>
      <c r="N251" s="388">
        <f t="shared" si="23"/>
        <v>100.39929876382283</v>
      </c>
    </row>
    <row r="252" spans="2:14" x14ac:dyDescent="0.2">
      <c r="B252" s="387">
        <v>2</v>
      </c>
      <c r="C252" s="387">
        <v>422</v>
      </c>
      <c r="D252" s="384" t="s">
        <v>825</v>
      </c>
      <c r="E252" s="385">
        <v>24</v>
      </c>
      <c r="F252" s="385">
        <v>133</v>
      </c>
      <c r="G252" s="385">
        <v>171</v>
      </c>
      <c r="H252" s="386">
        <f t="shared" si="21"/>
        <v>0.14035087719298245</v>
      </c>
      <c r="I252" s="139">
        <f t="shared" si="22"/>
        <v>1.4661654135338347</v>
      </c>
      <c r="J252" s="139">
        <f t="shared" si="24"/>
        <v>-0.14242447964550037</v>
      </c>
      <c r="K252" s="139">
        <f t="shared" si="25"/>
        <v>-0.29178864431059359</v>
      </c>
      <c r="L252" s="139">
        <f t="shared" si="26"/>
        <v>-0.19507655643970598</v>
      </c>
      <c r="M252" s="139">
        <f t="shared" si="27"/>
        <v>-0.62928968039579991</v>
      </c>
      <c r="N252" s="388">
        <f t="shared" si="23"/>
        <v>-107.60853534768178</v>
      </c>
    </row>
    <row r="253" spans="2:14" x14ac:dyDescent="0.2">
      <c r="B253" s="387">
        <v>2</v>
      </c>
      <c r="C253" s="387">
        <v>423</v>
      </c>
      <c r="D253" s="384" t="s">
        <v>826</v>
      </c>
      <c r="E253" s="385">
        <v>40</v>
      </c>
      <c r="F253" s="385">
        <v>220</v>
      </c>
      <c r="G253" s="385">
        <v>191</v>
      </c>
      <c r="H253" s="386">
        <f t="shared" si="21"/>
        <v>0.20942408376963351</v>
      </c>
      <c r="I253" s="139">
        <f t="shared" si="22"/>
        <v>1.05</v>
      </c>
      <c r="J253" s="139">
        <f t="shared" si="24"/>
        <v>-0.14168826942221174</v>
      </c>
      <c r="K253" s="139">
        <f t="shared" si="25"/>
        <v>-0.21789633424667865</v>
      </c>
      <c r="L253" s="139">
        <f t="shared" si="26"/>
        <v>-0.20983177532493166</v>
      </c>
      <c r="M253" s="139">
        <f t="shared" si="27"/>
        <v>-0.56941637899382203</v>
      </c>
      <c r="N253" s="388">
        <f t="shared" si="23"/>
        <v>-108.75852838782001</v>
      </c>
    </row>
    <row r="254" spans="2:14" x14ac:dyDescent="0.2">
      <c r="B254" s="387">
        <v>2</v>
      </c>
      <c r="C254" s="387">
        <v>424</v>
      </c>
      <c r="D254" s="384" t="s">
        <v>827</v>
      </c>
      <c r="E254" s="385">
        <v>746</v>
      </c>
      <c r="F254" s="385">
        <v>2820</v>
      </c>
      <c r="G254" s="385">
        <v>2071</v>
      </c>
      <c r="H254" s="386">
        <f t="shared" si="21"/>
        <v>0.36021245774987931</v>
      </c>
      <c r="I254" s="139">
        <f t="shared" si="22"/>
        <v>0.99893617021276593</v>
      </c>
      <c r="J254" s="139">
        <f t="shared" si="24"/>
        <v>-7.2484508433079256E-2</v>
      </c>
      <c r="K254" s="139">
        <f t="shared" si="25"/>
        <v>-5.6587748234859271E-2</v>
      </c>
      <c r="L254" s="139">
        <f t="shared" si="26"/>
        <v>-0.21164225250810412</v>
      </c>
      <c r="M254" s="139">
        <f t="shared" si="27"/>
        <v>-0.34071450917604262</v>
      </c>
      <c r="N254" s="388">
        <f t="shared" si="23"/>
        <v>-705.61974850358422</v>
      </c>
    </row>
    <row r="255" spans="2:14" x14ac:dyDescent="0.2">
      <c r="B255" s="387">
        <v>2</v>
      </c>
      <c r="C255" s="387">
        <v>431</v>
      </c>
      <c r="D255" s="384" t="s">
        <v>828</v>
      </c>
      <c r="E255" s="385">
        <v>586</v>
      </c>
      <c r="F255" s="385">
        <v>1762</v>
      </c>
      <c r="G255" s="385">
        <v>1800</v>
      </c>
      <c r="H255" s="386">
        <f t="shared" si="21"/>
        <v>0.32555555555555554</v>
      </c>
      <c r="I255" s="139">
        <f t="shared" si="22"/>
        <v>1.3541430192962542</v>
      </c>
      <c r="J255" s="139">
        <f t="shared" si="24"/>
        <v>-8.2460156958640368E-2</v>
      </c>
      <c r="K255" s="139">
        <f t="shared" si="25"/>
        <v>-9.3662595193873974E-2</v>
      </c>
      <c r="L255" s="139">
        <f t="shared" si="26"/>
        <v>-0.19904833038648101</v>
      </c>
      <c r="M255" s="139">
        <f t="shared" si="27"/>
        <v>-0.37517108253899534</v>
      </c>
      <c r="N255" s="388">
        <f t="shared" si="23"/>
        <v>-675.30794857019157</v>
      </c>
    </row>
    <row r="256" spans="2:14" x14ac:dyDescent="0.2">
      <c r="B256" s="387">
        <v>2</v>
      </c>
      <c r="C256" s="387">
        <v>432</v>
      </c>
      <c r="D256" s="384" t="s">
        <v>829</v>
      </c>
      <c r="E256" s="385">
        <v>114</v>
      </c>
      <c r="F256" s="385">
        <v>1347</v>
      </c>
      <c r="G256" s="385">
        <v>490</v>
      </c>
      <c r="H256" s="386">
        <f t="shared" si="21"/>
        <v>0.23265306122448978</v>
      </c>
      <c r="I256" s="139">
        <f t="shared" si="22"/>
        <v>0.4484038604305865</v>
      </c>
      <c r="J256" s="139">
        <f t="shared" si="24"/>
        <v>-0.13068192658404651</v>
      </c>
      <c r="K256" s="139">
        <f t="shared" si="25"/>
        <v>-0.19304671614393171</v>
      </c>
      <c r="L256" s="139">
        <f t="shared" si="26"/>
        <v>-0.23116147364002673</v>
      </c>
      <c r="M256" s="139">
        <f t="shared" si="27"/>
        <v>-0.55489011636800489</v>
      </c>
      <c r="N256" s="388">
        <f t="shared" si="23"/>
        <v>-271.89615702032239</v>
      </c>
    </row>
    <row r="257" spans="2:14" x14ac:dyDescent="0.2">
      <c r="B257" s="387">
        <v>2</v>
      </c>
      <c r="C257" s="387">
        <v>433</v>
      </c>
      <c r="D257" s="384" t="s">
        <v>830</v>
      </c>
      <c r="E257" s="385">
        <v>234</v>
      </c>
      <c r="F257" s="385">
        <v>1481</v>
      </c>
      <c r="G257" s="385">
        <v>697</v>
      </c>
      <c r="H257" s="386">
        <f t="shared" si="21"/>
        <v>0.33572453371592542</v>
      </c>
      <c r="I257" s="139">
        <f t="shared" si="22"/>
        <v>0.62862930452397026</v>
      </c>
      <c r="J257" s="139">
        <f t="shared" si="24"/>
        <v>-0.12306215077300905</v>
      </c>
      <c r="K257" s="139">
        <f t="shared" si="25"/>
        <v>-8.2784147174736686E-2</v>
      </c>
      <c r="L257" s="139">
        <f t="shared" si="26"/>
        <v>-0.22477154840884533</v>
      </c>
      <c r="M257" s="139">
        <f t="shared" si="27"/>
        <v>-0.43061784635659106</v>
      </c>
      <c r="N257" s="388">
        <f t="shared" si="23"/>
        <v>-300.14063891054394</v>
      </c>
    </row>
    <row r="258" spans="2:14" x14ac:dyDescent="0.2">
      <c r="B258" s="387">
        <v>2</v>
      </c>
      <c r="C258" s="387">
        <v>434</v>
      </c>
      <c r="D258" s="384" t="s">
        <v>831</v>
      </c>
      <c r="E258" s="385">
        <v>741</v>
      </c>
      <c r="F258" s="385">
        <v>2207</v>
      </c>
      <c r="G258" s="385">
        <v>1403</v>
      </c>
      <c r="H258" s="386">
        <f t="shared" si="21"/>
        <v>0.52815395580898072</v>
      </c>
      <c r="I258" s="139">
        <f t="shared" si="22"/>
        <v>0.97145446307204353</v>
      </c>
      <c r="J258" s="139">
        <f t="shared" si="24"/>
        <v>-9.7073929890919938E-2</v>
      </c>
      <c r="K258" s="139">
        <f t="shared" si="25"/>
        <v>0.12307070201256741</v>
      </c>
      <c r="L258" s="139">
        <f t="shared" si="26"/>
        <v>-0.21261662133120687</v>
      </c>
      <c r="M258" s="139">
        <f t="shared" si="27"/>
        <v>-0.1866198492095594</v>
      </c>
      <c r="N258" s="388">
        <f t="shared" si="23"/>
        <v>-261.82764844101183</v>
      </c>
    </row>
    <row r="259" spans="2:14" x14ac:dyDescent="0.2">
      <c r="B259" s="387">
        <v>2</v>
      </c>
      <c r="C259" s="387">
        <v>435</v>
      </c>
      <c r="D259" s="384" t="s">
        <v>832</v>
      </c>
      <c r="E259" s="385">
        <v>217</v>
      </c>
      <c r="F259" s="385">
        <v>1414</v>
      </c>
      <c r="G259" s="385">
        <v>538</v>
      </c>
      <c r="H259" s="386">
        <f t="shared" si="21"/>
        <v>0.40334572490706322</v>
      </c>
      <c r="I259" s="139">
        <f t="shared" si="22"/>
        <v>0.5339462517680339</v>
      </c>
      <c r="J259" s="139">
        <f t="shared" si="24"/>
        <v>-0.12891502204815378</v>
      </c>
      <c r="K259" s="139">
        <f t="shared" si="25"/>
        <v>-1.0445156790064636E-2</v>
      </c>
      <c r="L259" s="139">
        <f t="shared" si="26"/>
        <v>-0.22812855291403022</v>
      </c>
      <c r="M259" s="139">
        <f t="shared" si="27"/>
        <v>-0.36748873175224861</v>
      </c>
      <c r="N259" s="388">
        <f t="shared" si="23"/>
        <v>-197.70893768270975</v>
      </c>
    </row>
    <row r="260" spans="2:14" x14ac:dyDescent="0.2">
      <c r="B260" s="387">
        <v>2</v>
      </c>
      <c r="C260" s="387">
        <v>437</v>
      </c>
      <c r="D260" s="384" t="s">
        <v>833</v>
      </c>
      <c r="E260" s="385">
        <v>58</v>
      </c>
      <c r="F260" s="385">
        <v>472</v>
      </c>
      <c r="G260" s="385">
        <v>109</v>
      </c>
      <c r="H260" s="386">
        <f t="shared" si="21"/>
        <v>0.5321100917431193</v>
      </c>
      <c r="I260" s="139">
        <f t="shared" si="22"/>
        <v>0.3538135593220339</v>
      </c>
      <c r="J260" s="139">
        <f t="shared" si="24"/>
        <v>-0.14470673133769515</v>
      </c>
      <c r="K260" s="139">
        <f t="shared" si="25"/>
        <v>0.12730284986827706</v>
      </c>
      <c r="L260" s="139">
        <f t="shared" si="26"/>
        <v>-0.23451518961902801</v>
      </c>
      <c r="M260" s="139">
        <f t="shared" si="27"/>
        <v>-0.25191907108844613</v>
      </c>
      <c r="N260" s="388">
        <f t="shared" si="23"/>
        <v>-27.459178748640628</v>
      </c>
    </row>
    <row r="261" spans="2:14" x14ac:dyDescent="0.2">
      <c r="B261" s="387">
        <v>2</v>
      </c>
      <c r="C261" s="387">
        <v>438</v>
      </c>
      <c r="D261" s="384" t="s">
        <v>834</v>
      </c>
      <c r="E261" s="385">
        <v>489</v>
      </c>
      <c r="F261" s="385">
        <v>2155</v>
      </c>
      <c r="G261" s="385">
        <v>1218</v>
      </c>
      <c r="H261" s="386">
        <f t="shared" si="21"/>
        <v>0.40147783251231528</v>
      </c>
      <c r="I261" s="139">
        <f t="shared" si="22"/>
        <v>0.79211136890951273</v>
      </c>
      <c r="J261" s="139">
        <f t="shared" si="24"/>
        <v>-0.1038838744563399</v>
      </c>
      <c r="K261" s="139">
        <f t="shared" si="25"/>
        <v>-1.244336840987091E-2</v>
      </c>
      <c r="L261" s="139">
        <f t="shared" si="26"/>
        <v>-0.21897526268838113</v>
      </c>
      <c r="M261" s="139">
        <f t="shared" si="27"/>
        <v>-0.33530250555459196</v>
      </c>
      <c r="N261" s="388">
        <f t="shared" si="23"/>
        <v>-408.39845176549301</v>
      </c>
    </row>
    <row r="262" spans="2:14" x14ac:dyDescent="0.2">
      <c r="B262" s="387">
        <v>2</v>
      </c>
      <c r="C262" s="387">
        <v>441</v>
      </c>
      <c r="D262" s="384" t="s">
        <v>835</v>
      </c>
      <c r="E262" s="385">
        <v>274</v>
      </c>
      <c r="F262" s="385">
        <v>1262</v>
      </c>
      <c r="G262" s="385">
        <v>968</v>
      </c>
      <c r="H262" s="386">
        <f t="shared" si="21"/>
        <v>0.28305785123966942</v>
      </c>
      <c r="I262" s="139">
        <f t="shared" si="22"/>
        <v>0.98415213946117275</v>
      </c>
      <c r="J262" s="139">
        <f t="shared" si="24"/>
        <v>-0.11308650224744793</v>
      </c>
      <c r="K262" s="139">
        <f t="shared" si="25"/>
        <v>-0.13912528181215439</v>
      </c>
      <c r="L262" s="139">
        <f t="shared" si="26"/>
        <v>-0.21216642295247942</v>
      </c>
      <c r="M262" s="139">
        <f t="shared" si="27"/>
        <v>-0.46437820701208177</v>
      </c>
      <c r="N262" s="388">
        <f t="shared" si="23"/>
        <v>-449.51810438769513</v>
      </c>
    </row>
    <row r="263" spans="2:14" x14ac:dyDescent="0.2">
      <c r="B263" s="387">
        <v>2</v>
      </c>
      <c r="C263" s="387">
        <v>442</v>
      </c>
      <c r="D263" s="384" t="s">
        <v>836</v>
      </c>
      <c r="E263" s="385">
        <v>36</v>
      </c>
      <c r="F263" s="385">
        <v>693</v>
      </c>
      <c r="G263" s="385">
        <v>220</v>
      </c>
      <c r="H263" s="386">
        <f t="shared" si="21"/>
        <v>0.16363636363636364</v>
      </c>
      <c r="I263" s="139">
        <f t="shared" si="22"/>
        <v>0.36940836940836941</v>
      </c>
      <c r="J263" s="139">
        <f t="shared" si="24"/>
        <v>-0.14062076459844319</v>
      </c>
      <c r="K263" s="139">
        <f t="shared" si="25"/>
        <v>-0.26687857469692905</v>
      </c>
      <c r="L263" s="139">
        <f t="shared" si="26"/>
        <v>-0.23396227284888246</v>
      </c>
      <c r="M263" s="139">
        <f t="shared" si="27"/>
        <v>-0.64146161214425468</v>
      </c>
      <c r="N263" s="388">
        <f t="shared" si="23"/>
        <v>-141.12155467173602</v>
      </c>
    </row>
    <row r="264" spans="2:14" x14ac:dyDescent="0.2">
      <c r="B264" s="387">
        <v>2</v>
      </c>
      <c r="C264" s="387">
        <v>443</v>
      </c>
      <c r="D264" s="384" t="s">
        <v>837</v>
      </c>
      <c r="E264" s="385">
        <v>3638</v>
      </c>
      <c r="F264" s="385">
        <v>2068</v>
      </c>
      <c r="G264" s="385">
        <v>5100</v>
      </c>
      <c r="H264" s="386">
        <f t="shared" si="21"/>
        <v>0.71333333333333337</v>
      </c>
      <c r="I264" s="139">
        <f t="shared" si="22"/>
        <v>4.225338491295938</v>
      </c>
      <c r="J264" s="139">
        <f t="shared" si="24"/>
        <v>3.9014529883985766E-2</v>
      </c>
      <c r="K264" s="139">
        <f t="shared" si="25"/>
        <v>0.32116968510071647</v>
      </c>
      <c r="L264" s="139">
        <f t="shared" si="26"/>
        <v>-9.7249583364511408E-2</v>
      </c>
      <c r="M264" s="139">
        <f t="shared" si="27"/>
        <v>0.26293463162019082</v>
      </c>
      <c r="N264" s="388">
        <f t="shared" si="23"/>
        <v>1340.9666212629731</v>
      </c>
    </row>
    <row r="265" spans="2:14" x14ac:dyDescent="0.2">
      <c r="B265" s="387">
        <v>2</v>
      </c>
      <c r="C265" s="387">
        <v>444</v>
      </c>
      <c r="D265" s="384" t="s">
        <v>838</v>
      </c>
      <c r="E265" s="385">
        <v>1735</v>
      </c>
      <c r="F265" s="385">
        <v>1486</v>
      </c>
      <c r="G265" s="385">
        <v>1938</v>
      </c>
      <c r="H265" s="386">
        <f t="shared" si="21"/>
        <v>0.89525283797729616</v>
      </c>
      <c r="I265" s="139">
        <f t="shared" si="22"/>
        <v>2.4717362045760431</v>
      </c>
      <c r="J265" s="139">
        <f t="shared" si="24"/>
        <v>-7.7380306417948741E-2</v>
      </c>
      <c r="K265" s="139">
        <f t="shared" si="25"/>
        <v>0.51578136030806798</v>
      </c>
      <c r="L265" s="139">
        <f t="shared" si="26"/>
        <v>-0.15942386488029309</v>
      </c>
      <c r="M265" s="139">
        <f t="shared" si="27"/>
        <v>0.27897718900982615</v>
      </c>
      <c r="N265" s="388">
        <f t="shared" si="23"/>
        <v>540.65779230104306</v>
      </c>
    </row>
    <row r="266" spans="2:14" x14ac:dyDescent="0.2">
      <c r="B266" s="387">
        <v>2</v>
      </c>
      <c r="C266" s="387">
        <v>445</v>
      </c>
      <c r="D266" s="384" t="s">
        <v>839</v>
      </c>
      <c r="E266" s="385">
        <v>320</v>
      </c>
      <c r="F266" s="385">
        <v>2372</v>
      </c>
      <c r="G266" s="385">
        <v>1210</v>
      </c>
      <c r="H266" s="386">
        <f t="shared" si="21"/>
        <v>0.26446280991735538</v>
      </c>
      <c r="I266" s="139">
        <f t="shared" si="22"/>
        <v>0.64502529510961215</v>
      </c>
      <c r="J266" s="139">
        <f t="shared" si="24"/>
        <v>-0.10417835854565535</v>
      </c>
      <c r="K266" s="139">
        <f t="shared" si="25"/>
        <v>-0.15901766305718851</v>
      </c>
      <c r="L266" s="139">
        <f t="shared" si="26"/>
        <v>-0.22419022564135019</v>
      </c>
      <c r="M266" s="139">
        <f t="shared" si="27"/>
        <v>-0.48738624724419399</v>
      </c>
      <c r="N266" s="388">
        <f t="shared" si="23"/>
        <v>-589.73735916547469</v>
      </c>
    </row>
    <row r="267" spans="2:14" x14ac:dyDescent="0.2">
      <c r="B267" s="387">
        <v>2</v>
      </c>
      <c r="C267" s="387">
        <v>446</v>
      </c>
      <c r="D267" s="384" t="s">
        <v>840</v>
      </c>
      <c r="E267" s="385">
        <v>2321</v>
      </c>
      <c r="F267" s="385">
        <v>2451</v>
      </c>
      <c r="G267" s="385">
        <v>4646</v>
      </c>
      <c r="H267" s="386">
        <f t="shared" si="21"/>
        <v>0.49956952216960826</v>
      </c>
      <c r="I267" s="139">
        <f t="shared" si="22"/>
        <v>2.8425132598939209</v>
      </c>
      <c r="J267" s="139">
        <f t="shared" si="24"/>
        <v>2.2302557815333562E-2</v>
      </c>
      <c r="K267" s="139">
        <f t="shared" si="25"/>
        <v>9.2491987947251511E-2</v>
      </c>
      <c r="L267" s="139">
        <f t="shared" si="26"/>
        <v>-0.14627789832247887</v>
      </c>
      <c r="M267" s="139">
        <f t="shared" si="27"/>
        <v>-3.148335255989379E-2</v>
      </c>
      <c r="N267" s="388">
        <f t="shared" si="23"/>
        <v>-146.27165599326656</v>
      </c>
    </row>
    <row r="268" spans="2:14" x14ac:dyDescent="0.2">
      <c r="B268" s="387">
        <v>2</v>
      </c>
      <c r="C268" s="387">
        <v>448</v>
      </c>
      <c r="D268" s="384" t="s">
        <v>841</v>
      </c>
      <c r="E268" s="385">
        <v>1176</v>
      </c>
      <c r="F268" s="385">
        <v>1617</v>
      </c>
      <c r="G268" s="385">
        <v>929</v>
      </c>
      <c r="H268" s="386">
        <f t="shared" si="21"/>
        <v>1.2658772874058126</v>
      </c>
      <c r="I268" s="139">
        <f t="shared" si="22"/>
        <v>1.3017934446505874</v>
      </c>
      <c r="J268" s="139">
        <f t="shared" si="24"/>
        <v>-0.11452211218286079</v>
      </c>
      <c r="K268" s="139">
        <f t="shared" si="25"/>
        <v>0.91226355784509583</v>
      </c>
      <c r="L268" s="139">
        <f t="shared" si="26"/>
        <v>-0.20090439388269096</v>
      </c>
      <c r="M268" s="139">
        <f t="shared" si="27"/>
        <v>0.59683705177954405</v>
      </c>
      <c r="N268" s="388">
        <f t="shared" si="23"/>
        <v>554.46162110319642</v>
      </c>
    </row>
    <row r="269" spans="2:14" x14ac:dyDescent="0.2">
      <c r="B269" s="387">
        <v>2</v>
      </c>
      <c r="C269" s="387">
        <v>449</v>
      </c>
      <c r="D269" s="384" t="s">
        <v>842</v>
      </c>
      <c r="E269" s="385">
        <v>155</v>
      </c>
      <c r="F269" s="385">
        <v>1337</v>
      </c>
      <c r="G269" s="385">
        <v>820</v>
      </c>
      <c r="H269" s="386">
        <f t="shared" ref="H269:H332" si="28">E269/G269</f>
        <v>0.18902439024390244</v>
      </c>
      <c r="I269" s="139">
        <f t="shared" ref="I269:I332" si="29">(G269+E269)/F269</f>
        <v>0.72924457741211668</v>
      </c>
      <c r="J269" s="139">
        <f t="shared" si="24"/>
        <v>-0.11853445789978391</v>
      </c>
      <c r="K269" s="139">
        <f t="shared" si="25"/>
        <v>-0.23971927477484722</v>
      </c>
      <c r="L269" s="139">
        <f t="shared" si="26"/>
        <v>-0.22120421598192655</v>
      </c>
      <c r="M269" s="139">
        <f t="shared" si="27"/>
        <v>-0.57945794865655764</v>
      </c>
      <c r="N269" s="388">
        <f t="shared" ref="N269:N332" si="30">M269*G269</f>
        <v>-475.15551789837724</v>
      </c>
    </row>
    <row r="270" spans="2:14" x14ac:dyDescent="0.2">
      <c r="B270" s="387">
        <v>2</v>
      </c>
      <c r="C270" s="387">
        <v>450</v>
      </c>
      <c r="D270" s="384" t="s">
        <v>843</v>
      </c>
      <c r="E270" s="385">
        <v>471</v>
      </c>
      <c r="F270" s="385">
        <v>2355</v>
      </c>
      <c r="G270" s="385">
        <v>1913</v>
      </c>
      <c r="H270" s="386">
        <f t="shared" si="28"/>
        <v>0.24621014113957135</v>
      </c>
      <c r="I270" s="139">
        <f t="shared" si="29"/>
        <v>1.0123142250530786</v>
      </c>
      <c r="J270" s="139">
        <f t="shared" ref="J270:J333" si="31">$J$6*(G270-G$10)/G$11</f>
        <v>-7.8300569197059536E-2</v>
      </c>
      <c r="K270" s="139">
        <f t="shared" ref="K270:K333" si="32">$K$6*(H270-H$10)/H$11</f>
        <v>-0.17854378509012553</v>
      </c>
      <c r="L270" s="139">
        <f t="shared" ref="L270:L333" si="33">$L$6*(I270-I$10)/I$11</f>
        <v>-0.21116793119016664</v>
      </c>
      <c r="M270" s="139">
        <f t="shared" ref="M270:M333" si="34">SUM(J270:L270)</f>
        <v>-0.46801228547735169</v>
      </c>
      <c r="N270" s="388">
        <f t="shared" si="30"/>
        <v>-895.30750211817383</v>
      </c>
    </row>
    <row r="271" spans="2:14" x14ac:dyDescent="0.2">
      <c r="B271" s="387">
        <v>2</v>
      </c>
      <c r="C271" s="387">
        <v>491</v>
      </c>
      <c r="D271" s="384" t="s">
        <v>844</v>
      </c>
      <c r="E271" s="385">
        <v>311</v>
      </c>
      <c r="F271" s="385">
        <v>659</v>
      </c>
      <c r="G271" s="385">
        <v>605</v>
      </c>
      <c r="H271" s="386">
        <f t="shared" si="28"/>
        <v>0.51404958677685952</v>
      </c>
      <c r="I271" s="139">
        <f t="shared" si="29"/>
        <v>1.3899848254931715</v>
      </c>
      <c r="J271" s="139">
        <f t="shared" si="31"/>
        <v>-0.12644871780013681</v>
      </c>
      <c r="K271" s="139">
        <f t="shared" si="32"/>
        <v>0.10798229854282496</v>
      </c>
      <c r="L271" s="139">
        <f t="shared" si="33"/>
        <v>-0.19777755276181816</v>
      </c>
      <c r="M271" s="139">
        <f t="shared" si="34"/>
        <v>-0.21624397201913001</v>
      </c>
      <c r="N271" s="388">
        <f t="shared" si="30"/>
        <v>-130.82760307157366</v>
      </c>
    </row>
    <row r="272" spans="2:14" x14ac:dyDescent="0.2">
      <c r="B272" s="387">
        <v>2</v>
      </c>
      <c r="C272" s="387">
        <v>492</v>
      </c>
      <c r="D272" s="384" t="s">
        <v>845</v>
      </c>
      <c r="E272" s="385">
        <v>383</v>
      </c>
      <c r="F272" s="385">
        <v>303</v>
      </c>
      <c r="G272" s="385">
        <v>1392</v>
      </c>
      <c r="H272" s="386">
        <f t="shared" si="28"/>
        <v>0.27514367816091956</v>
      </c>
      <c r="I272" s="139">
        <f t="shared" si="29"/>
        <v>5.8580858085808583</v>
      </c>
      <c r="J272" s="139">
        <f t="shared" si="31"/>
        <v>-9.7478845513728707E-2</v>
      </c>
      <c r="K272" s="139">
        <f t="shared" si="32"/>
        <v>-0.14759161137780905</v>
      </c>
      <c r="L272" s="139">
        <f t="shared" si="33"/>
        <v>-3.9360236322832386E-2</v>
      </c>
      <c r="M272" s="139">
        <f t="shared" si="34"/>
        <v>-0.28443069321437014</v>
      </c>
      <c r="N272" s="388">
        <f t="shared" si="30"/>
        <v>-395.92752495440322</v>
      </c>
    </row>
    <row r="273" spans="2:14" x14ac:dyDescent="0.2">
      <c r="B273" s="387">
        <v>2</v>
      </c>
      <c r="C273" s="387">
        <v>493</v>
      </c>
      <c r="D273" s="384" t="s">
        <v>846</v>
      </c>
      <c r="E273" s="385">
        <v>158</v>
      </c>
      <c r="F273" s="385">
        <v>349</v>
      </c>
      <c r="G273" s="385">
        <v>585</v>
      </c>
      <c r="H273" s="386">
        <f t="shared" si="28"/>
        <v>0.27008547008547007</v>
      </c>
      <c r="I273" s="139">
        <f t="shared" si="29"/>
        <v>2.1289398280802292</v>
      </c>
      <c r="J273" s="139">
        <f t="shared" si="31"/>
        <v>-0.12718492802342546</v>
      </c>
      <c r="K273" s="139">
        <f t="shared" si="32"/>
        <v>-0.15300272080797783</v>
      </c>
      <c r="L273" s="139">
        <f t="shared" si="33"/>
        <v>-0.17157777148514058</v>
      </c>
      <c r="M273" s="139">
        <f t="shared" si="34"/>
        <v>-0.45176542031654388</v>
      </c>
      <c r="N273" s="388">
        <f t="shared" si="30"/>
        <v>-264.28277088517819</v>
      </c>
    </row>
    <row r="274" spans="2:14" x14ac:dyDescent="0.2">
      <c r="B274" s="387">
        <v>2</v>
      </c>
      <c r="C274" s="387">
        <v>494</v>
      </c>
      <c r="D274" s="384" t="s">
        <v>847</v>
      </c>
      <c r="E274" s="385">
        <v>646</v>
      </c>
      <c r="F274" s="385">
        <v>750</v>
      </c>
      <c r="G274" s="385">
        <v>839</v>
      </c>
      <c r="H274" s="386">
        <f t="shared" si="28"/>
        <v>0.76996424314660306</v>
      </c>
      <c r="I274" s="139">
        <f t="shared" si="29"/>
        <v>1.98</v>
      </c>
      <c r="J274" s="139">
        <f t="shared" si="31"/>
        <v>-0.11783505818765969</v>
      </c>
      <c r="K274" s="139">
        <f t="shared" si="32"/>
        <v>0.38175162351818454</v>
      </c>
      <c r="L274" s="139">
        <f t="shared" si="33"/>
        <v>-0.17685845962640293</v>
      </c>
      <c r="M274" s="139">
        <f t="shared" si="34"/>
        <v>8.7058105704121952E-2</v>
      </c>
      <c r="N274" s="388">
        <f t="shared" si="30"/>
        <v>73.041750685758316</v>
      </c>
    </row>
    <row r="275" spans="2:14" x14ac:dyDescent="0.2">
      <c r="B275" s="387">
        <v>2</v>
      </c>
      <c r="C275" s="387">
        <v>495</v>
      </c>
      <c r="D275" s="384" t="s">
        <v>848</v>
      </c>
      <c r="E275" s="385">
        <v>717</v>
      </c>
      <c r="F275" s="385">
        <v>993</v>
      </c>
      <c r="G275" s="385">
        <v>955</v>
      </c>
      <c r="H275" s="386">
        <f t="shared" si="28"/>
        <v>0.75078534031413613</v>
      </c>
      <c r="I275" s="139">
        <f t="shared" si="29"/>
        <v>1.6837865055387713</v>
      </c>
      <c r="J275" s="139">
        <f t="shared" si="31"/>
        <v>-0.11356503889258555</v>
      </c>
      <c r="K275" s="139">
        <f t="shared" si="32"/>
        <v>0.36123464587925458</v>
      </c>
      <c r="L275" s="139">
        <f t="shared" si="33"/>
        <v>-0.18736076184902065</v>
      </c>
      <c r="M275" s="139">
        <f t="shared" si="34"/>
        <v>6.0308845137648365E-2</v>
      </c>
      <c r="N275" s="388">
        <f t="shared" si="30"/>
        <v>57.594947106454185</v>
      </c>
    </row>
    <row r="276" spans="2:14" x14ac:dyDescent="0.2">
      <c r="B276" s="387">
        <v>2</v>
      </c>
      <c r="C276" s="387">
        <v>496</v>
      </c>
      <c r="D276" s="384" t="s">
        <v>849</v>
      </c>
      <c r="E276" s="385">
        <v>1681</v>
      </c>
      <c r="F276" s="385">
        <v>2328</v>
      </c>
      <c r="G276" s="385">
        <v>3601</v>
      </c>
      <c r="H276" s="386">
        <f t="shared" si="28"/>
        <v>0.46681477367397944</v>
      </c>
      <c r="I276" s="139">
        <f t="shared" si="29"/>
        <v>2.2689003436426116</v>
      </c>
      <c r="J276" s="139">
        <f t="shared" si="31"/>
        <v>-1.6164426351498049E-2</v>
      </c>
      <c r="K276" s="139">
        <f t="shared" si="32"/>
        <v>5.7452004256633299E-2</v>
      </c>
      <c r="L276" s="139">
        <f t="shared" si="33"/>
        <v>-0.16661544646904672</v>
      </c>
      <c r="M276" s="139">
        <f t="shared" si="34"/>
        <v>-0.12532786856391148</v>
      </c>
      <c r="N276" s="388">
        <f t="shared" si="30"/>
        <v>-451.30565469864524</v>
      </c>
    </row>
    <row r="277" spans="2:14" x14ac:dyDescent="0.2">
      <c r="B277" s="387">
        <v>2</v>
      </c>
      <c r="C277" s="387">
        <v>497</v>
      </c>
      <c r="D277" s="384" t="s">
        <v>850</v>
      </c>
      <c r="E277" s="385">
        <v>140</v>
      </c>
      <c r="F277" s="385">
        <v>535</v>
      </c>
      <c r="G277" s="385">
        <v>558</v>
      </c>
      <c r="H277" s="386">
        <f t="shared" si="28"/>
        <v>0.25089605734767023</v>
      </c>
      <c r="I277" s="139">
        <f t="shared" si="29"/>
        <v>1.3046728971962618</v>
      </c>
      <c r="J277" s="139">
        <f t="shared" si="31"/>
        <v>-0.12817881182486512</v>
      </c>
      <c r="K277" s="139">
        <f t="shared" si="32"/>
        <v>-0.17353094160792626</v>
      </c>
      <c r="L277" s="139">
        <f t="shared" si="33"/>
        <v>-0.20080230237965069</v>
      </c>
      <c r="M277" s="139">
        <f t="shared" si="34"/>
        <v>-0.50251205581244207</v>
      </c>
      <c r="N277" s="388">
        <f t="shared" si="30"/>
        <v>-280.40172714334267</v>
      </c>
    </row>
    <row r="278" spans="2:14" x14ac:dyDescent="0.2">
      <c r="B278" s="387">
        <v>2</v>
      </c>
      <c r="C278" s="387">
        <v>498</v>
      </c>
      <c r="D278" s="384" t="s">
        <v>851</v>
      </c>
      <c r="E278" s="385">
        <v>1068</v>
      </c>
      <c r="F278" s="385">
        <v>476</v>
      </c>
      <c r="G278" s="385">
        <v>1598</v>
      </c>
      <c r="H278" s="386">
        <f t="shared" si="28"/>
        <v>0.66833541927409257</v>
      </c>
      <c r="I278" s="139">
        <f t="shared" si="29"/>
        <v>5.6008403361344534</v>
      </c>
      <c r="J278" s="139">
        <f t="shared" si="31"/>
        <v>-8.9895880213855667E-2</v>
      </c>
      <c r="K278" s="139">
        <f t="shared" si="32"/>
        <v>0.27303235396052916</v>
      </c>
      <c r="L278" s="139">
        <f t="shared" si="33"/>
        <v>-4.8480920381964068E-2</v>
      </c>
      <c r="M278" s="139">
        <f t="shared" si="34"/>
        <v>0.13465555336470941</v>
      </c>
      <c r="N278" s="388">
        <f t="shared" si="30"/>
        <v>215.17957427680565</v>
      </c>
    </row>
    <row r="279" spans="2:14" x14ac:dyDescent="0.2">
      <c r="B279" s="387">
        <v>2</v>
      </c>
      <c r="C279" s="387">
        <v>499</v>
      </c>
      <c r="D279" s="384" t="s">
        <v>852</v>
      </c>
      <c r="E279" s="385">
        <v>205</v>
      </c>
      <c r="F279" s="385">
        <v>549</v>
      </c>
      <c r="G279" s="385">
        <v>615</v>
      </c>
      <c r="H279" s="386">
        <f t="shared" si="28"/>
        <v>0.33333333333333331</v>
      </c>
      <c r="I279" s="139">
        <f t="shared" si="29"/>
        <v>1.4936247723132969</v>
      </c>
      <c r="J279" s="139">
        <f t="shared" si="31"/>
        <v>-0.12608061268849249</v>
      </c>
      <c r="K279" s="139">
        <f t="shared" si="32"/>
        <v>-8.5342176964469593E-2</v>
      </c>
      <c r="L279" s="139">
        <f t="shared" si="33"/>
        <v>-0.19410297998173354</v>
      </c>
      <c r="M279" s="139">
        <f t="shared" si="34"/>
        <v>-0.40552576963469561</v>
      </c>
      <c r="N279" s="388">
        <f t="shared" si="30"/>
        <v>-249.39834832533779</v>
      </c>
    </row>
    <row r="280" spans="2:14" x14ac:dyDescent="0.2">
      <c r="B280" s="387">
        <v>2</v>
      </c>
      <c r="C280" s="387">
        <v>500</v>
      </c>
      <c r="D280" s="384" t="s">
        <v>853</v>
      </c>
      <c r="E280" s="385">
        <v>127</v>
      </c>
      <c r="F280" s="385">
        <v>463</v>
      </c>
      <c r="G280" s="385">
        <v>423</v>
      </c>
      <c r="H280" s="386">
        <f t="shared" si="28"/>
        <v>0.30023640661938533</v>
      </c>
      <c r="I280" s="139">
        <f t="shared" si="29"/>
        <v>1.1879049676025919</v>
      </c>
      <c r="J280" s="139">
        <f t="shared" si="31"/>
        <v>-0.13314823083206348</v>
      </c>
      <c r="K280" s="139">
        <f t="shared" si="32"/>
        <v>-0.12074821198321167</v>
      </c>
      <c r="L280" s="139">
        <f t="shared" si="33"/>
        <v>-0.20494233012799012</v>
      </c>
      <c r="M280" s="139">
        <f t="shared" si="34"/>
        <v>-0.45883877294326525</v>
      </c>
      <c r="N280" s="388">
        <f t="shared" si="30"/>
        <v>-194.0888009550012</v>
      </c>
    </row>
    <row r="281" spans="2:14" x14ac:dyDescent="0.2">
      <c r="B281" s="387">
        <v>2</v>
      </c>
      <c r="C281" s="387">
        <v>501</v>
      </c>
      <c r="D281" s="384" t="s">
        <v>854</v>
      </c>
      <c r="E281" s="385">
        <v>465</v>
      </c>
      <c r="F281" s="385">
        <v>329</v>
      </c>
      <c r="G281" s="385">
        <v>472</v>
      </c>
      <c r="H281" s="386">
        <f t="shared" si="28"/>
        <v>0.98516949152542377</v>
      </c>
      <c r="I281" s="139">
        <f t="shared" si="29"/>
        <v>2.8480243161094223</v>
      </c>
      <c r="J281" s="139">
        <f t="shared" si="31"/>
        <v>-0.1313445157850063</v>
      </c>
      <c r="K281" s="139">
        <f t="shared" si="32"/>
        <v>0.6119713241620669</v>
      </c>
      <c r="L281" s="139">
        <f t="shared" si="33"/>
        <v>-0.14608250284245086</v>
      </c>
      <c r="M281" s="139">
        <f t="shared" si="34"/>
        <v>0.33454430553460979</v>
      </c>
      <c r="N281" s="388">
        <f t="shared" si="30"/>
        <v>157.90491221233583</v>
      </c>
    </row>
    <row r="282" spans="2:14" x14ac:dyDescent="0.2">
      <c r="B282" s="387">
        <v>2</v>
      </c>
      <c r="C282" s="387">
        <v>502</v>
      </c>
      <c r="D282" s="384" t="s">
        <v>855</v>
      </c>
      <c r="E282" s="385">
        <v>217</v>
      </c>
      <c r="F282" s="385">
        <v>460</v>
      </c>
      <c r="G282" s="385">
        <v>878</v>
      </c>
      <c r="H282" s="386">
        <f t="shared" si="28"/>
        <v>0.24715261958997722</v>
      </c>
      <c r="I282" s="139">
        <f t="shared" si="29"/>
        <v>2.3804347826086958</v>
      </c>
      <c r="J282" s="139">
        <f t="shared" si="31"/>
        <v>-0.11639944825224684</v>
      </c>
      <c r="K282" s="139">
        <f t="shared" si="32"/>
        <v>-0.17753555174846553</v>
      </c>
      <c r="L282" s="139">
        <f t="shared" si="33"/>
        <v>-0.16266097306336183</v>
      </c>
      <c r="M282" s="139">
        <f t="shared" si="34"/>
        <v>-0.45659597306407418</v>
      </c>
      <c r="N282" s="388">
        <f t="shared" si="30"/>
        <v>-400.89126435025713</v>
      </c>
    </row>
    <row r="283" spans="2:14" x14ac:dyDescent="0.2">
      <c r="B283" s="387">
        <v>2</v>
      </c>
      <c r="C283" s="387">
        <v>533</v>
      </c>
      <c r="D283" s="384" t="s">
        <v>856</v>
      </c>
      <c r="E283" s="385">
        <v>863</v>
      </c>
      <c r="F283" s="385">
        <v>992</v>
      </c>
      <c r="G283" s="385">
        <v>3318</v>
      </c>
      <c r="H283" s="386">
        <f t="shared" si="28"/>
        <v>0.26009644364074747</v>
      </c>
      <c r="I283" s="139">
        <f t="shared" si="29"/>
        <v>4.214717741935484</v>
      </c>
      <c r="J283" s="139">
        <f t="shared" si="31"/>
        <v>-2.6581801011032351E-2</v>
      </c>
      <c r="K283" s="139">
        <f t="shared" si="32"/>
        <v>-0.16368866222972145</v>
      </c>
      <c r="L283" s="139">
        <f t="shared" si="33"/>
        <v>-9.7626143925390124E-2</v>
      </c>
      <c r="M283" s="139">
        <f t="shared" si="34"/>
        <v>-0.28789660716614396</v>
      </c>
      <c r="N283" s="388">
        <f t="shared" si="30"/>
        <v>-955.24094257726563</v>
      </c>
    </row>
    <row r="284" spans="2:14" x14ac:dyDescent="0.2">
      <c r="B284" s="387">
        <v>2</v>
      </c>
      <c r="C284" s="387">
        <v>535</v>
      </c>
      <c r="D284" s="384" t="s">
        <v>857</v>
      </c>
      <c r="E284" s="385">
        <v>405</v>
      </c>
      <c r="F284" s="385">
        <v>214</v>
      </c>
      <c r="G284" s="385">
        <v>87</v>
      </c>
      <c r="H284" s="386">
        <f t="shared" si="28"/>
        <v>4.6551724137931032</v>
      </c>
      <c r="I284" s="139">
        <f t="shared" si="29"/>
        <v>2.2990654205607477</v>
      </c>
      <c r="J284" s="139">
        <f t="shared" si="31"/>
        <v>-0.14551656258331269</v>
      </c>
      <c r="K284" s="139">
        <f t="shared" si="32"/>
        <v>4.5380232234139308</v>
      </c>
      <c r="L284" s="139">
        <f t="shared" si="33"/>
        <v>-0.16554593829238856</v>
      </c>
      <c r="M284" s="139">
        <f t="shared" si="34"/>
        <v>4.2269607225382293</v>
      </c>
      <c r="N284" s="388">
        <f t="shared" si="30"/>
        <v>367.74558286082595</v>
      </c>
    </row>
    <row r="285" spans="2:14" x14ac:dyDescent="0.2">
      <c r="B285" s="387">
        <v>2</v>
      </c>
      <c r="C285" s="387">
        <v>536</v>
      </c>
      <c r="D285" s="384" t="s">
        <v>858</v>
      </c>
      <c r="E285" s="385">
        <v>74</v>
      </c>
      <c r="F285" s="385">
        <v>282</v>
      </c>
      <c r="G285" s="385">
        <v>204</v>
      </c>
      <c r="H285" s="386">
        <f t="shared" si="28"/>
        <v>0.36274509803921567</v>
      </c>
      <c r="I285" s="139">
        <f t="shared" si="29"/>
        <v>0.98581560283687941</v>
      </c>
      <c r="J285" s="139">
        <f t="shared" si="31"/>
        <v>-0.1412097327770741</v>
      </c>
      <c r="K285" s="139">
        <f t="shared" si="32"/>
        <v>-5.3878410550755491E-2</v>
      </c>
      <c r="L285" s="139">
        <f t="shared" si="33"/>
        <v>-0.21210744456211372</v>
      </c>
      <c r="M285" s="139">
        <f t="shared" si="34"/>
        <v>-0.40719558788994331</v>
      </c>
      <c r="N285" s="388">
        <f t="shared" si="30"/>
        <v>-83.067899929548432</v>
      </c>
    </row>
    <row r="286" spans="2:14" x14ac:dyDescent="0.2">
      <c r="B286" s="387">
        <v>2</v>
      </c>
      <c r="C286" s="387">
        <v>538</v>
      </c>
      <c r="D286" s="384" t="s">
        <v>859</v>
      </c>
      <c r="E286" s="385">
        <v>1223</v>
      </c>
      <c r="F286" s="385">
        <v>3178</v>
      </c>
      <c r="G286" s="385">
        <v>5329</v>
      </c>
      <c r="H286" s="386">
        <f t="shared" si="28"/>
        <v>0.22949896791142804</v>
      </c>
      <c r="I286" s="139">
        <f t="shared" si="29"/>
        <v>2.0616740088105727</v>
      </c>
      <c r="J286" s="139">
        <f t="shared" si="31"/>
        <v>4.744413694064073E-2</v>
      </c>
      <c r="K286" s="139">
        <f t="shared" si="32"/>
        <v>-0.19642086442240558</v>
      </c>
      <c r="L286" s="139">
        <f t="shared" si="33"/>
        <v>-0.17396269309212828</v>
      </c>
      <c r="M286" s="139">
        <f t="shared" si="34"/>
        <v>-0.32293942057389313</v>
      </c>
      <c r="N286" s="388">
        <f t="shared" si="30"/>
        <v>-1720.9441722382765</v>
      </c>
    </row>
    <row r="287" spans="2:14" x14ac:dyDescent="0.2">
      <c r="B287" s="387">
        <v>2</v>
      </c>
      <c r="C287" s="387">
        <v>540</v>
      </c>
      <c r="D287" s="384" t="s">
        <v>860</v>
      </c>
      <c r="E287" s="385">
        <v>2223</v>
      </c>
      <c r="F287" s="385">
        <v>1340</v>
      </c>
      <c r="G287" s="385">
        <v>5779</v>
      </c>
      <c r="H287" s="386">
        <f t="shared" si="28"/>
        <v>0.38466862779027511</v>
      </c>
      <c r="I287" s="139">
        <f t="shared" si="29"/>
        <v>5.9716417910447763</v>
      </c>
      <c r="J287" s="139">
        <f t="shared" si="31"/>
        <v>6.4008866964635203E-2</v>
      </c>
      <c r="K287" s="139">
        <f t="shared" si="32"/>
        <v>-3.0425318703006351E-2</v>
      </c>
      <c r="L287" s="139">
        <f t="shared" si="33"/>
        <v>-3.5334088732252418E-2</v>
      </c>
      <c r="M287" s="139">
        <f t="shared" si="34"/>
        <v>-1.7505404706235697E-3</v>
      </c>
      <c r="N287" s="388">
        <f t="shared" si="30"/>
        <v>-10.116373379733609</v>
      </c>
    </row>
    <row r="288" spans="2:14" x14ac:dyDescent="0.2">
      <c r="B288" s="387">
        <v>2</v>
      </c>
      <c r="C288" s="387">
        <v>541</v>
      </c>
      <c r="D288" s="384" t="s">
        <v>861</v>
      </c>
      <c r="E288" s="385">
        <v>171</v>
      </c>
      <c r="F288" s="385">
        <v>507</v>
      </c>
      <c r="G288" s="385">
        <v>430</v>
      </c>
      <c r="H288" s="386">
        <f t="shared" si="28"/>
        <v>0.39767441860465114</v>
      </c>
      <c r="I288" s="139">
        <f t="shared" si="29"/>
        <v>1.1854043392504932</v>
      </c>
      <c r="J288" s="139">
        <f t="shared" si="31"/>
        <v>-0.13289055725391244</v>
      </c>
      <c r="K288" s="139">
        <f t="shared" si="32"/>
        <v>-1.6512139119895058E-2</v>
      </c>
      <c r="L288" s="139">
        <f t="shared" si="33"/>
        <v>-0.2050309903517519</v>
      </c>
      <c r="M288" s="139">
        <f t="shared" si="34"/>
        <v>-0.35443368672555942</v>
      </c>
      <c r="N288" s="388">
        <f t="shared" si="30"/>
        <v>-152.40648529199055</v>
      </c>
    </row>
    <row r="289" spans="2:14" x14ac:dyDescent="0.2">
      <c r="B289" s="387">
        <v>2</v>
      </c>
      <c r="C289" s="387">
        <v>543</v>
      </c>
      <c r="D289" s="384" t="s">
        <v>862</v>
      </c>
      <c r="E289" s="385">
        <v>200</v>
      </c>
      <c r="F289" s="385">
        <v>374</v>
      </c>
      <c r="G289" s="385">
        <v>582</v>
      </c>
      <c r="H289" s="386">
        <f t="shared" si="28"/>
        <v>0.3436426116838488</v>
      </c>
      <c r="I289" s="139">
        <f t="shared" si="29"/>
        <v>2.0909090909090908</v>
      </c>
      <c r="J289" s="139">
        <f t="shared" si="31"/>
        <v>-0.12729535955691876</v>
      </c>
      <c r="K289" s="139">
        <f t="shared" si="32"/>
        <v>-7.4313640283373908E-2</v>
      </c>
      <c r="L289" s="139">
        <f t="shared" si="33"/>
        <v>-0.17292615804749725</v>
      </c>
      <c r="M289" s="139">
        <f t="shared" si="34"/>
        <v>-0.3745351578877899</v>
      </c>
      <c r="N289" s="388">
        <f t="shared" si="30"/>
        <v>-217.97946189069373</v>
      </c>
    </row>
    <row r="290" spans="2:14" x14ac:dyDescent="0.2">
      <c r="B290" s="387">
        <v>2</v>
      </c>
      <c r="C290" s="387">
        <v>544</v>
      </c>
      <c r="D290" s="384" t="s">
        <v>863</v>
      </c>
      <c r="E290" s="385">
        <v>5024</v>
      </c>
      <c r="F290" s="385">
        <v>613</v>
      </c>
      <c r="G290" s="385">
        <v>4121</v>
      </c>
      <c r="H290" s="386">
        <f t="shared" si="28"/>
        <v>1.2191215724338753</v>
      </c>
      <c r="I290" s="139">
        <f t="shared" si="29"/>
        <v>14.918433931484502</v>
      </c>
      <c r="J290" s="139">
        <f t="shared" si="31"/>
        <v>2.9770394540066768E-3</v>
      </c>
      <c r="K290" s="139">
        <f t="shared" si="32"/>
        <v>0.86224578743606606</v>
      </c>
      <c r="L290" s="139">
        <f t="shared" si="33"/>
        <v>0.281876020661118</v>
      </c>
      <c r="M290" s="139">
        <f t="shared" si="34"/>
        <v>1.1470988475511907</v>
      </c>
      <c r="N290" s="388">
        <f t="shared" si="30"/>
        <v>4727.1943507584574</v>
      </c>
    </row>
    <row r="291" spans="2:14" x14ac:dyDescent="0.2">
      <c r="B291" s="387">
        <v>2</v>
      </c>
      <c r="C291" s="387">
        <v>546</v>
      </c>
      <c r="D291" s="384" t="s">
        <v>864</v>
      </c>
      <c r="E291" s="385">
        <v>5291</v>
      </c>
      <c r="F291" s="385">
        <v>881</v>
      </c>
      <c r="G291" s="385">
        <v>10241</v>
      </c>
      <c r="H291" s="386">
        <f t="shared" si="28"/>
        <v>0.51664876476906552</v>
      </c>
      <c r="I291" s="139">
        <f t="shared" si="29"/>
        <v>17.629965947786605</v>
      </c>
      <c r="J291" s="139">
        <f t="shared" si="31"/>
        <v>0.22825736778033151</v>
      </c>
      <c r="K291" s="139">
        <f t="shared" si="32"/>
        <v>0.11076281613611576</v>
      </c>
      <c r="L291" s="139">
        <f t="shared" si="33"/>
        <v>0.37801387141401838</v>
      </c>
      <c r="M291" s="139">
        <f t="shared" si="34"/>
        <v>0.71703405533046571</v>
      </c>
      <c r="N291" s="388">
        <f t="shared" si="30"/>
        <v>7343.1457606392996</v>
      </c>
    </row>
    <row r="292" spans="2:14" x14ac:dyDescent="0.2">
      <c r="B292" s="387">
        <v>2</v>
      </c>
      <c r="C292" s="387">
        <v>551</v>
      </c>
      <c r="D292" s="384" t="s">
        <v>865</v>
      </c>
      <c r="E292" s="385">
        <v>4717</v>
      </c>
      <c r="F292" s="385">
        <v>685</v>
      </c>
      <c r="G292" s="385">
        <v>6401</v>
      </c>
      <c r="H292" s="386">
        <f t="shared" si="28"/>
        <v>0.73691610685830344</v>
      </c>
      <c r="I292" s="139">
        <f t="shared" si="29"/>
        <v>16.23065693430657</v>
      </c>
      <c r="J292" s="139">
        <f t="shared" si="31"/>
        <v>8.6905004908912009E-2</v>
      </c>
      <c r="K292" s="139">
        <f t="shared" si="32"/>
        <v>0.34639778293834056</v>
      </c>
      <c r="L292" s="139">
        <f t="shared" si="33"/>
        <v>0.32840112102555175</v>
      </c>
      <c r="M292" s="139">
        <f t="shared" si="34"/>
        <v>0.76170390887280437</v>
      </c>
      <c r="N292" s="388">
        <f t="shared" si="30"/>
        <v>4875.6667206948205</v>
      </c>
    </row>
    <row r="293" spans="2:14" x14ac:dyDescent="0.2">
      <c r="B293" s="387">
        <v>2</v>
      </c>
      <c r="C293" s="387">
        <v>552</v>
      </c>
      <c r="D293" s="384" t="s">
        <v>866</v>
      </c>
      <c r="E293" s="385">
        <v>1607</v>
      </c>
      <c r="F293" s="385">
        <v>1686</v>
      </c>
      <c r="G293" s="385">
        <v>4445</v>
      </c>
      <c r="H293" s="386">
        <f t="shared" si="28"/>
        <v>0.36152980877390328</v>
      </c>
      <c r="I293" s="139">
        <f t="shared" si="29"/>
        <v>3.589561091340451</v>
      </c>
      <c r="J293" s="139">
        <f t="shared" si="31"/>
        <v>1.4903645071282699E-2</v>
      </c>
      <c r="K293" s="139">
        <f t="shared" si="32"/>
        <v>-5.5178488188097521E-2</v>
      </c>
      <c r="L293" s="139">
        <f t="shared" si="33"/>
        <v>-0.11979118435668563</v>
      </c>
      <c r="M293" s="139">
        <f t="shared" si="34"/>
        <v>-0.16006602747350046</v>
      </c>
      <c r="N293" s="388">
        <f t="shared" si="30"/>
        <v>-711.49349211970957</v>
      </c>
    </row>
    <row r="294" spans="2:14" x14ac:dyDescent="0.2">
      <c r="B294" s="387">
        <v>2</v>
      </c>
      <c r="C294" s="387">
        <v>553</v>
      </c>
      <c r="D294" s="384" t="s">
        <v>867</v>
      </c>
      <c r="E294" s="385">
        <v>44</v>
      </c>
      <c r="F294" s="385">
        <v>142</v>
      </c>
      <c r="G294" s="385">
        <v>105</v>
      </c>
      <c r="H294" s="386">
        <f t="shared" si="28"/>
        <v>0.41904761904761906</v>
      </c>
      <c r="I294" s="139">
        <f t="shared" si="29"/>
        <v>1.0492957746478873</v>
      </c>
      <c r="J294" s="139">
        <f t="shared" si="31"/>
        <v>-0.1448539733823529</v>
      </c>
      <c r="K294" s="139">
        <f t="shared" si="32"/>
        <v>6.3522280126400692E-3</v>
      </c>
      <c r="L294" s="139">
        <f t="shared" si="33"/>
        <v>-0.20985674376026298</v>
      </c>
      <c r="M294" s="139">
        <f t="shared" si="34"/>
        <v>-0.3483584891299758</v>
      </c>
      <c r="N294" s="388">
        <f t="shared" si="30"/>
        <v>-36.577641358647462</v>
      </c>
    </row>
    <row r="295" spans="2:14" x14ac:dyDescent="0.2">
      <c r="B295" s="387">
        <v>2</v>
      </c>
      <c r="C295" s="387">
        <v>554</v>
      </c>
      <c r="D295" s="384" t="s">
        <v>868</v>
      </c>
      <c r="E295" s="385">
        <v>319</v>
      </c>
      <c r="F295" s="385">
        <v>373</v>
      </c>
      <c r="G295" s="385">
        <v>1020</v>
      </c>
      <c r="H295" s="386">
        <f t="shared" si="28"/>
        <v>0.31274509803921569</v>
      </c>
      <c r="I295" s="139">
        <f t="shared" si="29"/>
        <v>3.5898123324396782</v>
      </c>
      <c r="J295" s="139">
        <f t="shared" si="31"/>
        <v>-0.11117235566689747</v>
      </c>
      <c r="K295" s="139">
        <f t="shared" si="32"/>
        <v>-0.10736681345406943</v>
      </c>
      <c r="L295" s="139">
        <f t="shared" si="33"/>
        <v>-0.11978227655874879</v>
      </c>
      <c r="M295" s="139">
        <f t="shared" si="34"/>
        <v>-0.33832144567971567</v>
      </c>
      <c r="N295" s="388">
        <f t="shared" si="30"/>
        <v>-345.08787459331</v>
      </c>
    </row>
    <row r="296" spans="2:14" x14ac:dyDescent="0.2">
      <c r="B296" s="387">
        <v>2</v>
      </c>
      <c r="C296" s="387">
        <v>556</v>
      </c>
      <c r="D296" s="384" t="s">
        <v>869</v>
      </c>
      <c r="E296" s="385">
        <v>47</v>
      </c>
      <c r="F296" s="385">
        <v>186</v>
      </c>
      <c r="G296" s="385">
        <v>332</v>
      </c>
      <c r="H296" s="386">
        <f t="shared" si="28"/>
        <v>0.14156626506024098</v>
      </c>
      <c r="I296" s="139">
        <f t="shared" si="29"/>
        <v>2.0376344086021505</v>
      </c>
      <c r="J296" s="139">
        <f t="shared" si="31"/>
        <v>-0.13649798734802679</v>
      </c>
      <c r="K296" s="139">
        <f t="shared" si="32"/>
        <v>-0.29048846119203908</v>
      </c>
      <c r="L296" s="139">
        <f t="shared" si="33"/>
        <v>-0.17481502140066457</v>
      </c>
      <c r="M296" s="139">
        <f t="shared" si="34"/>
        <v>-0.60180146994073036</v>
      </c>
      <c r="N296" s="388">
        <f t="shared" si="30"/>
        <v>-199.79808802032247</v>
      </c>
    </row>
    <row r="297" spans="2:14" x14ac:dyDescent="0.2">
      <c r="B297" s="387">
        <v>2</v>
      </c>
      <c r="C297" s="387">
        <v>557</v>
      </c>
      <c r="D297" s="384" t="s">
        <v>870</v>
      </c>
      <c r="E297" s="385">
        <v>77</v>
      </c>
      <c r="F297" s="385">
        <v>345</v>
      </c>
      <c r="G297" s="385">
        <v>556</v>
      </c>
      <c r="H297" s="386">
        <f t="shared" si="28"/>
        <v>0.13848920863309352</v>
      </c>
      <c r="I297" s="139">
        <f t="shared" si="29"/>
        <v>1.8347826086956522</v>
      </c>
      <c r="J297" s="139">
        <f t="shared" si="31"/>
        <v>-0.12825243284719398</v>
      </c>
      <c r="K297" s="139">
        <f t="shared" si="32"/>
        <v>-0.29378019787066906</v>
      </c>
      <c r="L297" s="139">
        <f t="shared" si="33"/>
        <v>-0.18200716810854814</v>
      </c>
      <c r="M297" s="139">
        <f t="shared" si="34"/>
        <v>-0.60403979882641112</v>
      </c>
      <c r="N297" s="388">
        <f t="shared" si="30"/>
        <v>-335.84612814748459</v>
      </c>
    </row>
    <row r="298" spans="2:14" x14ac:dyDescent="0.2">
      <c r="B298" s="387">
        <v>2</v>
      </c>
      <c r="C298" s="387">
        <v>561</v>
      </c>
      <c r="D298" s="384" t="s">
        <v>871</v>
      </c>
      <c r="E298" s="385">
        <v>2466</v>
      </c>
      <c r="F298" s="385">
        <v>5499</v>
      </c>
      <c r="G298" s="385">
        <v>3340</v>
      </c>
      <c r="H298" s="386">
        <f t="shared" si="28"/>
        <v>0.73832335329341314</v>
      </c>
      <c r="I298" s="139">
        <f t="shared" si="29"/>
        <v>1.0558283324240771</v>
      </c>
      <c r="J298" s="139">
        <f t="shared" si="31"/>
        <v>-2.5771969765414841E-2</v>
      </c>
      <c r="K298" s="139">
        <f t="shared" si="32"/>
        <v>0.34790321022444853</v>
      </c>
      <c r="L298" s="139">
        <f t="shared" si="33"/>
        <v>-0.20962513076039932</v>
      </c>
      <c r="M298" s="139">
        <f t="shared" si="34"/>
        <v>0.11250610969863437</v>
      </c>
      <c r="N298" s="388">
        <f t="shared" si="30"/>
        <v>375.7704063934388</v>
      </c>
    </row>
    <row r="299" spans="2:14" x14ac:dyDescent="0.2">
      <c r="B299" s="387">
        <v>2</v>
      </c>
      <c r="C299" s="387">
        <v>562</v>
      </c>
      <c r="D299" s="384" t="s">
        <v>872</v>
      </c>
      <c r="E299" s="385">
        <v>1027</v>
      </c>
      <c r="F299" s="385">
        <v>2455</v>
      </c>
      <c r="G299" s="385">
        <v>2263</v>
      </c>
      <c r="H299" s="386">
        <f t="shared" si="28"/>
        <v>0.4538223596995139</v>
      </c>
      <c r="I299" s="139">
        <f t="shared" si="29"/>
        <v>1.340122199592668</v>
      </c>
      <c r="J299" s="139">
        <f t="shared" si="31"/>
        <v>-6.5416890289508284E-2</v>
      </c>
      <c r="K299" s="139">
        <f t="shared" si="32"/>
        <v>4.3553134789576099E-2</v>
      </c>
      <c r="L299" s="139">
        <f t="shared" si="33"/>
        <v>-0.19954544104716757</v>
      </c>
      <c r="M299" s="139">
        <f t="shared" si="34"/>
        <v>-0.22140919654709976</v>
      </c>
      <c r="N299" s="388">
        <f t="shared" si="30"/>
        <v>-501.04901178608674</v>
      </c>
    </row>
    <row r="300" spans="2:14" x14ac:dyDescent="0.2">
      <c r="B300" s="387">
        <v>2</v>
      </c>
      <c r="C300" s="387">
        <v>563</v>
      </c>
      <c r="D300" s="384" t="s">
        <v>873</v>
      </c>
      <c r="E300" s="385">
        <v>4233</v>
      </c>
      <c r="F300" s="385">
        <v>6120</v>
      </c>
      <c r="G300" s="385">
        <v>7008</v>
      </c>
      <c r="H300" s="386">
        <f t="shared" si="28"/>
        <v>0.60402397260273977</v>
      </c>
      <c r="I300" s="139">
        <f t="shared" si="29"/>
        <v>1.8367647058823529</v>
      </c>
      <c r="J300" s="139">
        <f t="shared" si="31"/>
        <v>0.10924898518572233</v>
      </c>
      <c r="K300" s="139">
        <f t="shared" si="32"/>
        <v>0.204234022543483</v>
      </c>
      <c r="L300" s="139">
        <f t="shared" si="33"/>
        <v>-0.18193689249964248</v>
      </c>
      <c r="M300" s="139">
        <f t="shared" si="34"/>
        <v>0.13154611522956286</v>
      </c>
      <c r="N300" s="388">
        <f t="shared" si="30"/>
        <v>921.87517552877648</v>
      </c>
    </row>
    <row r="301" spans="2:14" x14ac:dyDescent="0.2">
      <c r="B301" s="387">
        <v>2</v>
      </c>
      <c r="C301" s="387">
        <v>564</v>
      </c>
      <c r="D301" s="384" t="s">
        <v>874</v>
      </c>
      <c r="E301" s="385">
        <v>300</v>
      </c>
      <c r="F301" s="385">
        <v>2382</v>
      </c>
      <c r="G301" s="385">
        <v>812</v>
      </c>
      <c r="H301" s="386">
        <f t="shared" si="28"/>
        <v>0.36945812807881773</v>
      </c>
      <c r="I301" s="139">
        <f t="shared" si="29"/>
        <v>0.46683459277917716</v>
      </c>
      <c r="J301" s="139">
        <f t="shared" si="31"/>
        <v>-0.11882894198909937</v>
      </c>
      <c r="K301" s="139">
        <f t="shared" si="32"/>
        <v>-4.6697025441549807E-2</v>
      </c>
      <c r="L301" s="139">
        <f t="shared" si="33"/>
        <v>-0.23050800874079536</v>
      </c>
      <c r="M301" s="139">
        <f t="shared" si="34"/>
        <v>-0.39603397617144454</v>
      </c>
      <c r="N301" s="388">
        <f t="shared" si="30"/>
        <v>-321.57958865121299</v>
      </c>
    </row>
    <row r="302" spans="2:14" x14ac:dyDescent="0.2">
      <c r="B302" s="387">
        <v>2</v>
      </c>
      <c r="C302" s="387">
        <v>565</v>
      </c>
      <c r="D302" s="384" t="s">
        <v>875</v>
      </c>
      <c r="E302" s="385">
        <v>647</v>
      </c>
      <c r="F302" s="385">
        <v>3511</v>
      </c>
      <c r="G302" s="385">
        <v>1269</v>
      </c>
      <c r="H302" s="386">
        <f t="shared" si="28"/>
        <v>0.50985027580772257</v>
      </c>
      <c r="I302" s="139">
        <f t="shared" si="29"/>
        <v>0.54571347194531472</v>
      </c>
      <c r="J302" s="139">
        <f t="shared" si="31"/>
        <v>-0.10200653838695385</v>
      </c>
      <c r="K302" s="139">
        <f t="shared" si="32"/>
        <v>0.10349000980215489</v>
      </c>
      <c r="L302" s="139">
        <f t="shared" si="33"/>
        <v>-0.22771134402607368</v>
      </c>
      <c r="M302" s="139">
        <f t="shared" si="34"/>
        <v>-0.22622787261087263</v>
      </c>
      <c r="N302" s="388">
        <f t="shared" si="30"/>
        <v>-287.08317034319737</v>
      </c>
    </row>
    <row r="303" spans="2:14" x14ac:dyDescent="0.2">
      <c r="B303" s="387">
        <v>2</v>
      </c>
      <c r="C303" s="387">
        <v>566</v>
      </c>
      <c r="D303" s="384" t="s">
        <v>876</v>
      </c>
      <c r="E303" s="385">
        <v>275</v>
      </c>
      <c r="F303" s="385">
        <v>592</v>
      </c>
      <c r="G303" s="385">
        <v>1113</v>
      </c>
      <c r="H303" s="386">
        <f t="shared" si="28"/>
        <v>0.24707996406109614</v>
      </c>
      <c r="I303" s="139">
        <f t="shared" si="29"/>
        <v>2.3445945945945947</v>
      </c>
      <c r="J303" s="139">
        <f t="shared" si="31"/>
        <v>-0.10774897812860526</v>
      </c>
      <c r="K303" s="139">
        <f t="shared" si="32"/>
        <v>-0.1776132763125044</v>
      </c>
      <c r="L303" s="139">
        <f t="shared" si="33"/>
        <v>-0.1639316933150646</v>
      </c>
      <c r="M303" s="139">
        <f t="shared" si="34"/>
        <v>-0.44929394775617426</v>
      </c>
      <c r="N303" s="388">
        <f t="shared" si="30"/>
        <v>-500.06416385262196</v>
      </c>
    </row>
    <row r="304" spans="2:14" x14ac:dyDescent="0.2">
      <c r="B304" s="387">
        <v>2</v>
      </c>
      <c r="C304" s="387">
        <v>567</v>
      </c>
      <c r="D304" s="384" t="s">
        <v>877</v>
      </c>
      <c r="E304" s="385">
        <v>1384</v>
      </c>
      <c r="F304" s="385">
        <v>8404</v>
      </c>
      <c r="G304" s="385">
        <v>3652</v>
      </c>
      <c r="H304" s="386">
        <f t="shared" si="28"/>
        <v>0.37897042716319823</v>
      </c>
      <c r="I304" s="139">
        <f t="shared" si="29"/>
        <v>0.59923845787720131</v>
      </c>
      <c r="J304" s="139">
        <f t="shared" si="31"/>
        <v>-1.4287090282112008E-2</v>
      </c>
      <c r="K304" s="139">
        <f t="shared" si="32"/>
        <v>-3.6521071722306432E-2</v>
      </c>
      <c r="L304" s="139">
        <f t="shared" si="33"/>
        <v>-0.22581360611328724</v>
      </c>
      <c r="M304" s="139">
        <f t="shared" si="34"/>
        <v>-0.27662176811770567</v>
      </c>
      <c r="N304" s="388">
        <f t="shared" si="30"/>
        <v>-1010.2226971658611</v>
      </c>
    </row>
    <row r="305" spans="2:14" x14ac:dyDescent="0.2">
      <c r="B305" s="387">
        <v>2</v>
      </c>
      <c r="C305" s="387">
        <v>571</v>
      </c>
      <c r="D305" s="384" t="s">
        <v>878</v>
      </c>
      <c r="E305" s="385">
        <v>529</v>
      </c>
      <c r="F305" s="385">
        <v>2676</v>
      </c>
      <c r="G305" s="385">
        <v>1218</v>
      </c>
      <c r="H305" s="386">
        <f t="shared" si="28"/>
        <v>0.43431855500821021</v>
      </c>
      <c r="I305" s="139">
        <f t="shared" si="29"/>
        <v>0.65284005979073245</v>
      </c>
      <c r="J305" s="139">
        <f t="shared" si="31"/>
        <v>-0.1038838744563399</v>
      </c>
      <c r="K305" s="139">
        <f t="shared" si="32"/>
        <v>2.2688587520056168E-2</v>
      </c>
      <c r="L305" s="139">
        <f t="shared" si="33"/>
        <v>-0.22391315176722085</v>
      </c>
      <c r="M305" s="139">
        <f t="shared" si="34"/>
        <v>-0.30510843870350457</v>
      </c>
      <c r="N305" s="388">
        <f t="shared" si="30"/>
        <v>-371.62207834086854</v>
      </c>
    </row>
    <row r="306" spans="2:14" x14ac:dyDescent="0.2">
      <c r="B306" s="387">
        <v>2</v>
      </c>
      <c r="C306" s="387">
        <v>572</v>
      </c>
      <c r="D306" s="384" t="s">
        <v>879</v>
      </c>
      <c r="E306" s="385">
        <v>725</v>
      </c>
      <c r="F306" s="385">
        <v>1215</v>
      </c>
      <c r="G306" s="385">
        <v>2533</v>
      </c>
      <c r="H306" s="386">
        <f t="shared" si="28"/>
        <v>0.28622187129885512</v>
      </c>
      <c r="I306" s="139">
        <f t="shared" si="29"/>
        <v>2.6814814814814816</v>
      </c>
      <c r="J306" s="139">
        <f t="shared" si="31"/>
        <v>-5.5478052275111593E-2</v>
      </c>
      <c r="K306" s="139">
        <f t="shared" si="32"/>
        <v>-0.13574051421775654</v>
      </c>
      <c r="L306" s="139">
        <f t="shared" si="33"/>
        <v>-0.15198730871719807</v>
      </c>
      <c r="M306" s="139">
        <f t="shared" si="34"/>
        <v>-0.34320587521006618</v>
      </c>
      <c r="N306" s="388">
        <f t="shared" si="30"/>
        <v>-869.34048190709768</v>
      </c>
    </row>
    <row r="307" spans="2:14" x14ac:dyDescent="0.2">
      <c r="B307" s="387">
        <v>2</v>
      </c>
      <c r="C307" s="387">
        <v>573</v>
      </c>
      <c r="D307" s="384" t="s">
        <v>880</v>
      </c>
      <c r="E307" s="385">
        <v>1543</v>
      </c>
      <c r="F307" s="385">
        <v>3727</v>
      </c>
      <c r="G307" s="385">
        <v>3185</v>
      </c>
      <c r="H307" s="386">
        <f t="shared" si="28"/>
        <v>0.48445839874411301</v>
      </c>
      <c r="I307" s="139">
        <f t="shared" si="29"/>
        <v>1.2685806278508183</v>
      </c>
      <c r="J307" s="139">
        <f t="shared" si="31"/>
        <v>-3.1477598995901829E-2</v>
      </c>
      <c r="K307" s="139">
        <f t="shared" si="32"/>
        <v>7.632659078515959E-2</v>
      </c>
      <c r="L307" s="139">
        <f t="shared" si="33"/>
        <v>-0.20208196021986966</v>
      </c>
      <c r="M307" s="139">
        <f t="shared" si="34"/>
        <v>-0.15723296843061191</v>
      </c>
      <c r="N307" s="388">
        <f t="shared" si="30"/>
        <v>-500.78700445149894</v>
      </c>
    </row>
    <row r="308" spans="2:14" x14ac:dyDescent="0.2">
      <c r="B308" s="387">
        <v>2</v>
      </c>
      <c r="C308" s="387">
        <v>574</v>
      </c>
      <c r="D308" s="384" t="s">
        <v>881</v>
      </c>
      <c r="E308" s="385">
        <v>113</v>
      </c>
      <c r="F308" s="385">
        <v>1190</v>
      </c>
      <c r="G308" s="385">
        <v>492</v>
      </c>
      <c r="H308" s="386">
        <f t="shared" si="28"/>
        <v>0.22967479674796748</v>
      </c>
      <c r="I308" s="139">
        <f t="shared" si="29"/>
        <v>0.50840336134453779</v>
      </c>
      <c r="J308" s="139">
        <f t="shared" si="31"/>
        <v>-0.13060830556171765</v>
      </c>
      <c r="K308" s="139">
        <f t="shared" si="32"/>
        <v>-0.19623276834938874</v>
      </c>
      <c r="L308" s="139">
        <f t="shared" si="33"/>
        <v>-0.22903418064498382</v>
      </c>
      <c r="M308" s="139">
        <f t="shared" si="34"/>
        <v>-0.55587525455609021</v>
      </c>
      <c r="N308" s="388">
        <f t="shared" si="30"/>
        <v>-273.49062524159638</v>
      </c>
    </row>
    <row r="309" spans="2:14" x14ac:dyDescent="0.2">
      <c r="B309" s="387">
        <v>2</v>
      </c>
      <c r="C309" s="387">
        <v>575</v>
      </c>
      <c r="D309" s="384" t="s">
        <v>882</v>
      </c>
      <c r="E309" s="385">
        <v>81</v>
      </c>
      <c r="F309" s="385">
        <v>633</v>
      </c>
      <c r="G309" s="385">
        <v>410</v>
      </c>
      <c r="H309" s="386">
        <f t="shared" si="28"/>
        <v>0.19756097560975611</v>
      </c>
      <c r="I309" s="139">
        <f t="shared" si="29"/>
        <v>0.77567140600315954</v>
      </c>
      <c r="J309" s="139">
        <f t="shared" si="31"/>
        <v>-0.13362676747720109</v>
      </c>
      <c r="K309" s="139">
        <f t="shared" si="32"/>
        <v>-0.23058710842550095</v>
      </c>
      <c r="L309" s="139">
        <f t="shared" si="33"/>
        <v>-0.21955814450234171</v>
      </c>
      <c r="M309" s="139">
        <f t="shared" si="34"/>
        <v>-0.58377202040504372</v>
      </c>
      <c r="N309" s="388">
        <f t="shared" si="30"/>
        <v>-239.34652836606793</v>
      </c>
    </row>
    <row r="310" spans="2:14" x14ac:dyDescent="0.2">
      <c r="B310" s="387">
        <v>2</v>
      </c>
      <c r="C310" s="387">
        <v>576</v>
      </c>
      <c r="D310" s="384" t="s">
        <v>883</v>
      </c>
      <c r="E310" s="385">
        <v>3040</v>
      </c>
      <c r="F310" s="385">
        <v>8146</v>
      </c>
      <c r="G310" s="385">
        <v>3774</v>
      </c>
      <c r="H310" s="386">
        <f t="shared" si="28"/>
        <v>0.8055113937466879</v>
      </c>
      <c r="I310" s="139">
        <f t="shared" si="29"/>
        <v>0.83648416400687453</v>
      </c>
      <c r="J310" s="139">
        <f t="shared" si="31"/>
        <v>-9.7962079200512846E-3</v>
      </c>
      <c r="K310" s="139">
        <f t="shared" si="32"/>
        <v>0.41977882978542685</v>
      </c>
      <c r="L310" s="139">
        <f t="shared" si="33"/>
        <v>-0.21740201733228284</v>
      </c>
      <c r="M310" s="139">
        <f t="shared" si="34"/>
        <v>0.19258060453309275</v>
      </c>
      <c r="N310" s="388">
        <f t="shared" si="30"/>
        <v>726.79920150789201</v>
      </c>
    </row>
    <row r="311" spans="2:14" x14ac:dyDescent="0.2">
      <c r="B311" s="387">
        <v>2</v>
      </c>
      <c r="C311" s="387">
        <v>577</v>
      </c>
      <c r="D311" s="384" t="s">
        <v>884</v>
      </c>
      <c r="E311" s="385">
        <v>127</v>
      </c>
      <c r="F311" s="385">
        <v>650</v>
      </c>
      <c r="G311" s="385">
        <v>424</v>
      </c>
      <c r="H311" s="386">
        <f t="shared" si="28"/>
        <v>0.29952830188679247</v>
      </c>
      <c r="I311" s="139">
        <f t="shared" si="29"/>
        <v>0.84769230769230774</v>
      </c>
      <c r="J311" s="139">
        <f t="shared" si="31"/>
        <v>-0.13311142032089904</v>
      </c>
      <c r="K311" s="139">
        <f t="shared" si="32"/>
        <v>-0.12150571980790507</v>
      </c>
      <c r="L311" s="139">
        <f t="shared" si="33"/>
        <v>-0.21700463060095568</v>
      </c>
      <c r="M311" s="139">
        <f t="shared" si="34"/>
        <v>-0.47162177072975975</v>
      </c>
      <c r="N311" s="388">
        <f t="shared" si="30"/>
        <v>-199.96763078941814</v>
      </c>
    </row>
    <row r="312" spans="2:14" x14ac:dyDescent="0.2">
      <c r="B312" s="387">
        <v>2</v>
      </c>
      <c r="C312" s="387">
        <v>578</v>
      </c>
      <c r="D312" s="384" t="s">
        <v>885</v>
      </c>
      <c r="E312" s="385">
        <v>115</v>
      </c>
      <c r="F312" s="385">
        <v>1236</v>
      </c>
      <c r="G312" s="385">
        <v>350</v>
      </c>
      <c r="H312" s="386">
        <f t="shared" si="28"/>
        <v>0.32857142857142857</v>
      </c>
      <c r="I312" s="139">
        <f t="shared" si="29"/>
        <v>0.37621359223300971</v>
      </c>
      <c r="J312" s="139">
        <f t="shared" si="31"/>
        <v>-0.13583539814706702</v>
      </c>
      <c r="K312" s="139">
        <f t="shared" si="32"/>
        <v>-9.0436310574308995E-2</v>
      </c>
      <c r="L312" s="139">
        <f t="shared" si="33"/>
        <v>-0.23372099246114514</v>
      </c>
      <c r="M312" s="139">
        <f t="shared" si="34"/>
        <v>-0.45999270118252117</v>
      </c>
      <c r="N312" s="388">
        <f t="shared" si="30"/>
        <v>-160.99744541388242</v>
      </c>
    </row>
    <row r="313" spans="2:14" x14ac:dyDescent="0.2">
      <c r="B313" s="387">
        <v>2</v>
      </c>
      <c r="C313" s="387">
        <v>579</v>
      </c>
      <c r="D313" s="384" t="s">
        <v>886</v>
      </c>
      <c r="E313" s="385">
        <v>275</v>
      </c>
      <c r="F313" s="385">
        <v>4639</v>
      </c>
      <c r="G313" s="385">
        <v>620</v>
      </c>
      <c r="H313" s="386">
        <f t="shared" si="28"/>
        <v>0.44354838709677419</v>
      </c>
      <c r="I313" s="139">
        <f t="shared" si="29"/>
        <v>0.19292951067040309</v>
      </c>
      <c r="J313" s="139">
        <f t="shared" si="31"/>
        <v>-0.12589656013267034</v>
      </c>
      <c r="K313" s="139">
        <f t="shared" si="32"/>
        <v>3.2562367069717088E-2</v>
      </c>
      <c r="L313" s="139">
        <f t="shared" si="33"/>
        <v>-0.2402193622287567</v>
      </c>
      <c r="M313" s="139">
        <f t="shared" si="34"/>
        <v>-0.33355355529170994</v>
      </c>
      <c r="N313" s="388">
        <f t="shared" si="30"/>
        <v>-206.80320428086017</v>
      </c>
    </row>
    <row r="314" spans="2:14" x14ac:dyDescent="0.2">
      <c r="B314" s="387">
        <v>2</v>
      </c>
      <c r="C314" s="387">
        <v>580</v>
      </c>
      <c r="D314" s="384" t="s">
        <v>887</v>
      </c>
      <c r="E314" s="385">
        <v>284</v>
      </c>
      <c r="F314" s="385">
        <v>688</v>
      </c>
      <c r="G314" s="385">
        <v>528</v>
      </c>
      <c r="H314" s="386">
        <f t="shared" si="28"/>
        <v>0.53787878787878785</v>
      </c>
      <c r="I314" s="139">
        <f t="shared" si="29"/>
        <v>1.180232558139535</v>
      </c>
      <c r="J314" s="139">
        <f t="shared" si="31"/>
        <v>-0.12928312715979809</v>
      </c>
      <c r="K314" s="139">
        <f t="shared" si="32"/>
        <v>0.13347401673090564</v>
      </c>
      <c r="L314" s="139">
        <f t="shared" si="33"/>
        <v>-0.2052143567724995</v>
      </c>
      <c r="M314" s="139">
        <f t="shared" si="34"/>
        <v>-0.20102346720139194</v>
      </c>
      <c r="N314" s="388">
        <f t="shared" si="30"/>
        <v>-106.14039068233494</v>
      </c>
    </row>
    <row r="315" spans="2:14" x14ac:dyDescent="0.2">
      <c r="B315" s="387">
        <v>2</v>
      </c>
      <c r="C315" s="387">
        <v>581</v>
      </c>
      <c r="D315" s="384" t="s">
        <v>888</v>
      </c>
      <c r="E315" s="385">
        <v>6821</v>
      </c>
      <c r="F315" s="385">
        <v>400</v>
      </c>
      <c r="G315" s="385">
        <v>5821</v>
      </c>
      <c r="H315" s="386">
        <f t="shared" si="28"/>
        <v>1.1717917883525168</v>
      </c>
      <c r="I315" s="139">
        <f t="shared" si="29"/>
        <v>31.605</v>
      </c>
      <c r="J315" s="139">
        <f t="shared" si="31"/>
        <v>6.5554908433541365E-2</v>
      </c>
      <c r="K315" s="139">
        <f t="shared" si="32"/>
        <v>0.81161389623065483</v>
      </c>
      <c r="L315" s="139">
        <f t="shared" si="33"/>
        <v>0.87350119367350365</v>
      </c>
      <c r="M315" s="139">
        <f t="shared" si="34"/>
        <v>1.7506699983376999</v>
      </c>
      <c r="N315" s="388">
        <f t="shared" si="30"/>
        <v>10190.650060323751</v>
      </c>
    </row>
    <row r="316" spans="2:14" x14ac:dyDescent="0.2">
      <c r="B316" s="387">
        <v>2</v>
      </c>
      <c r="C316" s="387">
        <v>582</v>
      </c>
      <c r="D316" s="384" t="s">
        <v>889</v>
      </c>
      <c r="E316" s="385">
        <v>111</v>
      </c>
      <c r="F316" s="385">
        <v>1785</v>
      </c>
      <c r="G316" s="385">
        <v>417</v>
      </c>
      <c r="H316" s="386">
        <f t="shared" si="28"/>
        <v>0.26618705035971224</v>
      </c>
      <c r="I316" s="139">
        <f t="shared" si="29"/>
        <v>0.2957983193277311</v>
      </c>
      <c r="J316" s="139">
        <f t="shared" si="31"/>
        <v>-0.13336909389905005</v>
      </c>
      <c r="K316" s="139">
        <f t="shared" si="32"/>
        <v>-0.15717312570752906</v>
      </c>
      <c r="L316" s="139">
        <f t="shared" si="33"/>
        <v>-0.23657213028962806</v>
      </c>
      <c r="M316" s="139">
        <f t="shared" si="34"/>
        <v>-0.5271143498962072</v>
      </c>
      <c r="N316" s="388">
        <f t="shared" si="30"/>
        <v>-219.8066839067184</v>
      </c>
    </row>
    <row r="317" spans="2:14" x14ac:dyDescent="0.2">
      <c r="B317" s="387">
        <v>2</v>
      </c>
      <c r="C317" s="387">
        <v>584</v>
      </c>
      <c r="D317" s="384" t="s">
        <v>890</v>
      </c>
      <c r="E317" s="385">
        <v>2047</v>
      </c>
      <c r="F317" s="385">
        <v>6876</v>
      </c>
      <c r="G317" s="385">
        <v>2296</v>
      </c>
      <c r="H317" s="386">
        <f t="shared" si="28"/>
        <v>0.89155052264808365</v>
      </c>
      <c r="I317" s="139">
        <f t="shared" si="29"/>
        <v>0.63161721931355441</v>
      </c>
      <c r="J317" s="139">
        <f t="shared" si="31"/>
        <v>-6.420214342108202E-2</v>
      </c>
      <c r="K317" s="139">
        <f t="shared" si="32"/>
        <v>0.5118207416279873</v>
      </c>
      <c r="L317" s="139">
        <f t="shared" si="33"/>
        <v>-0.22466561135762247</v>
      </c>
      <c r="M317" s="139">
        <f t="shared" si="34"/>
        <v>0.22295298684928283</v>
      </c>
      <c r="N317" s="388">
        <f t="shared" si="30"/>
        <v>511.9000578059534</v>
      </c>
    </row>
    <row r="318" spans="2:14" x14ac:dyDescent="0.2">
      <c r="B318" s="387">
        <v>2</v>
      </c>
      <c r="C318" s="387">
        <v>585</v>
      </c>
      <c r="D318" s="384" t="s">
        <v>891</v>
      </c>
      <c r="E318" s="385">
        <v>213</v>
      </c>
      <c r="F318" s="385">
        <v>918</v>
      </c>
      <c r="G318" s="385">
        <v>1157</v>
      </c>
      <c r="H318" s="386">
        <f t="shared" si="28"/>
        <v>0.18409680207433016</v>
      </c>
      <c r="I318" s="139">
        <f t="shared" si="29"/>
        <v>1.4923747276688453</v>
      </c>
      <c r="J318" s="139">
        <f t="shared" si="31"/>
        <v>-0.10612931563737026</v>
      </c>
      <c r="K318" s="139">
        <f t="shared" si="32"/>
        <v>-0.24499065120196092</v>
      </c>
      <c r="L318" s="139">
        <f t="shared" si="33"/>
        <v>-0.1941473005373236</v>
      </c>
      <c r="M318" s="139">
        <f t="shared" si="34"/>
        <v>-0.54526726737665476</v>
      </c>
      <c r="N318" s="388">
        <f t="shared" si="30"/>
        <v>-630.87422835478958</v>
      </c>
    </row>
    <row r="319" spans="2:14" x14ac:dyDescent="0.2">
      <c r="B319" s="387">
        <v>2</v>
      </c>
      <c r="C319" s="387">
        <v>586</v>
      </c>
      <c r="D319" s="384" t="s">
        <v>892</v>
      </c>
      <c r="E319" s="385">
        <v>157</v>
      </c>
      <c r="F319" s="385">
        <v>903</v>
      </c>
      <c r="G319" s="385">
        <v>219</v>
      </c>
      <c r="H319" s="386">
        <f t="shared" si="28"/>
        <v>0.71689497716894979</v>
      </c>
      <c r="I319" s="139">
        <f t="shared" si="29"/>
        <v>0.41638981173864897</v>
      </c>
      <c r="J319" s="139">
        <f t="shared" si="31"/>
        <v>-0.14065757510960764</v>
      </c>
      <c r="K319" s="139">
        <f t="shared" si="32"/>
        <v>0.32497981791026759</v>
      </c>
      <c r="L319" s="139">
        <f t="shared" si="33"/>
        <v>-0.23229653744035716</v>
      </c>
      <c r="M319" s="139">
        <f t="shared" si="34"/>
        <v>-4.7974294639697213E-2</v>
      </c>
      <c r="N319" s="388">
        <f t="shared" si="30"/>
        <v>-10.50637052609369</v>
      </c>
    </row>
    <row r="320" spans="2:14" x14ac:dyDescent="0.2">
      <c r="B320" s="387">
        <v>2</v>
      </c>
      <c r="C320" s="387">
        <v>587</v>
      </c>
      <c r="D320" s="384" t="s">
        <v>893</v>
      </c>
      <c r="E320" s="385">
        <v>1314</v>
      </c>
      <c r="F320" s="385">
        <v>594</v>
      </c>
      <c r="G320" s="385">
        <v>4108</v>
      </c>
      <c r="H320" s="386">
        <f t="shared" si="28"/>
        <v>0.31986368062317427</v>
      </c>
      <c r="I320" s="139">
        <f t="shared" si="29"/>
        <v>9.127946127946128</v>
      </c>
      <c r="J320" s="139">
        <f t="shared" si="31"/>
        <v>2.4985028088690586E-3</v>
      </c>
      <c r="K320" s="139">
        <f t="shared" si="32"/>
        <v>-9.9751581187043609E-2</v>
      </c>
      <c r="L320" s="139">
        <f t="shared" si="33"/>
        <v>7.6573243892783693E-2</v>
      </c>
      <c r="M320" s="139">
        <f t="shared" si="34"/>
        <v>-2.0679834485390861E-2</v>
      </c>
      <c r="N320" s="388">
        <f t="shared" si="30"/>
        <v>-84.952760065985657</v>
      </c>
    </row>
    <row r="321" spans="2:14" x14ac:dyDescent="0.2">
      <c r="B321" s="387">
        <v>2</v>
      </c>
      <c r="C321" s="387">
        <v>588</v>
      </c>
      <c r="D321" s="384" t="s">
        <v>894</v>
      </c>
      <c r="E321" s="385">
        <v>49</v>
      </c>
      <c r="F321" s="385">
        <v>347</v>
      </c>
      <c r="G321" s="385">
        <v>374</v>
      </c>
      <c r="H321" s="386">
        <f t="shared" si="28"/>
        <v>0.13101604278074866</v>
      </c>
      <c r="I321" s="139">
        <f t="shared" si="29"/>
        <v>1.2190201729106629</v>
      </c>
      <c r="J321" s="139">
        <f t="shared" si="31"/>
        <v>-0.13495194587912065</v>
      </c>
      <c r="K321" s="139">
        <f t="shared" si="32"/>
        <v>-0.30177475199213916</v>
      </c>
      <c r="L321" s="139">
        <f t="shared" si="33"/>
        <v>-0.20383913497998196</v>
      </c>
      <c r="M321" s="139">
        <f t="shared" si="34"/>
        <v>-0.6405658328512418</v>
      </c>
      <c r="N321" s="388">
        <f t="shared" si="30"/>
        <v>-239.57162148636442</v>
      </c>
    </row>
    <row r="322" spans="2:14" x14ac:dyDescent="0.2">
      <c r="B322" s="387">
        <v>2</v>
      </c>
      <c r="C322" s="387">
        <v>589</v>
      </c>
      <c r="D322" s="384" t="s">
        <v>895</v>
      </c>
      <c r="E322" s="385">
        <v>156</v>
      </c>
      <c r="F322" s="385">
        <v>1704</v>
      </c>
      <c r="G322" s="385">
        <v>474</v>
      </c>
      <c r="H322" s="386">
        <f t="shared" si="28"/>
        <v>0.32911392405063289</v>
      </c>
      <c r="I322" s="139">
        <f t="shared" si="29"/>
        <v>0.36971830985915494</v>
      </c>
      <c r="J322" s="139">
        <f t="shared" si="31"/>
        <v>-0.13127089476267742</v>
      </c>
      <c r="K322" s="139">
        <f t="shared" si="32"/>
        <v>-8.9855966239010862E-2</v>
      </c>
      <c r="L322" s="139">
        <f t="shared" si="33"/>
        <v>-0.23395128385497763</v>
      </c>
      <c r="M322" s="139">
        <f t="shared" si="34"/>
        <v>-0.45507814485666587</v>
      </c>
      <c r="N322" s="388">
        <f t="shared" si="30"/>
        <v>-215.70704066205963</v>
      </c>
    </row>
    <row r="323" spans="2:14" x14ac:dyDescent="0.2">
      <c r="B323" s="387">
        <v>2</v>
      </c>
      <c r="C323" s="387">
        <v>590</v>
      </c>
      <c r="D323" s="384" t="s">
        <v>896</v>
      </c>
      <c r="E323" s="385">
        <v>720</v>
      </c>
      <c r="F323" s="385">
        <v>863</v>
      </c>
      <c r="G323" s="385">
        <v>2582</v>
      </c>
      <c r="H323" s="386">
        <f t="shared" si="28"/>
        <v>0.27885360185902403</v>
      </c>
      <c r="I323" s="139">
        <f t="shared" si="29"/>
        <v>3.8261877172653533</v>
      </c>
      <c r="J323" s="139">
        <f t="shared" si="31"/>
        <v>-5.3674337228054425E-2</v>
      </c>
      <c r="K323" s="139">
        <f t="shared" si="32"/>
        <v>-0.14362285350771378</v>
      </c>
      <c r="L323" s="139">
        <f t="shared" si="33"/>
        <v>-0.11140154517464321</v>
      </c>
      <c r="M323" s="139">
        <f t="shared" si="34"/>
        <v>-0.30869873591041141</v>
      </c>
      <c r="N323" s="388">
        <f t="shared" si="30"/>
        <v>-797.06013612068227</v>
      </c>
    </row>
    <row r="324" spans="2:14" x14ac:dyDescent="0.2">
      <c r="B324" s="387">
        <v>2</v>
      </c>
      <c r="C324" s="387">
        <v>591</v>
      </c>
      <c r="D324" s="384" t="s">
        <v>897</v>
      </c>
      <c r="E324" s="385">
        <v>39</v>
      </c>
      <c r="F324" s="385">
        <v>1435</v>
      </c>
      <c r="G324" s="385">
        <v>93</v>
      </c>
      <c r="H324" s="386">
        <f t="shared" si="28"/>
        <v>0.41935483870967744</v>
      </c>
      <c r="I324" s="139">
        <f t="shared" si="29"/>
        <v>9.1986062717770031E-2</v>
      </c>
      <c r="J324" s="139">
        <f t="shared" si="31"/>
        <v>-0.14529569951632607</v>
      </c>
      <c r="K324" s="139">
        <f t="shared" si="32"/>
        <v>6.6808817939200396E-3</v>
      </c>
      <c r="L324" s="139">
        <f t="shared" si="33"/>
        <v>-0.24379833016105795</v>
      </c>
      <c r="M324" s="139">
        <f t="shared" si="34"/>
        <v>-0.38241314788346398</v>
      </c>
      <c r="N324" s="388">
        <f t="shared" si="30"/>
        <v>-35.564422753162148</v>
      </c>
    </row>
    <row r="325" spans="2:14" x14ac:dyDescent="0.2">
      <c r="B325" s="387">
        <v>2</v>
      </c>
      <c r="C325" s="387">
        <v>592</v>
      </c>
      <c r="D325" s="384" t="s">
        <v>898</v>
      </c>
      <c r="E325" s="385">
        <v>85</v>
      </c>
      <c r="F325" s="385">
        <v>470</v>
      </c>
      <c r="G325" s="385">
        <v>647</v>
      </c>
      <c r="H325" s="386">
        <f t="shared" si="28"/>
        <v>0.13137557959814528</v>
      </c>
      <c r="I325" s="139">
        <f t="shared" si="29"/>
        <v>1.5574468085106383</v>
      </c>
      <c r="J325" s="139">
        <f t="shared" si="31"/>
        <v>-0.12490267633123066</v>
      </c>
      <c r="K325" s="139">
        <f t="shared" si="32"/>
        <v>-0.30139013098918949</v>
      </c>
      <c r="L325" s="139">
        <f t="shared" si="33"/>
        <v>-0.19184015831715515</v>
      </c>
      <c r="M325" s="139">
        <f t="shared" si="34"/>
        <v>-0.61813296563757525</v>
      </c>
      <c r="N325" s="388">
        <f t="shared" si="30"/>
        <v>-399.93202876751121</v>
      </c>
    </row>
    <row r="326" spans="2:14" x14ac:dyDescent="0.2">
      <c r="B326" s="387">
        <v>2</v>
      </c>
      <c r="C326" s="387">
        <v>593</v>
      </c>
      <c r="D326" s="384" t="s">
        <v>899</v>
      </c>
      <c r="E326" s="385">
        <v>3271</v>
      </c>
      <c r="F326" s="385">
        <v>1307</v>
      </c>
      <c r="G326" s="385">
        <v>5738</v>
      </c>
      <c r="H326" s="386">
        <f t="shared" si="28"/>
        <v>0.57005925409550362</v>
      </c>
      <c r="I326" s="139">
        <f t="shared" si="29"/>
        <v>6.892884468247896</v>
      </c>
      <c r="J326" s="139">
        <f t="shared" si="31"/>
        <v>6.249963600689349E-2</v>
      </c>
      <c r="K326" s="139">
        <f t="shared" si="32"/>
        <v>0.16789965158322917</v>
      </c>
      <c r="L326" s="139">
        <f t="shared" si="33"/>
        <v>-2.6712654737833423E-3</v>
      </c>
      <c r="M326" s="139">
        <f t="shared" si="34"/>
        <v>0.2277280221163393</v>
      </c>
      <c r="N326" s="388">
        <f t="shared" si="30"/>
        <v>1306.7033909035549</v>
      </c>
    </row>
    <row r="327" spans="2:14" x14ac:dyDescent="0.2">
      <c r="B327" s="387">
        <v>2</v>
      </c>
      <c r="C327" s="387">
        <v>594</v>
      </c>
      <c r="D327" s="384" t="s">
        <v>900</v>
      </c>
      <c r="E327" s="385">
        <v>1187</v>
      </c>
      <c r="F327" s="385">
        <v>1147</v>
      </c>
      <c r="G327" s="385">
        <v>2709</v>
      </c>
      <c r="H327" s="386">
        <f t="shared" si="28"/>
        <v>0.43816906607604283</v>
      </c>
      <c r="I327" s="139">
        <f t="shared" si="29"/>
        <v>3.3966870095902353</v>
      </c>
      <c r="J327" s="139">
        <f t="shared" si="31"/>
        <v>-4.8999402310171532E-2</v>
      </c>
      <c r="K327" s="139">
        <f t="shared" si="32"/>
        <v>2.6807741267654197E-2</v>
      </c>
      <c r="L327" s="139">
        <f t="shared" si="33"/>
        <v>-0.12662956928960359</v>
      </c>
      <c r="M327" s="139">
        <f t="shared" si="34"/>
        <v>-0.14882123033212091</v>
      </c>
      <c r="N327" s="388">
        <f t="shared" si="30"/>
        <v>-403.15671296971556</v>
      </c>
    </row>
    <row r="328" spans="2:14" x14ac:dyDescent="0.2">
      <c r="B328" s="387">
        <v>2</v>
      </c>
      <c r="C328" s="387">
        <v>602</v>
      </c>
      <c r="D328" s="384" t="s">
        <v>901</v>
      </c>
      <c r="E328" s="385">
        <v>249</v>
      </c>
      <c r="F328" s="385">
        <v>1038</v>
      </c>
      <c r="G328" s="385">
        <v>940</v>
      </c>
      <c r="H328" s="386">
        <f t="shared" si="28"/>
        <v>0.26489361702127662</v>
      </c>
      <c r="I328" s="139">
        <f t="shared" si="29"/>
        <v>1.1454720616570329</v>
      </c>
      <c r="J328" s="139">
        <f t="shared" si="31"/>
        <v>-0.11411719656005205</v>
      </c>
      <c r="K328" s="139">
        <f t="shared" si="32"/>
        <v>-0.1585567993782255</v>
      </c>
      <c r="L328" s="139">
        <f t="shared" si="33"/>
        <v>-0.20644679636858032</v>
      </c>
      <c r="M328" s="139">
        <f t="shared" si="34"/>
        <v>-0.47912079230685789</v>
      </c>
      <c r="N328" s="388">
        <f t="shared" si="30"/>
        <v>-450.37354476844644</v>
      </c>
    </row>
    <row r="329" spans="2:14" x14ac:dyDescent="0.2">
      <c r="B329" s="387">
        <v>2</v>
      </c>
      <c r="C329" s="387">
        <v>603</v>
      </c>
      <c r="D329" s="384" t="s">
        <v>902</v>
      </c>
      <c r="E329" s="385">
        <v>755</v>
      </c>
      <c r="F329" s="385">
        <v>356</v>
      </c>
      <c r="G329" s="385">
        <v>1872</v>
      </c>
      <c r="H329" s="386">
        <f t="shared" si="28"/>
        <v>0.40331196581196582</v>
      </c>
      <c r="I329" s="139">
        <f t="shared" si="29"/>
        <v>7.3792134831460672</v>
      </c>
      <c r="J329" s="139">
        <f t="shared" si="31"/>
        <v>-7.9809800154801269E-2</v>
      </c>
      <c r="K329" s="139">
        <f t="shared" si="32"/>
        <v>-1.0481271191669052E-2</v>
      </c>
      <c r="L329" s="139">
        <f t="shared" si="33"/>
        <v>1.4571616398896089E-2</v>
      </c>
      <c r="M329" s="139">
        <f t="shared" si="34"/>
        <v>-7.5719454947574233E-2</v>
      </c>
      <c r="N329" s="388">
        <f t="shared" si="30"/>
        <v>-141.74681966185895</v>
      </c>
    </row>
    <row r="330" spans="2:14" x14ac:dyDescent="0.2">
      <c r="B330" s="387">
        <v>2</v>
      </c>
      <c r="C330" s="387">
        <v>605</v>
      </c>
      <c r="D330" s="384" t="s">
        <v>903</v>
      </c>
      <c r="E330" s="385">
        <v>393</v>
      </c>
      <c r="F330" s="385">
        <v>1464</v>
      </c>
      <c r="G330" s="385">
        <v>1353</v>
      </c>
      <c r="H330" s="386">
        <f t="shared" si="28"/>
        <v>0.29046563192904656</v>
      </c>
      <c r="I330" s="139">
        <f t="shared" si="29"/>
        <v>1.1926229508196722</v>
      </c>
      <c r="J330" s="139">
        <f t="shared" si="31"/>
        <v>-9.8914455449141542E-2</v>
      </c>
      <c r="K330" s="139">
        <f t="shared" si="32"/>
        <v>-0.13120067464949853</v>
      </c>
      <c r="L330" s="139">
        <f t="shared" si="33"/>
        <v>-0.20477505319242328</v>
      </c>
      <c r="M330" s="139">
        <f t="shared" si="34"/>
        <v>-0.43489018329106333</v>
      </c>
      <c r="N330" s="388">
        <f t="shared" si="30"/>
        <v>-588.40641799280866</v>
      </c>
    </row>
    <row r="331" spans="2:14" x14ac:dyDescent="0.2">
      <c r="B331" s="387">
        <v>2</v>
      </c>
      <c r="C331" s="387">
        <v>606</v>
      </c>
      <c r="D331" s="384" t="s">
        <v>904</v>
      </c>
      <c r="E331" s="385">
        <v>109</v>
      </c>
      <c r="F331" s="385">
        <v>219</v>
      </c>
      <c r="G331" s="385">
        <v>477</v>
      </c>
      <c r="H331" s="386">
        <f t="shared" si="28"/>
        <v>0.22851153039832284</v>
      </c>
      <c r="I331" s="139">
        <f t="shared" si="29"/>
        <v>2.6757990867579911</v>
      </c>
      <c r="J331" s="139">
        <f t="shared" si="31"/>
        <v>-0.13116046322918412</v>
      </c>
      <c r="K331" s="139">
        <f t="shared" si="32"/>
        <v>-0.19747719353326193</v>
      </c>
      <c r="L331" s="139">
        <f t="shared" si="33"/>
        <v>-0.15218877903455436</v>
      </c>
      <c r="M331" s="139">
        <f t="shared" si="34"/>
        <v>-0.48082643579700041</v>
      </c>
      <c r="N331" s="388">
        <f t="shared" si="30"/>
        <v>-229.3542098751692</v>
      </c>
    </row>
    <row r="332" spans="2:14" x14ac:dyDescent="0.2">
      <c r="B332" s="387">
        <v>2</v>
      </c>
      <c r="C332" s="387">
        <v>607</v>
      </c>
      <c r="D332" s="384" t="s">
        <v>905</v>
      </c>
      <c r="E332" s="385">
        <v>71</v>
      </c>
      <c r="F332" s="385">
        <v>296</v>
      </c>
      <c r="G332" s="385">
        <v>456</v>
      </c>
      <c r="H332" s="386">
        <f t="shared" si="28"/>
        <v>0.15570175438596492</v>
      </c>
      <c r="I332" s="139">
        <f t="shared" si="29"/>
        <v>1.7804054054054055</v>
      </c>
      <c r="J332" s="139">
        <f t="shared" si="31"/>
        <v>-0.13193348396363722</v>
      </c>
      <c r="K332" s="139">
        <f t="shared" si="32"/>
        <v>-0.27536676622624273</v>
      </c>
      <c r="L332" s="139">
        <f t="shared" si="33"/>
        <v>-0.18393512153961522</v>
      </c>
      <c r="M332" s="139">
        <f t="shared" si="34"/>
        <v>-0.59123537172949514</v>
      </c>
      <c r="N332" s="388">
        <f t="shared" si="30"/>
        <v>-269.60332950864978</v>
      </c>
    </row>
    <row r="333" spans="2:14" x14ac:dyDescent="0.2">
      <c r="B333" s="387">
        <v>2</v>
      </c>
      <c r="C333" s="387">
        <v>608</v>
      </c>
      <c r="D333" s="384" t="s">
        <v>906</v>
      </c>
      <c r="E333" s="385">
        <v>1734</v>
      </c>
      <c r="F333" s="385">
        <v>695</v>
      </c>
      <c r="G333" s="385">
        <v>4143</v>
      </c>
      <c r="H333" s="386">
        <f t="shared" ref="H333:H396" si="35">E333/G333</f>
        <v>0.41853729181752353</v>
      </c>
      <c r="I333" s="139">
        <f t="shared" ref="I333:I396" si="36">(G333+E333)/F333</f>
        <v>8.4561151079136696</v>
      </c>
      <c r="J333" s="139">
        <f t="shared" si="31"/>
        <v>3.7868706996241844E-3</v>
      </c>
      <c r="K333" s="139">
        <f t="shared" si="32"/>
        <v>5.8062962427224305E-3</v>
      </c>
      <c r="L333" s="139">
        <f t="shared" si="33"/>
        <v>5.275335537709034E-2</v>
      </c>
      <c r="M333" s="139">
        <f t="shared" si="34"/>
        <v>6.2346522319436951E-2</v>
      </c>
      <c r="N333" s="388">
        <f t="shared" ref="N333:N396" si="37">M333*G333</f>
        <v>258.30164196942729</v>
      </c>
    </row>
    <row r="334" spans="2:14" x14ac:dyDescent="0.2">
      <c r="B334" s="387">
        <v>2</v>
      </c>
      <c r="C334" s="387">
        <v>609</v>
      </c>
      <c r="D334" s="384" t="s">
        <v>907</v>
      </c>
      <c r="E334" s="385">
        <v>61</v>
      </c>
      <c r="F334" s="385">
        <v>306</v>
      </c>
      <c r="G334" s="385">
        <v>267</v>
      </c>
      <c r="H334" s="386">
        <f t="shared" si="35"/>
        <v>0.22846441947565543</v>
      </c>
      <c r="I334" s="139">
        <f t="shared" si="36"/>
        <v>1.0718954248366013</v>
      </c>
      <c r="J334" s="139">
        <f t="shared" ref="J334:J397" si="38">$J$6*(G334-G$10)/G$11</f>
        <v>-0.13889067057371488</v>
      </c>
      <c r="K334" s="139">
        <f t="shared" ref="K334:K397" si="39">$K$6*(H334-H$10)/H$11</f>
        <v>-0.19752759129351755</v>
      </c>
      <c r="L334" s="139">
        <f t="shared" ref="L334:L397" si="40">$L$6*(I334-I$10)/I$11</f>
        <v>-0.20905546913623202</v>
      </c>
      <c r="M334" s="139">
        <f t="shared" ref="M334:M397" si="41">SUM(J334:L334)</f>
        <v>-0.54547373100346452</v>
      </c>
      <c r="N334" s="388">
        <f t="shared" si="37"/>
        <v>-145.64148617792503</v>
      </c>
    </row>
    <row r="335" spans="2:14" x14ac:dyDescent="0.2">
      <c r="B335" s="387">
        <v>2</v>
      </c>
      <c r="C335" s="387">
        <v>610</v>
      </c>
      <c r="D335" s="384" t="s">
        <v>908</v>
      </c>
      <c r="E335" s="385">
        <v>200</v>
      </c>
      <c r="F335" s="385">
        <v>272</v>
      </c>
      <c r="G335" s="385">
        <v>597</v>
      </c>
      <c r="H335" s="386">
        <f t="shared" si="35"/>
        <v>0.33500837520938026</v>
      </c>
      <c r="I335" s="139">
        <f t="shared" si="36"/>
        <v>2.9301470588235294</v>
      </c>
      <c r="J335" s="139">
        <f t="shared" si="38"/>
        <v>-0.12674320188945226</v>
      </c>
      <c r="K335" s="139">
        <f t="shared" si="39"/>
        <v>-8.3550270669551147E-2</v>
      </c>
      <c r="L335" s="139">
        <f t="shared" si="40"/>
        <v>-0.14317082636767525</v>
      </c>
      <c r="M335" s="139">
        <f t="shared" si="41"/>
        <v>-0.35346429892667863</v>
      </c>
      <c r="N335" s="388">
        <f t="shared" si="37"/>
        <v>-211.01818645922714</v>
      </c>
    </row>
    <row r="336" spans="2:14" x14ac:dyDescent="0.2">
      <c r="B336" s="387">
        <v>2</v>
      </c>
      <c r="C336" s="387">
        <v>611</v>
      </c>
      <c r="D336" s="384" t="s">
        <v>909</v>
      </c>
      <c r="E336" s="385">
        <v>414</v>
      </c>
      <c r="F336" s="385">
        <v>455</v>
      </c>
      <c r="G336" s="385">
        <v>1010</v>
      </c>
      <c r="H336" s="386">
        <f t="shared" si="35"/>
        <v>0.40990099009900988</v>
      </c>
      <c r="I336" s="139">
        <f t="shared" si="36"/>
        <v>3.1296703296703297</v>
      </c>
      <c r="J336" s="139">
        <f t="shared" si="38"/>
        <v>-0.11154046077854178</v>
      </c>
      <c r="K336" s="139">
        <f t="shared" si="39"/>
        <v>-3.4325434755663855E-3</v>
      </c>
      <c r="L336" s="139">
        <f t="shared" si="40"/>
        <v>-0.1360966932506488</v>
      </c>
      <c r="M336" s="139">
        <f t="shared" si="41"/>
        <v>-0.25106969750475694</v>
      </c>
      <c r="N336" s="388">
        <f t="shared" si="37"/>
        <v>-253.58039447980451</v>
      </c>
    </row>
    <row r="337" spans="2:14" x14ac:dyDescent="0.2">
      <c r="B337" s="387">
        <v>2</v>
      </c>
      <c r="C337" s="387">
        <v>612</v>
      </c>
      <c r="D337" s="384" t="s">
        <v>910</v>
      </c>
      <c r="E337" s="385">
        <v>2990</v>
      </c>
      <c r="F337" s="385">
        <v>1272</v>
      </c>
      <c r="G337" s="385">
        <v>5437</v>
      </c>
      <c r="H337" s="386">
        <f t="shared" si="35"/>
        <v>0.54993562626448411</v>
      </c>
      <c r="I337" s="139">
        <f t="shared" si="36"/>
        <v>6.625</v>
      </c>
      <c r="J337" s="139">
        <f t="shared" si="38"/>
        <v>5.1419672146399406E-2</v>
      </c>
      <c r="K337" s="139">
        <f t="shared" si="39"/>
        <v>0.1463720373171909</v>
      </c>
      <c r="L337" s="139">
        <f t="shared" si="40"/>
        <v>-1.2169157024611693E-2</v>
      </c>
      <c r="M337" s="139">
        <f t="shared" si="41"/>
        <v>0.18562255243897863</v>
      </c>
      <c r="N337" s="388">
        <f t="shared" si="37"/>
        <v>1009.2298176107267</v>
      </c>
    </row>
    <row r="338" spans="2:14" x14ac:dyDescent="0.2">
      <c r="B338" s="387">
        <v>2</v>
      </c>
      <c r="C338" s="387">
        <v>613</v>
      </c>
      <c r="D338" s="384" t="s">
        <v>911</v>
      </c>
      <c r="E338" s="385">
        <v>298</v>
      </c>
      <c r="F338" s="385">
        <v>1023</v>
      </c>
      <c r="G338" s="385">
        <v>622</v>
      </c>
      <c r="H338" s="386">
        <f t="shared" si="35"/>
        <v>0.47909967845659163</v>
      </c>
      <c r="I338" s="139">
        <f t="shared" si="36"/>
        <v>0.89931573802541542</v>
      </c>
      <c r="J338" s="139">
        <f t="shared" si="38"/>
        <v>-0.12582293911034148</v>
      </c>
      <c r="K338" s="139">
        <f t="shared" si="39"/>
        <v>7.0594002989457477E-2</v>
      </c>
      <c r="L338" s="139">
        <f t="shared" si="40"/>
        <v>-0.21517431268072496</v>
      </c>
      <c r="M338" s="139">
        <f t="shared" si="41"/>
        <v>-0.27040324880160893</v>
      </c>
      <c r="N338" s="388">
        <f t="shared" si="37"/>
        <v>-168.19082075460076</v>
      </c>
    </row>
    <row r="339" spans="2:14" x14ac:dyDescent="0.2">
      <c r="B339" s="387">
        <v>2</v>
      </c>
      <c r="C339" s="387">
        <v>614</v>
      </c>
      <c r="D339" s="384" t="s">
        <v>912</v>
      </c>
      <c r="E339" s="385">
        <v>549</v>
      </c>
      <c r="F339" s="385">
        <v>1319</v>
      </c>
      <c r="G339" s="385">
        <v>1301</v>
      </c>
      <c r="H339" s="386">
        <f t="shared" si="35"/>
        <v>0.42198308993082245</v>
      </c>
      <c r="I339" s="139">
        <f t="shared" si="36"/>
        <v>1.4025777103866566</v>
      </c>
      <c r="J339" s="139">
        <f t="shared" si="38"/>
        <v>-0.10082860202969203</v>
      </c>
      <c r="K339" s="139">
        <f t="shared" si="39"/>
        <v>9.4925009988746697E-3</v>
      </c>
      <c r="L339" s="139">
        <f t="shared" si="40"/>
        <v>-0.19733106978423953</v>
      </c>
      <c r="M339" s="139">
        <f t="shared" si="41"/>
        <v>-0.28866717081505688</v>
      </c>
      <c r="N339" s="388">
        <f t="shared" si="37"/>
        <v>-375.555989230389</v>
      </c>
    </row>
    <row r="340" spans="2:14" x14ac:dyDescent="0.2">
      <c r="B340" s="387">
        <v>2</v>
      </c>
      <c r="C340" s="387">
        <v>615</v>
      </c>
      <c r="D340" s="384" t="s">
        <v>913</v>
      </c>
      <c r="E340" s="385">
        <v>127</v>
      </c>
      <c r="F340" s="385">
        <v>233</v>
      </c>
      <c r="G340" s="385">
        <v>600</v>
      </c>
      <c r="H340" s="386">
        <f t="shared" si="35"/>
        <v>0.21166666666666667</v>
      </c>
      <c r="I340" s="139">
        <f t="shared" si="36"/>
        <v>3.1201716738197427</v>
      </c>
      <c r="J340" s="139">
        <f t="shared" si="38"/>
        <v>-0.12663277035595899</v>
      </c>
      <c r="K340" s="139">
        <f t="shared" si="39"/>
        <v>-0.21549729069586687</v>
      </c>
      <c r="L340" s="139">
        <f t="shared" si="40"/>
        <v>-0.13643346978621124</v>
      </c>
      <c r="M340" s="139">
        <f t="shared" si="41"/>
        <v>-0.4785635308380371</v>
      </c>
      <c r="N340" s="388">
        <f t="shared" si="37"/>
        <v>-287.13811850282224</v>
      </c>
    </row>
    <row r="341" spans="2:14" x14ac:dyDescent="0.2">
      <c r="B341" s="387">
        <v>2</v>
      </c>
      <c r="C341" s="387">
        <v>616</v>
      </c>
      <c r="D341" s="384" t="s">
        <v>914</v>
      </c>
      <c r="E341" s="385">
        <v>6701</v>
      </c>
      <c r="F341" s="385">
        <v>1563</v>
      </c>
      <c r="G341" s="385">
        <v>13038</v>
      </c>
      <c r="H341" s="386">
        <f t="shared" si="35"/>
        <v>0.51395919619573549</v>
      </c>
      <c r="I341" s="139">
        <f t="shared" si="36"/>
        <v>12.628918746001279</v>
      </c>
      <c r="J341" s="139">
        <f t="shared" si="38"/>
        <v>0.33121636750724831</v>
      </c>
      <c r="K341" s="139">
        <f t="shared" si="39"/>
        <v>0.10788560158638839</v>
      </c>
      <c r="L341" s="139">
        <f t="shared" si="40"/>
        <v>0.2007008518358343</v>
      </c>
      <c r="M341" s="139">
        <f t="shared" si="41"/>
        <v>0.63980282092947105</v>
      </c>
      <c r="N341" s="388">
        <f t="shared" si="37"/>
        <v>8341.749179278444</v>
      </c>
    </row>
    <row r="342" spans="2:14" x14ac:dyDescent="0.2">
      <c r="B342" s="387">
        <v>2</v>
      </c>
      <c r="C342" s="387">
        <v>617</v>
      </c>
      <c r="D342" s="384" t="s">
        <v>915</v>
      </c>
      <c r="E342" s="385">
        <v>114</v>
      </c>
      <c r="F342" s="385">
        <v>539</v>
      </c>
      <c r="G342" s="385">
        <v>654</v>
      </c>
      <c r="H342" s="386">
        <f t="shared" si="35"/>
        <v>0.1743119266055046</v>
      </c>
      <c r="I342" s="139">
        <f t="shared" si="36"/>
        <v>1.424860853432282</v>
      </c>
      <c r="J342" s="139">
        <f t="shared" si="38"/>
        <v>-0.12464500275307965</v>
      </c>
      <c r="K342" s="139">
        <f t="shared" si="39"/>
        <v>-0.25545819843066681</v>
      </c>
      <c r="L342" s="139">
        <f t="shared" si="40"/>
        <v>-0.19654101697735904</v>
      </c>
      <c r="M342" s="139">
        <f t="shared" si="41"/>
        <v>-0.57664421816110556</v>
      </c>
      <c r="N342" s="388">
        <f t="shared" si="37"/>
        <v>-377.12531867736305</v>
      </c>
    </row>
    <row r="343" spans="2:14" x14ac:dyDescent="0.2">
      <c r="B343" s="387">
        <v>2</v>
      </c>
      <c r="C343" s="387">
        <v>619</v>
      </c>
      <c r="D343" s="384" t="s">
        <v>916</v>
      </c>
      <c r="E343" s="385">
        <v>1763</v>
      </c>
      <c r="F343" s="385">
        <v>1649</v>
      </c>
      <c r="G343" s="385">
        <v>3510</v>
      </c>
      <c r="H343" s="386">
        <f t="shared" si="35"/>
        <v>0.50227920227920231</v>
      </c>
      <c r="I343" s="139">
        <f t="shared" si="36"/>
        <v>3.1976955730745908</v>
      </c>
      <c r="J343" s="139">
        <f t="shared" si="38"/>
        <v>-1.9514182867461375E-2</v>
      </c>
      <c r="K343" s="139">
        <f t="shared" si="39"/>
        <v>9.5390717176072753E-2</v>
      </c>
      <c r="L343" s="139">
        <f t="shared" si="40"/>
        <v>-0.13368484612566173</v>
      </c>
      <c r="M343" s="139">
        <f t="shared" si="41"/>
        <v>-5.7808311817050345E-2</v>
      </c>
      <c r="N343" s="388">
        <f t="shared" si="37"/>
        <v>-202.90717447784672</v>
      </c>
    </row>
    <row r="344" spans="2:14" x14ac:dyDescent="0.2">
      <c r="B344" s="387">
        <v>2</v>
      </c>
      <c r="C344" s="387">
        <v>620</v>
      </c>
      <c r="D344" s="384" t="s">
        <v>917</v>
      </c>
      <c r="E344" s="385">
        <v>352</v>
      </c>
      <c r="F344" s="385">
        <v>1055</v>
      </c>
      <c r="G344" s="385">
        <v>733</v>
      </c>
      <c r="H344" s="386">
        <f t="shared" si="35"/>
        <v>0.48021828103683495</v>
      </c>
      <c r="I344" s="139">
        <f t="shared" si="36"/>
        <v>1.028436018957346</v>
      </c>
      <c r="J344" s="139">
        <f t="shared" si="38"/>
        <v>-0.12173697237108951</v>
      </c>
      <c r="K344" s="139">
        <f t="shared" si="39"/>
        <v>7.1790648299472293E-2</v>
      </c>
      <c r="L344" s="139">
        <f t="shared" si="40"/>
        <v>-0.21059633011486339</v>
      </c>
      <c r="M344" s="139">
        <f t="shared" si="41"/>
        <v>-0.26054265418648059</v>
      </c>
      <c r="N344" s="388">
        <f t="shared" si="37"/>
        <v>-190.97776551869026</v>
      </c>
    </row>
    <row r="345" spans="2:14" x14ac:dyDescent="0.2">
      <c r="B345" s="387">
        <v>2</v>
      </c>
      <c r="C345" s="387">
        <v>622</v>
      </c>
      <c r="D345" s="384" t="s">
        <v>918</v>
      </c>
      <c r="E345" s="385">
        <v>202</v>
      </c>
      <c r="F345" s="385">
        <v>338</v>
      </c>
      <c r="G345" s="385">
        <v>631</v>
      </c>
      <c r="H345" s="386">
        <f t="shared" si="35"/>
        <v>0.32012678288431062</v>
      </c>
      <c r="I345" s="139">
        <f t="shared" si="36"/>
        <v>2.4644970414201182</v>
      </c>
      <c r="J345" s="139">
        <f t="shared" si="38"/>
        <v>-0.12549164450986158</v>
      </c>
      <c r="K345" s="139">
        <f t="shared" si="39"/>
        <v>-9.9470122792074941E-2</v>
      </c>
      <c r="L345" s="139">
        <f t="shared" si="40"/>
        <v>-0.15968053069979143</v>
      </c>
      <c r="M345" s="139">
        <f t="shared" si="41"/>
        <v>-0.38464229800172794</v>
      </c>
      <c r="N345" s="388">
        <f t="shared" si="37"/>
        <v>-242.70929003909032</v>
      </c>
    </row>
    <row r="346" spans="2:14" x14ac:dyDescent="0.2">
      <c r="B346" s="387">
        <v>2</v>
      </c>
      <c r="C346" s="387">
        <v>623</v>
      </c>
      <c r="D346" s="384" t="s">
        <v>919</v>
      </c>
      <c r="E346" s="385">
        <v>1385</v>
      </c>
      <c r="F346" s="385">
        <v>647</v>
      </c>
      <c r="G346" s="385">
        <v>2936</v>
      </c>
      <c r="H346" s="386">
        <f t="shared" si="35"/>
        <v>0.47173024523160761</v>
      </c>
      <c r="I346" s="139">
        <f t="shared" si="36"/>
        <v>6.6785162287480677</v>
      </c>
      <c r="J346" s="139">
        <f t="shared" si="38"/>
        <v>-4.0643416275845438E-2</v>
      </c>
      <c r="K346" s="139">
        <f t="shared" si="39"/>
        <v>6.2710418719317207E-2</v>
      </c>
      <c r="L346" s="139">
        <f t="shared" si="40"/>
        <v>-1.0271729599337807E-2</v>
      </c>
      <c r="M346" s="139">
        <f t="shared" si="41"/>
        <v>1.1795272844133961E-2</v>
      </c>
      <c r="N346" s="388">
        <f t="shared" si="37"/>
        <v>34.630921070377312</v>
      </c>
    </row>
    <row r="347" spans="2:14" x14ac:dyDescent="0.2">
      <c r="B347" s="387">
        <v>2</v>
      </c>
      <c r="C347" s="387">
        <v>626</v>
      </c>
      <c r="D347" s="384" t="s">
        <v>920</v>
      </c>
      <c r="E347" s="385">
        <v>994</v>
      </c>
      <c r="F347" s="385">
        <v>1718</v>
      </c>
      <c r="G347" s="385">
        <v>1777</v>
      </c>
      <c r="H347" s="386">
        <f t="shared" si="35"/>
        <v>0.55936972425436127</v>
      </c>
      <c r="I347" s="139">
        <f t="shared" si="36"/>
        <v>1.6129220023282886</v>
      </c>
      <c r="J347" s="139">
        <f t="shared" si="38"/>
        <v>-8.330679871542232E-2</v>
      </c>
      <c r="K347" s="139">
        <f t="shared" si="39"/>
        <v>0.15646433400342877</v>
      </c>
      <c r="L347" s="139">
        <f t="shared" si="40"/>
        <v>-0.18987327543630952</v>
      </c>
      <c r="M347" s="139">
        <f t="shared" si="41"/>
        <v>-0.11671574014830308</v>
      </c>
      <c r="N347" s="388">
        <f t="shared" si="37"/>
        <v>-207.40387024353456</v>
      </c>
    </row>
    <row r="348" spans="2:14" x14ac:dyDescent="0.2">
      <c r="B348" s="387">
        <v>2</v>
      </c>
      <c r="C348" s="387">
        <v>627</v>
      </c>
      <c r="D348" s="384" t="s">
        <v>921</v>
      </c>
      <c r="E348" s="385">
        <v>3984</v>
      </c>
      <c r="F348" s="385">
        <v>2086</v>
      </c>
      <c r="G348" s="385">
        <v>11583</v>
      </c>
      <c r="H348" s="386">
        <f t="shared" si="35"/>
        <v>0.34395234395234398</v>
      </c>
      <c r="I348" s="139">
        <f t="shared" si="36"/>
        <v>7.4626078619367213</v>
      </c>
      <c r="J348" s="139">
        <f t="shared" si="38"/>
        <v>0.27765707376299947</v>
      </c>
      <c r="K348" s="139">
        <f t="shared" si="39"/>
        <v>-7.398229859598536E-2</v>
      </c>
      <c r="L348" s="139">
        <f t="shared" si="40"/>
        <v>1.752837895733364E-2</v>
      </c>
      <c r="M348" s="139">
        <f t="shared" si="41"/>
        <v>0.22120315412434774</v>
      </c>
      <c r="N348" s="388">
        <f t="shared" si="37"/>
        <v>2562.1961342223199</v>
      </c>
    </row>
    <row r="349" spans="2:14" x14ac:dyDescent="0.2">
      <c r="B349" s="387">
        <v>2</v>
      </c>
      <c r="C349" s="387">
        <v>628</v>
      </c>
      <c r="D349" s="384" t="s">
        <v>922</v>
      </c>
      <c r="E349" s="385">
        <v>473</v>
      </c>
      <c r="F349" s="385">
        <v>538</v>
      </c>
      <c r="G349" s="385">
        <v>1611</v>
      </c>
      <c r="H349" s="386">
        <f t="shared" si="35"/>
        <v>0.29360645561762883</v>
      </c>
      <c r="I349" s="139">
        <f t="shared" si="36"/>
        <v>3.8736059479553901</v>
      </c>
      <c r="J349" s="139">
        <f t="shared" si="38"/>
        <v>-8.9417343568718069E-2</v>
      </c>
      <c r="K349" s="139">
        <f t="shared" si="39"/>
        <v>-0.12784072179143532</v>
      </c>
      <c r="L349" s="139">
        <f t="shared" si="40"/>
        <v>-0.10972032335699992</v>
      </c>
      <c r="M349" s="139">
        <f t="shared" si="41"/>
        <v>-0.32697838871715335</v>
      </c>
      <c r="N349" s="388">
        <f t="shared" si="37"/>
        <v>-526.76218422333409</v>
      </c>
    </row>
    <row r="350" spans="2:14" x14ac:dyDescent="0.2">
      <c r="B350" s="387">
        <v>2</v>
      </c>
      <c r="C350" s="387">
        <v>629</v>
      </c>
      <c r="D350" s="384" t="s">
        <v>923</v>
      </c>
      <c r="E350" s="385">
        <v>79</v>
      </c>
      <c r="F350" s="385">
        <v>600</v>
      </c>
      <c r="G350" s="385">
        <v>324</v>
      </c>
      <c r="H350" s="386">
        <f t="shared" si="35"/>
        <v>0.24382716049382716</v>
      </c>
      <c r="I350" s="139">
        <f t="shared" si="36"/>
        <v>0.67166666666666663</v>
      </c>
      <c r="J350" s="139">
        <f t="shared" si="38"/>
        <v>-0.13679247143734224</v>
      </c>
      <c r="K350" s="139">
        <f t="shared" si="39"/>
        <v>-0.18109302166793281</v>
      </c>
      <c r="L350" s="139">
        <f t="shared" si="40"/>
        <v>-0.22324565106608937</v>
      </c>
      <c r="M350" s="139">
        <f t="shared" si="41"/>
        <v>-0.54113114417136443</v>
      </c>
      <c r="N350" s="388">
        <f t="shared" si="37"/>
        <v>-175.32649071152207</v>
      </c>
    </row>
    <row r="351" spans="2:14" x14ac:dyDescent="0.2">
      <c r="B351" s="387">
        <v>2</v>
      </c>
      <c r="C351" s="387">
        <v>630</v>
      </c>
      <c r="D351" s="384" t="s">
        <v>924</v>
      </c>
      <c r="E351" s="385">
        <v>207</v>
      </c>
      <c r="F351" s="385">
        <v>364</v>
      </c>
      <c r="G351" s="385">
        <v>571</v>
      </c>
      <c r="H351" s="386">
        <f t="shared" si="35"/>
        <v>0.36252189141856395</v>
      </c>
      <c r="I351" s="139">
        <f t="shared" si="36"/>
        <v>2.1373626373626373</v>
      </c>
      <c r="J351" s="139">
        <f t="shared" si="38"/>
        <v>-0.12770027517972748</v>
      </c>
      <c r="K351" s="139">
        <f t="shared" si="39"/>
        <v>-5.4117189863877632E-2</v>
      </c>
      <c r="L351" s="139">
        <f t="shared" si="40"/>
        <v>-0.17127913928133701</v>
      </c>
      <c r="M351" s="139">
        <f t="shared" si="41"/>
        <v>-0.35309660432494216</v>
      </c>
      <c r="N351" s="388">
        <f t="shared" si="37"/>
        <v>-201.61816106954197</v>
      </c>
    </row>
    <row r="352" spans="2:14" x14ac:dyDescent="0.2">
      <c r="B352" s="387">
        <v>2</v>
      </c>
      <c r="C352" s="387">
        <v>632</v>
      </c>
      <c r="D352" s="384" t="s">
        <v>925</v>
      </c>
      <c r="E352" s="385">
        <v>1151</v>
      </c>
      <c r="F352" s="385">
        <v>1145</v>
      </c>
      <c r="G352" s="385">
        <v>4359</v>
      </c>
      <c r="H352" s="386">
        <f t="shared" si="35"/>
        <v>0.26405138793301214</v>
      </c>
      <c r="I352" s="139">
        <f t="shared" si="36"/>
        <v>4.8122270742358078</v>
      </c>
      <c r="J352" s="139">
        <f t="shared" si="38"/>
        <v>1.1737941111141532E-2</v>
      </c>
      <c r="K352" s="139">
        <f t="shared" si="39"/>
        <v>-0.15945778915442516</v>
      </c>
      <c r="L352" s="139">
        <f t="shared" si="40"/>
        <v>-7.6441344090168964E-2</v>
      </c>
      <c r="M352" s="139">
        <f t="shared" si="41"/>
        <v>-0.22416119213345259</v>
      </c>
      <c r="N352" s="388">
        <f t="shared" si="37"/>
        <v>-977.11863650971986</v>
      </c>
    </row>
    <row r="353" spans="2:14" x14ac:dyDescent="0.2">
      <c r="B353" s="387">
        <v>2</v>
      </c>
      <c r="C353" s="387">
        <v>661</v>
      </c>
      <c r="D353" s="384" t="s">
        <v>926</v>
      </c>
      <c r="E353" s="385">
        <v>22</v>
      </c>
      <c r="F353" s="385">
        <v>100</v>
      </c>
      <c r="G353" s="385">
        <v>51</v>
      </c>
      <c r="H353" s="386">
        <f t="shared" si="35"/>
        <v>0.43137254901960786</v>
      </c>
      <c r="I353" s="139">
        <f t="shared" si="36"/>
        <v>0.73</v>
      </c>
      <c r="J353" s="139">
        <f t="shared" si="38"/>
        <v>-0.14684174098523223</v>
      </c>
      <c r="K353" s="139">
        <f t="shared" si="39"/>
        <v>1.9537044414577414E-2</v>
      </c>
      <c r="L353" s="139">
        <f t="shared" si="40"/>
        <v>-0.22117743233947915</v>
      </c>
      <c r="M353" s="139">
        <f t="shared" si="41"/>
        <v>-0.34848212891013397</v>
      </c>
      <c r="N353" s="388">
        <f t="shared" si="37"/>
        <v>-17.772588574416833</v>
      </c>
    </row>
    <row r="354" spans="2:14" x14ac:dyDescent="0.2">
      <c r="B354" s="387">
        <v>2</v>
      </c>
      <c r="C354" s="387">
        <v>662</v>
      </c>
      <c r="D354" s="384" t="s">
        <v>927</v>
      </c>
      <c r="E354" s="385">
        <v>381</v>
      </c>
      <c r="F354" s="385">
        <v>897</v>
      </c>
      <c r="G354" s="385">
        <v>1221</v>
      </c>
      <c r="H354" s="386">
        <f t="shared" si="35"/>
        <v>0.31203931203931207</v>
      </c>
      <c r="I354" s="139">
        <f t="shared" si="36"/>
        <v>1.785953177257525</v>
      </c>
      <c r="J354" s="139">
        <f t="shared" si="38"/>
        <v>-0.1037734429228466</v>
      </c>
      <c r="K354" s="139">
        <f t="shared" si="39"/>
        <v>-0.10812184077259668</v>
      </c>
      <c r="L354" s="139">
        <f t="shared" si="40"/>
        <v>-0.18373842430014922</v>
      </c>
      <c r="M354" s="139">
        <f t="shared" si="41"/>
        <v>-0.3956337079955925</v>
      </c>
      <c r="N354" s="388">
        <f t="shared" si="37"/>
        <v>-483.06875746261846</v>
      </c>
    </row>
    <row r="355" spans="2:14" x14ac:dyDescent="0.2">
      <c r="B355" s="387">
        <v>2</v>
      </c>
      <c r="C355" s="387">
        <v>663</v>
      </c>
      <c r="D355" s="384" t="s">
        <v>928</v>
      </c>
      <c r="E355" s="385">
        <v>388</v>
      </c>
      <c r="F355" s="385">
        <v>834</v>
      </c>
      <c r="G355" s="385">
        <v>1366</v>
      </c>
      <c r="H355" s="386">
        <f t="shared" si="35"/>
        <v>0.28404099560761348</v>
      </c>
      <c r="I355" s="139">
        <f t="shared" si="36"/>
        <v>2.1031175059952036</v>
      </c>
      <c r="J355" s="139">
        <f t="shared" si="38"/>
        <v>-9.843591880400393E-2</v>
      </c>
      <c r="K355" s="139">
        <f t="shared" si="39"/>
        <v>-0.13807354537086008</v>
      </c>
      <c r="L355" s="139">
        <f t="shared" si="40"/>
        <v>-0.17249330651544018</v>
      </c>
      <c r="M355" s="139">
        <f t="shared" si="41"/>
        <v>-0.40900277069030422</v>
      </c>
      <c r="N355" s="388">
        <f t="shared" si="37"/>
        <v>-558.69778476295551</v>
      </c>
    </row>
    <row r="356" spans="2:14" x14ac:dyDescent="0.2">
      <c r="B356" s="387">
        <v>2</v>
      </c>
      <c r="C356" s="387">
        <v>665</v>
      </c>
      <c r="D356" s="384" t="s">
        <v>929</v>
      </c>
      <c r="E356" s="385">
        <v>116</v>
      </c>
      <c r="F356" s="385">
        <v>187</v>
      </c>
      <c r="G356" s="385">
        <v>252</v>
      </c>
      <c r="H356" s="386">
        <f t="shared" si="35"/>
        <v>0.46031746031746029</v>
      </c>
      <c r="I356" s="139">
        <f t="shared" si="36"/>
        <v>1.9679144385026739</v>
      </c>
      <c r="J356" s="139">
        <f t="shared" si="38"/>
        <v>-0.13944282824118137</v>
      </c>
      <c r="K356" s="139">
        <f t="shared" si="39"/>
        <v>5.0501385964581702E-2</v>
      </c>
      <c r="L356" s="139">
        <f t="shared" si="40"/>
        <v>-0.17728695536258071</v>
      </c>
      <c r="M356" s="139">
        <f t="shared" si="41"/>
        <v>-0.26622839763918038</v>
      </c>
      <c r="N356" s="388">
        <f t="shared" si="37"/>
        <v>-67.08955620507345</v>
      </c>
    </row>
    <row r="357" spans="2:14" x14ac:dyDescent="0.2">
      <c r="B357" s="387">
        <v>2</v>
      </c>
      <c r="C357" s="387">
        <v>666</v>
      </c>
      <c r="D357" s="384" t="s">
        <v>930</v>
      </c>
      <c r="E357" s="385">
        <v>121</v>
      </c>
      <c r="F357" s="385">
        <v>480</v>
      </c>
      <c r="G357" s="385">
        <v>432</v>
      </c>
      <c r="H357" s="386">
        <f t="shared" si="35"/>
        <v>0.28009259259259262</v>
      </c>
      <c r="I357" s="139">
        <f t="shared" si="36"/>
        <v>1.1520833333333333</v>
      </c>
      <c r="J357" s="139">
        <f t="shared" si="38"/>
        <v>-0.13281693623158358</v>
      </c>
      <c r="K357" s="139">
        <f t="shared" si="39"/>
        <v>-0.14229742079670199</v>
      </c>
      <c r="L357" s="139">
        <f t="shared" si="40"/>
        <v>-0.20621239255336374</v>
      </c>
      <c r="M357" s="139">
        <f t="shared" si="41"/>
        <v>-0.48132674958164934</v>
      </c>
      <c r="N357" s="388">
        <f t="shared" si="37"/>
        <v>-207.93315581927251</v>
      </c>
    </row>
    <row r="358" spans="2:14" x14ac:dyDescent="0.2">
      <c r="B358" s="387">
        <v>2</v>
      </c>
      <c r="C358" s="387">
        <v>667</v>
      </c>
      <c r="D358" s="384" t="s">
        <v>931</v>
      </c>
      <c r="E358" s="385">
        <v>1264</v>
      </c>
      <c r="F358" s="385">
        <v>389</v>
      </c>
      <c r="G358" s="385">
        <v>3258</v>
      </c>
      <c r="H358" s="386">
        <f t="shared" si="35"/>
        <v>0.38796807857581339</v>
      </c>
      <c r="I358" s="139">
        <f t="shared" si="36"/>
        <v>11.624678663239074</v>
      </c>
      <c r="J358" s="139">
        <f t="shared" si="38"/>
        <v>-2.879043168089828E-2</v>
      </c>
      <c r="K358" s="139">
        <f t="shared" si="39"/>
        <v>-2.68956716434758E-2</v>
      </c>
      <c r="L358" s="139">
        <f t="shared" si="40"/>
        <v>0.16509534077558186</v>
      </c>
      <c r="M358" s="139">
        <f t="shared" si="41"/>
        <v>0.10940923745120777</v>
      </c>
      <c r="N358" s="388">
        <f t="shared" si="37"/>
        <v>356.4552956160349</v>
      </c>
    </row>
    <row r="359" spans="2:14" x14ac:dyDescent="0.2">
      <c r="B359" s="387">
        <v>2</v>
      </c>
      <c r="C359" s="387">
        <v>668</v>
      </c>
      <c r="D359" s="384" t="s">
        <v>932</v>
      </c>
      <c r="E359" s="385">
        <v>1313</v>
      </c>
      <c r="F359" s="385">
        <v>2512</v>
      </c>
      <c r="G359" s="385">
        <v>3004</v>
      </c>
      <c r="H359" s="386">
        <f t="shared" si="35"/>
        <v>0.43708388814913451</v>
      </c>
      <c r="I359" s="139">
        <f t="shared" si="36"/>
        <v>1.7185509554140128</v>
      </c>
      <c r="J359" s="139">
        <f t="shared" si="38"/>
        <v>-3.8140301516664053E-2</v>
      </c>
      <c r="K359" s="139">
        <f t="shared" si="39"/>
        <v>2.564685258412909E-2</v>
      </c>
      <c r="L359" s="139">
        <f t="shared" si="40"/>
        <v>-0.18612818208469589</v>
      </c>
      <c r="M359" s="139">
        <f t="shared" si="41"/>
        <v>-0.19862163101723085</v>
      </c>
      <c r="N359" s="388">
        <f t="shared" si="37"/>
        <v>-596.65937957576148</v>
      </c>
    </row>
    <row r="360" spans="2:14" x14ac:dyDescent="0.2">
      <c r="B360" s="387">
        <v>2</v>
      </c>
      <c r="C360" s="387">
        <v>669</v>
      </c>
      <c r="D360" s="384" t="s">
        <v>933</v>
      </c>
      <c r="E360" s="385">
        <v>215</v>
      </c>
      <c r="F360" s="385">
        <v>246</v>
      </c>
      <c r="G360" s="385">
        <v>556</v>
      </c>
      <c r="H360" s="386">
        <f t="shared" si="35"/>
        <v>0.38669064748201437</v>
      </c>
      <c r="I360" s="139">
        <f t="shared" si="36"/>
        <v>3.1341463414634148</v>
      </c>
      <c r="J360" s="139">
        <f t="shared" si="38"/>
        <v>-0.12825243284719398</v>
      </c>
      <c r="K360" s="139">
        <f t="shared" si="39"/>
        <v>-2.8262226624002663E-2</v>
      </c>
      <c r="L360" s="139">
        <f t="shared" si="40"/>
        <v>-0.13593799545503188</v>
      </c>
      <c r="M360" s="139">
        <f t="shared" si="41"/>
        <v>-0.29245265492622852</v>
      </c>
      <c r="N360" s="388">
        <f t="shared" si="37"/>
        <v>-162.60367613898305</v>
      </c>
    </row>
    <row r="361" spans="2:14" x14ac:dyDescent="0.2">
      <c r="B361" s="387">
        <v>2</v>
      </c>
      <c r="C361" s="387">
        <v>670</v>
      </c>
      <c r="D361" s="384" t="s">
        <v>934</v>
      </c>
      <c r="E361" s="385">
        <v>2092</v>
      </c>
      <c r="F361" s="385">
        <v>2178</v>
      </c>
      <c r="G361" s="385">
        <v>5626</v>
      </c>
      <c r="H361" s="386">
        <f t="shared" si="35"/>
        <v>0.37184500533238535</v>
      </c>
      <c r="I361" s="139">
        <f t="shared" si="36"/>
        <v>3.5436179981634526</v>
      </c>
      <c r="J361" s="139">
        <f t="shared" si="38"/>
        <v>5.8376858756477086E-2</v>
      </c>
      <c r="K361" s="139">
        <f t="shared" si="39"/>
        <v>-4.4143620397158204E-2</v>
      </c>
      <c r="L361" s="139">
        <f t="shared" si="40"/>
        <v>-0.1214201049109782</v>
      </c>
      <c r="M361" s="139">
        <f t="shared" si="41"/>
        <v>-0.10718686655165932</v>
      </c>
      <c r="N361" s="388">
        <f t="shared" si="37"/>
        <v>-603.03331121963538</v>
      </c>
    </row>
    <row r="362" spans="2:14" x14ac:dyDescent="0.2">
      <c r="B362" s="387">
        <v>2</v>
      </c>
      <c r="C362" s="387">
        <v>671</v>
      </c>
      <c r="D362" s="384" t="s">
        <v>935</v>
      </c>
      <c r="E362" s="385">
        <v>86</v>
      </c>
      <c r="F362" s="385">
        <v>400</v>
      </c>
      <c r="G362" s="385">
        <v>374</v>
      </c>
      <c r="H362" s="386">
        <f t="shared" si="35"/>
        <v>0.22994652406417113</v>
      </c>
      <c r="I362" s="139">
        <f t="shared" si="36"/>
        <v>1.1499999999999999</v>
      </c>
      <c r="J362" s="139">
        <f t="shared" si="38"/>
        <v>-0.13495194587912065</v>
      </c>
      <c r="K362" s="139">
        <f t="shared" si="39"/>
        <v>-0.19594208314601</v>
      </c>
      <c r="L362" s="139">
        <f t="shared" si="40"/>
        <v>-0.20628625750788554</v>
      </c>
      <c r="M362" s="139">
        <f t="shared" si="41"/>
        <v>-0.53718028653301619</v>
      </c>
      <c r="N362" s="388">
        <f t="shared" si="37"/>
        <v>-200.90542716334807</v>
      </c>
    </row>
    <row r="363" spans="2:14" x14ac:dyDescent="0.2">
      <c r="B363" s="387">
        <v>2</v>
      </c>
      <c r="C363" s="387">
        <v>681</v>
      </c>
      <c r="D363" s="384" t="s">
        <v>936</v>
      </c>
      <c r="E363" s="385">
        <v>111</v>
      </c>
      <c r="F363" s="385">
        <v>381</v>
      </c>
      <c r="G363" s="385">
        <v>273</v>
      </c>
      <c r="H363" s="386">
        <f t="shared" si="35"/>
        <v>0.40659340659340659</v>
      </c>
      <c r="I363" s="139">
        <f t="shared" si="36"/>
        <v>1.0078740157480315</v>
      </c>
      <c r="J363" s="139">
        <f t="shared" si="38"/>
        <v>-0.1386698075067283</v>
      </c>
      <c r="K363" s="139">
        <f t="shared" si="39"/>
        <v>-6.9708906592476656E-3</v>
      </c>
      <c r="L363" s="139">
        <f t="shared" si="40"/>
        <v>-0.21132535960219123</v>
      </c>
      <c r="M363" s="139">
        <f t="shared" si="41"/>
        <v>-0.3569660577681672</v>
      </c>
      <c r="N363" s="388">
        <f t="shared" si="37"/>
        <v>-97.451733770709652</v>
      </c>
    </row>
    <row r="364" spans="2:14" x14ac:dyDescent="0.2">
      <c r="B364" s="387">
        <v>2</v>
      </c>
      <c r="C364" s="387">
        <v>683</v>
      </c>
      <c r="D364" s="384" t="s">
        <v>937</v>
      </c>
      <c r="E364" s="385">
        <v>33</v>
      </c>
      <c r="F364" s="385">
        <v>714</v>
      </c>
      <c r="G364" s="385">
        <v>163</v>
      </c>
      <c r="H364" s="386">
        <f t="shared" si="35"/>
        <v>0.20245398773006135</v>
      </c>
      <c r="I364" s="139">
        <f t="shared" si="36"/>
        <v>0.27450980392156865</v>
      </c>
      <c r="J364" s="139">
        <f t="shared" si="38"/>
        <v>-0.14271896373481582</v>
      </c>
      <c r="K364" s="139">
        <f t="shared" si="39"/>
        <v>-0.22535272035146722</v>
      </c>
      <c r="L364" s="139">
        <f t="shared" si="40"/>
        <v>-0.23732691839633815</v>
      </c>
      <c r="M364" s="139">
        <f t="shared" si="41"/>
        <v>-0.60539860248262123</v>
      </c>
      <c r="N364" s="388">
        <f t="shared" si="37"/>
        <v>-98.679972204667266</v>
      </c>
    </row>
    <row r="365" spans="2:14" x14ac:dyDescent="0.2">
      <c r="B365" s="387">
        <v>2</v>
      </c>
      <c r="C365" s="387">
        <v>687</v>
      </c>
      <c r="D365" s="384" t="s">
        <v>938</v>
      </c>
      <c r="E365" s="385">
        <v>58</v>
      </c>
      <c r="F365" s="385">
        <v>679</v>
      </c>
      <c r="G365" s="385">
        <v>209</v>
      </c>
      <c r="H365" s="386">
        <f t="shared" si="35"/>
        <v>0.27751196172248804</v>
      </c>
      <c r="I365" s="139">
        <f t="shared" si="36"/>
        <v>0.39322533136966126</v>
      </c>
      <c r="J365" s="139">
        <f t="shared" si="38"/>
        <v>-0.14102568022125195</v>
      </c>
      <c r="K365" s="139">
        <f t="shared" si="39"/>
        <v>-0.14505809727119964</v>
      </c>
      <c r="L365" s="139">
        <f t="shared" si="40"/>
        <v>-0.23311783821906576</v>
      </c>
      <c r="M365" s="139">
        <f t="shared" si="41"/>
        <v>-0.51920161571151735</v>
      </c>
      <c r="N365" s="388">
        <f t="shared" si="37"/>
        <v>-108.51313768370713</v>
      </c>
    </row>
    <row r="366" spans="2:14" x14ac:dyDescent="0.2">
      <c r="B366" s="387">
        <v>2</v>
      </c>
      <c r="C366" s="387">
        <v>690</v>
      </c>
      <c r="D366" s="384" t="s">
        <v>939</v>
      </c>
      <c r="E366" s="385">
        <v>727</v>
      </c>
      <c r="F366" s="385">
        <v>2450</v>
      </c>
      <c r="G366" s="385">
        <v>1411</v>
      </c>
      <c r="H366" s="386">
        <f t="shared" si="35"/>
        <v>0.51523742026931252</v>
      </c>
      <c r="I366" s="139">
        <f t="shared" si="36"/>
        <v>0.87265306122448982</v>
      </c>
      <c r="J366" s="139">
        <f t="shared" si="38"/>
        <v>-9.6779445801604483E-2</v>
      </c>
      <c r="K366" s="139">
        <f t="shared" si="39"/>
        <v>0.10925300487135246</v>
      </c>
      <c r="L366" s="139">
        <f t="shared" si="40"/>
        <v>-0.21611964263720318</v>
      </c>
      <c r="M366" s="139">
        <f t="shared" si="41"/>
        <v>-0.2036460835674552</v>
      </c>
      <c r="N366" s="388">
        <f t="shared" si="37"/>
        <v>-287.3446239136793</v>
      </c>
    </row>
    <row r="367" spans="2:14" x14ac:dyDescent="0.2">
      <c r="B367" s="387">
        <v>2</v>
      </c>
      <c r="C367" s="387">
        <v>691</v>
      </c>
      <c r="D367" s="384" t="s">
        <v>940</v>
      </c>
      <c r="E367" s="385">
        <v>254</v>
      </c>
      <c r="F367" s="385">
        <v>944</v>
      </c>
      <c r="G367" s="385">
        <v>510</v>
      </c>
      <c r="H367" s="386">
        <f t="shared" si="35"/>
        <v>0.49803921568627452</v>
      </c>
      <c r="I367" s="139">
        <f t="shared" si="36"/>
        <v>0.80932203389830504</v>
      </c>
      <c r="J367" s="139">
        <f t="shared" si="38"/>
        <v>-0.12994571636075788</v>
      </c>
      <c r="K367" s="139">
        <f t="shared" si="39"/>
        <v>9.0854914952329321E-2</v>
      </c>
      <c r="L367" s="139">
        <f t="shared" si="40"/>
        <v>-0.21836505549477139</v>
      </c>
      <c r="M367" s="139">
        <f t="shared" si="41"/>
        <v>-0.25745585690319994</v>
      </c>
      <c r="N367" s="388">
        <f t="shared" si="37"/>
        <v>-131.30248702063196</v>
      </c>
    </row>
    <row r="368" spans="2:14" x14ac:dyDescent="0.2">
      <c r="B368" s="387">
        <v>2</v>
      </c>
      <c r="C368" s="387">
        <v>692</v>
      </c>
      <c r="D368" s="384" t="s">
        <v>941</v>
      </c>
      <c r="E368" s="385">
        <v>140</v>
      </c>
      <c r="F368" s="385">
        <v>656</v>
      </c>
      <c r="G368" s="385">
        <v>376</v>
      </c>
      <c r="H368" s="386">
        <f t="shared" si="35"/>
        <v>0.37234042553191488</v>
      </c>
      <c r="I368" s="139">
        <f t="shared" si="36"/>
        <v>0.78658536585365857</v>
      </c>
      <c r="J368" s="139">
        <f t="shared" si="38"/>
        <v>-0.13487832485679177</v>
      </c>
      <c r="K368" s="139">
        <f t="shared" si="39"/>
        <v>-4.3613635692380692E-2</v>
      </c>
      <c r="L368" s="139">
        <f t="shared" si="40"/>
        <v>-0.21917118811129696</v>
      </c>
      <c r="M368" s="139">
        <f t="shared" si="41"/>
        <v>-0.39766314866046942</v>
      </c>
      <c r="N368" s="388">
        <f t="shared" si="37"/>
        <v>-149.5213438963365</v>
      </c>
    </row>
    <row r="369" spans="2:14" x14ac:dyDescent="0.2">
      <c r="B369" s="387">
        <v>2</v>
      </c>
      <c r="C369" s="387">
        <v>694</v>
      </c>
      <c r="D369" s="384" t="s">
        <v>942</v>
      </c>
      <c r="E369" s="385">
        <v>85</v>
      </c>
      <c r="F369" s="385">
        <v>816</v>
      </c>
      <c r="G369" s="385">
        <v>397</v>
      </c>
      <c r="H369" s="386">
        <f t="shared" si="35"/>
        <v>0.2141057934508816</v>
      </c>
      <c r="I369" s="139">
        <f t="shared" si="36"/>
        <v>0.59068627450980393</v>
      </c>
      <c r="J369" s="139">
        <f t="shared" si="38"/>
        <v>-0.1341053041223387</v>
      </c>
      <c r="K369" s="139">
        <f t="shared" si="39"/>
        <v>-0.21288799077253978</v>
      </c>
      <c r="L369" s="139">
        <f t="shared" si="40"/>
        <v>-0.22611682529832475</v>
      </c>
      <c r="M369" s="139">
        <f t="shared" si="41"/>
        <v>-0.57311012019320329</v>
      </c>
      <c r="N369" s="388">
        <f t="shared" si="37"/>
        <v>-227.5247177167017</v>
      </c>
    </row>
    <row r="370" spans="2:14" x14ac:dyDescent="0.2">
      <c r="B370" s="387">
        <v>2</v>
      </c>
      <c r="C370" s="387">
        <v>696</v>
      </c>
      <c r="D370" s="384" t="s">
        <v>943</v>
      </c>
      <c r="E370" s="385">
        <v>242</v>
      </c>
      <c r="F370" s="385">
        <v>467</v>
      </c>
      <c r="G370" s="385">
        <v>365</v>
      </c>
      <c r="H370" s="386">
        <f t="shared" si="35"/>
        <v>0.66301369863013704</v>
      </c>
      <c r="I370" s="139">
        <f t="shared" si="36"/>
        <v>1.2997858672376874</v>
      </c>
      <c r="J370" s="139">
        <f t="shared" si="38"/>
        <v>-0.13528324047960053</v>
      </c>
      <c r="K370" s="139">
        <f t="shared" si="39"/>
        <v>0.26733934720167363</v>
      </c>
      <c r="L370" s="139">
        <f t="shared" si="40"/>
        <v>-0.2009755728975563</v>
      </c>
      <c r="M370" s="139">
        <f t="shared" si="41"/>
        <v>-6.8919466175483196E-2</v>
      </c>
      <c r="N370" s="388">
        <f t="shared" si="37"/>
        <v>-25.155605154051365</v>
      </c>
    </row>
    <row r="371" spans="2:14" x14ac:dyDescent="0.2">
      <c r="B371" s="387">
        <v>2</v>
      </c>
      <c r="C371" s="387">
        <v>700</v>
      </c>
      <c r="D371" s="384" t="s">
        <v>944</v>
      </c>
      <c r="E371" s="385">
        <v>3437</v>
      </c>
      <c r="F371" s="385">
        <v>1942</v>
      </c>
      <c r="G371" s="385">
        <v>7262</v>
      </c>
      <c r="H371" s="386">
        <f t="shared" si="35"/>
        <v>0.47328559625447536</v>
      </c>
      <c r="I371" s="139">
        <f t="shared" si="36"/>
        <v>5.5092687950566424</v>
      </c>
      <c r="J371" s="139">
        <f t="shared" si="38"/>
        <v>0.11859885502148811</v>
      </c>
      <c r="K371" s="139">
        <f t="shared" si="39"/>
        <v>6.4374283562661838E-2</v>
      </c>
      <c r="L371" s="139">
        <f t="shared" si="40"/>
        <v>-5.1727605686221548E-2</v>
      </c>
      <c r="M371" s="139">
        <f t="shared" si="41"/>
        <v>0.1312455328979284</v>
      </c>
      <c r="N371" s="388">
        <f t="shared" si="37"/>
        <v>953.10505990475599</v>
      </c>
    </row>
    <row r="372" spans="2:14" x14ac:dyDescent="0.2">
      <c r="B372" s="387">
        <v>2</v>
      </c>
      <c r="C372" s="387">
        <v>701</v>
      </c>
      <c r="D372" s="384" t="s">
        <v>945</v>
      </c>
      <c r="E372" s="385">
        <v>82</v>
      </c>
      <c r="F372" s="385">
        <v>859</v>
      </c>
      <c r="G372" s="385">
        <v>469</v>
      </c>
      <c r="H372" s="386">
        <f t="shared" si="35"/>
        <v>0.17484008528784648</v>
      </c>
      <c r="I372" s="139">
        <f t="shared" si="36"/>
        <v>0.64144353899883588</v>
      </c>
      <c r="J372" s="139">
        <f t="shared" si="38"/>
        <v>-0.13145494731849958</v>
      </c>
      <c r="K372" s="139">
        <f t="shared" si="39"/>
        <v>-0.25489319114270709</v>
      </c>
      <c r="L372" s="139">
        <f t="shared" si="40"/>
        <v>-0.22431721744242092</v>
      </c>
      <c r="M372" s="139">
        <f t="shared" si="41"/>
        <v>-0.61066535590362758</v>
      </c>
      <c r="N372" s="388">
        <f t="shared" si="37"/>
        <v>-286.40205191880136</v>
      </c>
    </row>
    <row r="373" spans="2:14" x14ac:dyDescent="0.2">
      <c r="B373" s="387">
        <v>2</v>
      </c>
      <c r="C373" s="387">
        <v>703</v>
      </c>
      <c r="D373" s="384" t="s">
        <v>946</v>
      </c>
      <c r="E373" s="385">
        <v>870</v>
      </c>
      <c r="F373" s="385">
        <v>821</v>
      </c>
      <c r="G373" s="385">
        <v>2356</v>
      </c>
      <c r="H373" s="386">
        <f t="shared" si="35"/>
        <v>0.36926994906621391</v>
      </c>
      <c r="I373" s="139">
        <f t="shared" si="36"/>
        <v>3.9293544457978076</v>
      </c>
      <c r="J373" s="139">
        <f t="shared" si="38"/>
        <v>-6.199351275121609E-2</v>
      </c>
      <c r="K373" s="139">
        <f t="shared" si="39"/>
        <v>-4.6898333338431825E-2</v>
      </c>
      <c r="L373" s="139">
        <f t="shared" si="40"/>
        <v>-0.10774375043326145</v>
      </c>
      <c r="M373" s="139">
        <f t="shared" si="41"/>
        <v>-0.21663559652290937</v>
      </c>
      <c r="N373" s="388">
        <f t="shared" si="37"/>
        <v>-510.39346540797447</v>
      </c>
    </row>
    <row r="374" spans="2:14" x14ac:dyDescent="0.2">
      <c r="B374" s="387">
        <v>2</v>
      </c>
      <c r="C374" s="387">
        <v>704</v>
      </c>
      <c r="D374" s="384" t="s">
        <v>947</v>
      </c>
      <c r="E374" s="385">
        <v>48</v>
      </c>
      <c r="F374" s="385">
        <v>893</v>
      </c>
      <c r="G374" s="385">
        <v>188</v>
      </c>
      <c r="H374" s="386">
        <f t="shared" si="35"/>
        <v>0.25531914893617019</v>
      </c>
      <c r="I374" s="139">
        <f t="shared" si="36"/>
        <v>0.2642777155655095</v>
      </c>
      <c r="J374" s="139">
        <f t="shared" si="38"/>
        <v>-0.14179870095570501</v>
      </c>
      <c r="K374" s="139">
        <f t="shared" si="39"/>
        <v>-0.16879925950864738</v>
      </c>
      <c r="L374" s="139">
        <f t="shared" si="40"/>
        <v>-0.23768969891205813</v>
      </c>
      <c r="M374" s="139">
        <f t="shared" si="41"/>
        <v>-0.54828765937641055</v>
      </c>
      <c r="N374" s="388">
        <f t="shared" si="37"/>
        <v>-103.07807996276519</v>
      </c>
    </row>
    <row r="375" spans="2:14" x14ac:dyDescent="0.2">
      <c r="B375" s="387">
        <v>2</v>
      </c>
      <c r="C375" s="387">
        <v>706</v>
      </c>
      <c r="D375" s="384" t="s">
        <v>948</v>
      </c>
      <c r="E375" s="385">
        <v>296</v>
      </c>
      <c r="F375" s="385">
        <v>1361</v>
      </c>
      <c r="G375" s="385">
        <v>624</v>
      </c>
      <c r="H375" s="386">
        <f t="shared" si="35"/>
        <v>0.47435897435897434</v>
      </c>
      <c r="I375" s="139">
        <f t="shared" si="36"/>
        <v>0.67597354886113148</v>
      </c>
      <c r="J375" s="139">
        <f t="shared" si="38"/>
        <v>-0.1257493180880126</v>
      </c>
      <c r="K375" s="139">
        <f t="shared" si="39"/>
        <v>6.5522549173082575E-2</v>
      </c>
      <c r="L375" s="139">
        <f t="shared" si="40"/>
        <v>-0.22309294979052544</v>
      </c>
      <c r="M375" s="139">
        <f t="shared" si="41"/>
        <v>-0.28331971870545547</v>
      </c>
      <c r="N375" s="388">
        <f t="shared" si="37"/>
        <v>-176.79150447220422</v>
      </c>
    </row>
    <row r="376" spans="2:14" x14ac:dyDescent="0.2">
      <c r="B376" s="387">
        <v>2</v>
      </c>
      <c r="C376" s="387">
        <v>707</v>
      </c>
      <c r="D376" s="384" t="s">
        <v>949</v>
      </c>
      <c r="E376" s="385">
        <v>23</v>
      </c>
      <c r="F376" s="385">
        <v>426</v>
      </c>
      <c r="G376" s="385">
        <v>154</v>
      </c>
      <c r="H376" s="386">
        <f t="shared" si="35"/>
        <v>0.14935064935064934</v>
      </c>
      <c r="I376" s="139">
        <f t="shared" si="36"/>
        <v>0.41549295774647887</v>
      </c>
      <c r="J376" s="139">
        <f t="shared" si="38"/>
        <v>-0.14305025833529572</v>
      </c>
      <c r="K376" s="139">
        <f t="shared" si="39"/>
        <v>-0.28216097552644731</v>
      </c>
      <c r="L376" s="139">
        <f t="shared" si="40"/>
        <v>-0.23232833555844243</v>
      </c>
      <c r="M376" s="139">
        <f t="shared" si="41"/>
        <v>-0.65753956942018543</v>
      </c>
      <c r="N376" s="388">
        <f t="shared" si="37"/>
        <v>-101.26109369070856</v>
      </c>
    </row>
    <row r="377" spans="2:14" x14ac:dyDescent="0.2">
      <c r="B377" s="387">
        <v>2</v>
      </c>
      <c r="C377" s="387">
        <v>708</v>
      </c>
      <c r="D377" s="384" t="s">
        <v>950</v>
      </c>
      <c r="E377" s="385">
        <v>26</v>
      </c>
      <c r="F377" s="385">
        <v>551</v>
      </c>
      <c r="G377" s="385">
        <v>34</v>
      </c>
      <c r="H377" s="386">
        <f t="shared" si="35"/>
        <v>0.76470588235294112</v>
      </c>
      <c r="I377" s="139">
        <f t="shared" si="36"/>
        <v>0.10889292196007259</v>
      </c>
      <c r="J377" s="139">
        <f t="shared" si="38"/>
        <v>-0.14746751967502758</v>
      </c>
      <c r="K377" s="139">
        <f t="shared" si="39"/>
        <v>0.37612639710333701</v>
      </c>
      <c r="L377" s="139">
        <f t="shared" si="40"/>
        <v>-0.24319889445431922</v>
      </c>
      <c r="M377" s="139">
        <f t="shared" si="41"/>
        <v>-1.4540017026009794E-2</v>
      </c>
      <c r="N377" s="388">
        <f t="shared" si="37"/>
        <v>-0.49436057888433299</v>
      </c>
    </row>
    <row r="378" spans="2:14" x14ac:dyDescent="0.2">
      <c r="B378" s="387">
        <v>2</v>
      </c>
      <c r="C378" s="387">
        <v>709</v>
      </c>
      <c r="D378" s="384" t="s">
        <v>951</v>
      </c>
      <c r="E378" s="385">
        <v>34</v>
      </c>
      <c r="F378" s="385">
        <v>832</v>
      </c>
      <c r="G378" s="385">
        <v>66</v>
      </c>
      <c r="H378" s="386">
        <f t="shared" si="35"/>
        <v>0.51515151515151514</v>
      </c>
      <c r="I378" s="139">
        <f t="shared" si="36"/>
        <v>0.1201923076923077</v>
      </c>
      <c r="J378" s="139">
        <f t="shared" si="38"/>
        <v>-0.14628958331776576</v>
      </c>
      <c r="K378" s="139">
        <f t="shared" si="39"/>
        <v>0.10916110632030843</v>
      </c>
      <c r="L378" s="139">
        <f t="shared" si="40"/>
        <v>-0.24279827271996604</v>
      </c>
      <c r="M378" s="139">
        <f t="shared" si="41"/>
        <v>-0.27992674971742337</v>
      </c>
      <c r="N378" s="388">
        <f t="shared" si="37"/>
        <v>-18.475165481349944</v>
      </c>
    </row>
    <row r="379" spans="2:14" x14ac:dyDescent="0.2">
      <c r="B379" s="387">
        <v>2</v>
      </c>
      <c r="C379" s="387">
        <v>711</v>
      </c>
      <c r="D379" s="384" t="s">
        <v>952</v>
      </c>
      <c r="E379" s="385">
        <v>70</v>
      </c>
      <c r="F379" s="385">
        <v>683</v>
      </c>
      <c r="G379" s="385">
        <v>290</v>
      </c>
      <c r="H379" s="386">
        <f t="shared" si="35"/>
        <v>0.2413793103448276</v>
      </c>
      <c r="I379" s="139">
        <f t="shared" si="36"/>
        <v>0.52708638360175697</v>
      </c>
      <c r="J379" s="139">
        <f t="shared" si="38"/>
        <v>-0.13804402881693295</v>
      </c>
      <c r="K379" s="139">
        <f t="shared" si="39"/>
        <v>-0.18371165356826533</v>
      </c>
      <c r="L379" s="139">
        <f t="shared" si="40"/>
        <v>-0.22837177076209142</v>
      </c>
      <c r="M379" s="139">
        <f t="shared" si="41"/>
        <v>-0.55012745314728972</v>
      </c>
      <c r="N379" s="388">
        <f t="shared" si="37"/>
        <v>-159.53696141271402</v>
      </c>
    </row>
    <row r="380" spans="2:14" x14ac:dyDescent="0.2">
      <c r="B380" s="387">
        <v>2</v>
      </c>
      <c r="C380" s="387">
        <v>713</v>
      </c>
      <c r="D380" s="384" t="s">
        <v>953</v>
      </c>
      <c r="E380" s="385">
        <v>1525</v>
      </c>
      <c r="F380" s="385">
        <v>1477</v>
      </c>
      <c r="G380" s="385">
        <v>3460</v>
      </c>
      <c r="H380" s="386">
        <f t="shared" si="35"/>
        <v>0.44075144508670522</v>
      </c>
      <c r="I380" s="139">
        <f t="shared" si="36"/>
        <v>3.3750846310088014</v>
      </c>
      <c r="J380" s="139">
        <f t="shared" si="38"/>
        <v>-2.1354708425682982E-2</v>
      </c>
      <c r="K380" s="139">
        <f t="shared" si="39"/>
        <v>2.9570287847081614E-2</v>
      </c>
      <c r="L380" s="139">
        <f t="shared" si="40"/>
        <v>-0.12739548547111407</v>
      </c>
      <c r="M380" s="139">
        <f t="shared" si="41"/>
        <v>-0.11917990604971543</v>
      </c>
      <c r="N380" s="388">
        <f t="shared" si="37"/>
        <v>-412.3624749320154</v>
      </c>
    </row>
    <row r="381" spans="2:14" x14ac:dyDescent="0.2">
      <c r="B381" s="387">
        <v>2</v>
      </c>
      <c r="C381" s="387">
        <v>715</v>
      </c>
      <c r="D381" s="384" t="s">
        <v>954</v>
      </c>
      <c r="E381" s="385">
        <v>25</v>
      </c>
      <c r="F381" s="385">
        <v>355</v>
      </c>
      <c r="G381" s="385">
        <v>41</v>
      </c>
      <c r="H381" s="386">
        <f t="shared" si="35"/>
        <v>0.6097560975609756</v>
      </c>
      <c r="I381" s="139">
        <f t="shared" si="36"/>
        <v>0.18591549295774648</v>
      </c>
      <c r="J381" s="139">
        <f t="shared" si="38"/>
        <v>-0.14720984609687657</v>
      </c>
      <c r="K381" s="139">
        <f t="shared" si="39"/>
        <v>0.21036606672864819</v>
      </c>
      <c r="L381" s="139">
        <f t="shared" si="40"/>
        <v>-0.24046804547644968</v>
      </c>
      <c r="M381" s="139">
        <f t="shared" si="41"/>
        <v>-0.17731182484467806</v>
      </c>
      <c r="N381" s="388">
        <f t="shared" si="37"/>
        <v>-7.2697848186318001</v>
      </c>
    </row>
    <row r="382" spans="2:14" x14ac:dyDescent="0.2">
      <c r="B382" s="387">
        <v>2</v>
      </c>
      <c r="C382" s="387">
        <v>716</v>
      </c>
      <c r="D382" s="384" t="s">
        <v>955</v>
      </c>
      <c r="E382" s="385">
        <v>173</v>
      </c>
      <c r="F382" s="385">
        <v>2374</v>
      </c>
      <c r="G382" s="385">
        <v>413</v>
      </c>
      <c r="H382" s="386">
        <f t="shared" si="35"/>
        <v>0.41888619854721548</v>
      </c>
      <c r="I382" s="139">
        <f t="shared" si="36"/>
        <v>0.2468407750631845</v>
      </c>
      <c r="J382" s="139">
        <f t="shared" si="38"/>
        <v>-0.13351633594370779</v>
      </c>
      <c r="K382" s="139">
        <f t="shared" si="39"/>
        <v>6.1795455173912495E-3</v>
      </c>
      <c r="L382" s="139">
        <f t="shared" si="40"/>
        <v>-0.23830792874431578</v>
      </c>
      <c r="M382" s="139">
        <f t="shared" si="41"/>
        <v>-0.36564471917063235</v>
      </c>
      <c r="N382" s="388">
        <f t="shared" si="37"/>
        <v>-151.01126901747116</v>
      </c>
    </row>
    <row r="383" spans="2:14" x14ac:dyDescent="0.2">
      <c r="B383" s="387">
        <v>2</v>
      </c>
      <c r="C383" s="387">
        <v>717</v>
      </c>
      <c r="D383" s="384" t="s">
        <v>956</v>
      </c>
      <c r="E383" s="385">
        <v>1738</v>
      </c>
      <c r="F383" s="385">
        <v>1868</v>
      </c>
      <c r="G383" s="385">
        <v>3972</v>
      </c>
      <c r="H383" s="386">
        <f t="shared" si="35"/>
        <v>0.43756294058408862</v>
      </c>
      <c r="I383" s="139">
        <f t="shared" si="36"/>
        <v>3.0567451820128482</v>
      </c>
      <c r="J383" s="139">
        <f t="shared" si="38"/>
        <v>-2.5077267094937156E-3</v>
      </c>
      <c r="K383" s="139">
        <f t="shared" si="39"/>
        <v>2.6159327577181871E-2</v>
      </c>
      <c r="L383" s="139">
        <f t="shared" si="40"/>
        <v>-0.13868226735395195</v>
      </c>
      <c r="M383" s="139">
        <f t="shared" si="41"/>
        <v>-0.1150306664862638</v>
      </c>
      <c r="N383" s="388">
        <f t="shared" si="37"/>
        <v>-456.90180728343978</v>
      </c>
    </row>
    <row r="384" spans="2:14" x14ac:dyDescent="0.2">
      <c r="B384" s="387">
        <v>2</v>
      </c>
      <c r="C384" s="387">
        <v>723</v>
      </c>
      <c r="D384" s="384" t="s">
        <v>957</v>
      </c>
      <c r="E384" s="385">
        <v>1529</v>
      </c>
      <c r="F384" s="385">
        <v>677</v>
      </c>
      <c r="G384" s="385">
        <v>3802</v>
      </c>
      <c r="H384" s="386">
        <f t="shared" si="35"/>
        <v>0.40215675960021041</v>
      </c>
      <c r="I384" s="139">
        <f t="shared" si="36"/>
        <v>7.8744460856720826</v>
      </c>
      <c r="J384" s="139">
        <f t="shared" si="38"/>
        <v>-8.7655136074471836E-3</v>
      </c>
      <c r="K384" s="139">
        <f t="shared" si="39"/>
        <v>-1.1717073897484741E-2</v>
      </c>
      <c r="L384" s="139">
        <f t="shared" si="40"/>
        <v>3.2130176557277047E-2</v>
      </c>
      <c r="M384" s="139">
        <f t="shared" si="41"/>
        <v>1.1647589052345121E-2</v>
      </c>
      <c r="N384" s="388">
        <f t="shared" si="37"/>
        <v>44.284133577016149</v>
      </c>
    </row>
    <row r="385" spans="2:14" x14ac:dyDescent="0.2">
      <c r="B385" s="387">
        <v>2</v>
      </c>
      <c r="C385" s="387">
        <v>724</v>
      </c>
      <c r="D385" s="384" t="s">
        <v>958</v>
      </c>
      <c r="E385" s="385">
        <v>188</v>
      </c>
      <c r="F385" s="385">
        <v>2649</v>
      </c>
      <c r="G385" s="385">
        <v>802</v>
      </c>
      <c r="H385" s="386">
        <f t="shared" si="35"/>
        <v>0.23441396508728179</v>
      </c>
      <c r="I385" s="139">
        <f t="shared" si="36"/>
        <v>0.37372593431483581</v>
      </c>
      <c r="J385" s="139">
        <f t="shared" si="38"/>
        <v>-0.11919704710074368</v>
      </c>
      <c r="K385" s="139">
        <f t="shared" si="39"/>
        <v>-0.19116295743819126</v>
      </c>
      <c r="L385" s="139">
        <f t="shared" si="40"/>
        <v>-0.23380919281586118</v>
      </c>
      <c r="M385" s="139">
        <f t="shared" si="41"/>
        <v>-0.54416919735479607</v>
      </c>
      <c r="N385" s="388">
        <f t="shared" si="37"/>
        <v>-436.42369627854646</v>
      </c>
    </row>
    <row r="386" spans="2:14" x14ac:dyDescent="0.2">
      <c r="B386" s="387">
        <v>2</v>
      </c>
      <c r="C386" s="387">
        <v>726</v>
      </c>
      <c r="D386" s="384" t="s">
        <v>959</v>
      </c>
      <c r="E386" s="385">
        <v>392</v>
      </c>
      <c r="F386" s="385">
        <v>2559</v>
      </c>
      <c r="G386" s="385">
        <v>2108</v>
      </c>
      <c r="H386" s="386">
        <f t="shared" si="35"/>
        <v>0.1859582542694497</v>
      </c>
      <c r="I386" s="139">
        <f t="shared" si="36"/>
        <v>0.97694411879640486</v>
      </c>
      <c r="J386" s="139">
        <f t="shared" si="38"/>
        <v>-7.1122519519995264E-2</v>
      </c>
      <c r="K386" s="139">
        <f t="shared" si="39"/>
        <v>-0.24299932910200467</v>
      </c>
      <c r="L386" s="139">
        <f t="shared" si="40"/>
        <v>-0.21242198460940512</v>
      </c>
      <c r="M386" s="139">
        <f t="shared" si="41"/>
        <v>-0.52654383323140508</v>
      </c>
      <c r="N386" s="388">
        <f t="shared" si="37"/>
        <v>-1109.9544004518018</v>
      </c>
    </row>
    <row r="387" spans="2:14" x14ac:dyDescent="0.2">
      <c r="B387" s="387">
        <v>2</v>
      </c>
      <c r="C387" s="387">
        <v>731</v>
      </c>
      <c r="D387" s="384" t="s">
        <v>960</v>
      </c>
      <c r="E387" s="385">
        <v>392</v>
      </c>
      <c r="F387" s="385">
        <v>205</v>
      </c>
      <c r="G387" s="385">
        <v>2289</v>
      </c>
      <c r="H387" s="386">
        <f t="shared" si="35"/>
        <v>0.17125382262996941</v>
      </c>
      <c r="I387" s="139">
        <f t="shared" si="36"/>
        <v>13.078048780487805</v>
      </c>
      <c r="J387" s="139">
        <f t="shared" si="38"/>
        <v>-6.4459816999233047E-2</v>
      </c>
      <c r="K387" s="139">
        <f t="shared" si="39"/>
        <v>-0.25872966038193984</v>
      </c>
      <c r="L387" s="139">
        <f t="shared" si="40"/>
        <v>0.21662483723025938</v>
      </c>
      <c r="M387" s="139">
        <f t="shared" si="41"/>
        <v>-0.10656464015091349</v>
      </c>
      <c r="N387" s="388">
        <f t="shared" si="37"/>
        <v>-243.92646130544099</v>
      </c>
    </row>
    <row r="388" spans="2:14" x14ac:dyDescent="0.2">
      <c r="B388" s="387">
        <v>2</v>
      </c>
      <c r="C388" s="387">
        <v>732</v>
      </c>
      <c r="D388" s="384" t="s">
        <v>961</v>
      </c>
      <c r="E388" s="385">
        <v>283</v>
      </c>
      <c r="F388" s="385">
        <v>381</v>
      </c>
      <c r="G388" s="385">
        <v>1730</v>
      </c>
      <c r="H388" s="386">
        <f t="shared" si="35"/>
        <v>0.16358381502890174</v>
      </c>
      <c r="I388" s="139">
        <f t="shared" si="36"/>
        <v>5.2834645669291342</v>
      </c>
      <c r="J388" s="139">
        <f t="shared" si="38"/>
        <v>-8.5036892740150624E-2</v>
      </c>
      <c r="K388" s="139">
        <f t="shared" si="39"/>
        <v>-0.2669347895186876</v>
      </c>
      <c r="L388" s="139">
        <f t="shared" si="40"/>
        <v>-5.973353482612577E-2</v>
      </c>
      <c r="M388" s="139">
        <f t="shared" si="41"/>
        <v>-0.41170521708496399</v>
      </c>
      <c r="N388" s="388">
        <f t="shared" si="37"/>
        <v>-712.25002555698768</v>
      </c>
    </row>
    <row r="389" spans="2:14" x14ac:dyDescent="0.2">
      <c r="B389" s="387">
        <v>2</v>
      </c>
      <c r="C389" s="387">
        <v>733</v>
      </c>
      <c r="D389" s="384" t="s">
        <v>962</v>
      </c>
      <c r="E389" s="385">
        <v>3078</v>
      </c>
      <c r="F389" s="385">
        <v>481</v>
      </c>
      <c r="G389" s="385">
        <v>4340</v>
      </c>
      <c r="H389" s="386">
        <f t="shared" si="35"/>
        <v>0.70921658986175118</v>
      </c>
      <c r="I389" s="139">
        <f t="shared" si="36"/>
        <v>15.422037422037421</v>
      </c>
      <c r="J389" s="139">
        <f t="shared" si="38"/>
        <v>1.1038541399017322E-2</v>
      </c>
      <c r="K389" s="139">
        <f t="shared" si="39"/>
        <v>0.31676572443156498</v>
      </c>
      <c r="L389" s="139">
        <f t="shared" si="40"/>
        <v>0.29973137214593781</v>
      </c>
      <c r="M389" s="139">
        <f t="shared" si="41"/>
        <v>0.62753563797652012</v>
      </c>
      <c r="N389" s="388">
        <f t="shared" si="37"/>
        <v>2723.5046688180973</v>
      </c>
    </row>
    <row r="390" spans="2:14" x14ac:dyDescent="0.2">
      <c r="B390" s="387">
        <v>2</v>
      </c>
      <c r="C390" s="387">
        <v>734</v>
      </c>
      <c r="D390" s="384" t="s">
        <v>963</v>
      </c>
      <c r="E390" s="385">
        <v>81</v>
      </c>
      <c r="F390" s="385">
        <v>296</v>
      </c>
      <c r="G390" s="385">
        <v>483</v>
      </c>
      <c r="H390" s="386">
        <f t="shared" si="35"/>
        <v>0.16770186335403728</v>
      </c>
      <c r="I390" s="139">
        <f t="shared" si="36"/>
        <v>1.9054054054054055</v>
      </c>
      <c r="J390" s="139">
        <f t="shared" si="38"/>
        <v>-0.13093960016219752</v>
      </c>
      <c r="K390" s="139">
        <f t="shared" si="39"/>
        <v>-0.26252943295888426</v>
      </c>
      <c r="L390" s="139">
        <f t="shared" si="40"/>
        <v>-0.17950322426830759</v>
      </c>
      <c r="M390" s="139">
        <f t="shared" si="41"/>
        <v>-0.57297225738938939</v>
      </c>
      <c r="N390" s="388">
        <f t="shared" si="37"/>
        <v>-276.74560031907509</v>
      </c>
    </row>
    <row r="391" spans="2:14" x14ac:dyDescent="0.2">
      <c r="B391" s="387">
        <v>2</v>
      </c>
      <c r="C391" s="387">
        <v>735</v>
      </c>
      <c r="D391" s="384" t="s">
        <v>964</v>
      </c>
      <c r="E391" s="385">
        <v>87</v>
      </c>
      <c r="F391" s="385">
        <v>335</v>
      </c>
      <c r="G391" s="385">
        <v>332</v>
      </c>
      <c r="H391" s="386">
        <f t="shared" si="35"/>
        <v>0.26204819277108432</v>
      </c>
      <c r="I391" s="139">
        <f t="shared" si="36"/>
        <v>1.2507462686567163</v>
      </c>
      <c r="J391" s="139">
        <f t="shared" si="38"/>
        <v>-0.13649798734802679</v>
      </c>
      <c r="K391" s="139">
        <f t="shared" si="39"/>
        <v>-0.16160074335272842</v>
      </c>
      <c r="L391" s="139">
        <f t="shared" si="40"/>
        <v>-0.20271428060265254</v>
      </c>
      <c r="M391" s="139">
        <f t="shared" si="41"/>
        <v>-0.50081301130340772</v>
      </c>
      <c r="N391" s="388">
        <f t="shared" si="37"/>
        <v>-166.26991975273137</v>
      </c>
    </row>
    <row r="392" spans="2:14" x14ac:dyDescent="0.2">
      <c r="B392" s="387">
        <v>2</v>
      </c>
      <c r="C392" s="387">
        <v>736</v>
      </c>
      <c r="D392" s="384" t="s">
        <v>965</v>
      </c>
      <c r="E392" s="385">
        <v>96</v>
      </c>
      <c r="F392" s="385">
        <v>157</v>
      </c>
      <c r="G392" s="385">
        <v>425</v>
      </c>
      <c r="H392" s="386">
        <f t="shared" si="35"/>
        <v>0.22588235294117648</v>
      </c>
      <c r="I392" s="139">
        <f t="shared" si="36"/>
        <v>3.3184713375796178</v>
      </c>
      <c r="J392" s="139">
        <f t="shared" si="38"/>
        <v>-0.1330746098097346</v>
      </c>
      <c r="K392" s="139">
        <f t="shared" si="39"/>
        <v>-0.20028980359590501</v>
      </c>
      <c r="L392" s="139">
        <f t="shared" si="40"/>
        <v>-0.12940271987646237</v>
      </c>
      <c r="M392" s="139">
        <f t="shared" si="41"/>
        <v>-0.46276713328210195</v>
      </c>
      <c r="N392" s="388">
        <f t="shared" si="37"/>
        <v>-196.67603164489333</v>
      </c>
    </row>
    <row r="393" spans="2:14" x14ac:dyDescent="0.2">
      <c r="B393" s="387">
        <v>2</v>
      </c>
      <c r="C393" s="387">
        <v>737</v>
      </c>
      <c r="D393" s="384" t="s">
        <v>966</v>
      </c>
      <c r="E393" s="385">
        <v>76</v>
      </c>
      <c r="F393" s="385">
        <v>345</v>
      </c>
      <c r="G393" s="385">
        <v>319</v>
      </c>
      <c r="H393" s="386">
        <f t="shared" si="35"/>
        <v>0.23824451410658307</v>
      </c>
      <c r="I393" s="139">
        <f t="shared" si="36"/>
        <v>1.144927536231884</v>
      </c>
      <c r="J393" s="139">
        <f t="shared" si="38"/>
        <v>-0.13697652399316443</v>
      </c>
      <c r="K393" s="139">
        <f t="shared" si="39"/>
        <v>-0.18706515845248564</v>
      </c>
      <c r="L393" s="139">
        <f t="shared" si="40"/>
        <v>-0.20646610261454734</v>
      </c>
      <c r="M393" s="139">
        <f t="shared" si="41"/>
        <v>-0.53050778506019736</v>
      </c>
      <c r="N393" s="388">
        <f t="shared" si="37"/>
        <v>-169.23198343420296</v>
      </c>
    </row>
    <row r="394" spans="2:14" x14ac:dyDescent="0.2">
      <c r="B394" s="387">
        <v>2</v>
      </c>
      <c r="C394" s="387">
        <v>738</v>
      </c>
      <c r="D394" s="384" t="s">
        <v>967</v>
      </c>
      <c r="E394" s="385">
        <v>135</v>
      </c>
      <c r="F394" s="385">
        <v>461</v>
      </c>
      <c r="G394" s="385">
        <v>662</v>
      </c>
      <c r="H394" s="386">
        <f t="shared" si="35"/>
        <v>0.2039274924471299</v>
      </c>
      <c r="I394" s="139">
        <f t="shared" si="36"/>
        <v>1.7288503253796095</v>
      </c>
      <c r="J394" s="139">
        <f t="shared" si="38"/>
        <v>-0.12435051866376418</v>
      </c>
      <c r="K394" s="139">
        <f t="shared" si="39"/>
        <v>-0.22377641207173729</v>
      </c>
      <c r="L394" s="139">
        <f t="shared" si="40"/>
        <v>-0.18576301608752219</v>
      </c>
      <c r="M394" s="139">
        <f t="shared" si="41"/>
        <v>-0.53388994682302371</v>
      </c>
      <c r="N394" s="388">
        <f t="shared" si="37"/>
        <v>-353.43514479684171</v>
      </c>
    </row>
    <row r="395" spans="2:14" x14ac:dyDescent="0.2">
      <c r="B395" s="387">
        <v>2</v>
      </c>
      <c r="C395" s="387">
        <v>739</v>
      </c>
      <c r="D395" s="384" t="s">
        <v>968</v>
      </c>
      <c r="E395" s="385">
        <v>757</v>
      </c>
      <c r="F395" s="385">
        <v>189</v>
      </c>
      <c r="G395" s="385">
        <v>3878</v>
      </c>
      <c r="H395" s="386">
        <f t="shared" si="35"/>
        <v>0.19520371325425476</v>
      </c>
      <c r="I395" s="139">
        <f t="shared" si="36"/>
        <v>24.523809523809526</v>
      </c>
      <c r="J395" s="139">
        <f t="shared" si="38"/>
        <v>-5.9679147589503396E-3</v>
      </c>
      <c r="K395" s="139">
        <f t="shared" si="39"/>
        <v>-0.23310883239789834</v>
      </c>
      <c r="L395" s="139">
        <f t="shared" si="40"/>
        <v>0.62243632368119883</v>
      </c>
      <c r="M395" s="139">
        <f t="shared" si="41"/>
        <v>0.38335957652435015</v>
      </c>
      <c r="N395" s="388">
        <f t="shared" si="37"/>
        <v>1486.6684377614299</v>
      </c>
    </row>
    <row r="396" spans="2:14" x14ac:dyDescent="0.2">
      <c r="B396" s="387">
        <v>2</v>
      </c>
      <c r="C396" s="387">
        <v>740</v>
      </c>
      <c r="D396" s="384" t="s">
        <v>969</v>
      </c>
      <c r="E396" s="385">
        <v>182</v>
      </c>
      <c r="F396" s="385">
        <v>171</v>
      </c>
      <c r="G396" s="385">
        <v>525</v>
      </c>
      <c r="H396" s="386">
        <f t="shared" si="35"/>
        <v>0.34666666666666668</v>
      </c>
      <c r="I396" s="139">
        <f t="shared" si="36"/>
        <v>4.1345029239766085</v>
      </c>
      <c r="J396" s="139">
        <f t="shared" si="38"/>
        <v>-0.12939355869329139</v>
      </c>
      <c r="K396" s="139">
        <f t="shared" si="39"/>
        <v>-7.1078602856919165E-2</v>
      </c>
      <c r="L396" s="139">
        <f t="shared" si="40"/>
        <v>-0.10047017458803315</v>
      </c>
      <c r="M396" s="139">
        <f t="shared" si="41"/>
        <v>-0.30094233613824373</v>
      </c>
      <c r="N396" s="388">
        <f t="shared" si="37"/>
        <v>-157.99472647257795</v>
      </c>
    </row>
    <row r="397" spans="2:14" x14ac:dyDescent="0.2">
      <c r="B397" s="387">
        <v>2</v>
      </c>
      <c r="C397" s="387">
        <v>741</v>
      </c>
      <c r="D397" s="384" t="s">
        <v>970</v>
      </c>
      <c r="E397" s="385">
        <v>47</v>
      </c>
      <c r="F397" s="385">
        <v>225</v>
      </c>
      <c r="G397" s="385">
        <v>392</v>
      </c>
      <c r="H397" s="386">
        <f t="shared" ref="H397:H460" si="42">E397/G397</f>
        <v>0.11989795918367346</v>
      </c>
      <c r="I397" s="139">
        <f t="shared" ref="I397:I460" si="43">(G397+E397)/F397</f>
        <v>1.951111111111111</v>
      </c>
      <c r="J397" s="139">
        <f t="shared" si="38"/>
        <v>-0.13428935667816086</v>
      </c>
      <c r="K397" s="139">
        <f t="shared" si="39"/>
        <v>-0.31366852269120088</v>
      </c>
      <c r="L397" s="139">
        <f t="shared" si="40"/>
        <v>-0.17788272032910515</v>
      </c>
      <c r="M397" s="139">
        <f t="shared" si="41"/>
        <v>-0.62584059969846684</v>
      </c>
      <c r="N397" s="388">
        <f t="shared" ref="N397:N460" si="44">M397*G397</f>
        <v>-245.329515081799</v>
      </c>
    </row>
    <row r="398" spans="2:14" x14ac:dyDescent="0.2">
      <c r="B398" s="387">
        <v>2</v>
      </c>
      <c r="C398" s="387">
        <v>742</v>
      </c>
      <c r="D398" s="384" t="s">
        <v>971</v>
      </c>
      <c r="E398" s="385">
        <v>148</v>
      </c>
      <c r="F398" s="385">
        <v>215</v>
      </c>
      <c r="G398" s="385">
        <v>891</v>
      </c>
      <c r="H398" s="386">
        <f t="shared" si="42"/>
        <v>0.16610549943883277</v>
      </c>
      <c r="I398" s="139">
        <f t="shared" si="43"/>
        <v>4.8325581395348838</v>
      </c>
      <c r="J398" s="139">
        <f t="shared" ref="J398:J461" si="45">$J$6*(G398-G$10)/G$11</f>
        <v>-0.11592091160710921</v>
      </c>
      <c r="K398" s="139">
        <f t="shared" ref="K398:K461" si="46">$K$6*(H398-H$10)/H$11</f>
        <v>-0.26423717208441971</v>
      </c>
      <c r="L398" s="139">
        <f t="shared" ref="L398:L461" si="47">$L$6*(I398-I$10)/I$11</f>
        <v>-7.5720502547594937E-2</v>
      </c>
      <c r="M398" s="139">
        <f t="shared" ref="M398:M461" si="48">SUM(J398:L398)</f>
        <v>-0.45587858623912386</v>
      </c>
      <c r="N398" s="388">
        <f t="shared" si="44"/>
        <v>-406.18782033905939</v>
      </c>
    </row>
    <row r="399" spans="2:14" x14ac:dyDescent="0.2">
      <c r="B399" s="387">
        <v>2</v>
      </c>
      <c r="C399" s="387">
        <v>743</v>
      </c>
      <c r="D399" s="384" t="s">
        <v>972</v>
      </c>
      <c r="E399" s="385">
        <v>2852</v>
      </c>
      <c r="F399" s="385">
        <v>135</v>
      </c>
      <c r="G399" s="385">
        <v>7115</v>
      </c>
      <c r="H399" s="386">
        <f t="shared" si="42"/>
        <v>0.40084328882642306</v>
      </c>
      <c r="I399" s="139">
        <f t="shared" si="43"/>
        <v>73.829629629629636</v>
      </c>
      <c r="J399" s="139">
        <f t="shared" si="45"/>
        <v>0.11318770988031657</v>
      </c>
      <c r="K399" s="139">
        <f t="shared" si="46"/>
        <v>-1.3122182976486048E-2</v>
      </c>
      <c r="L399" s="139">
        <f t="shared" si="47"/>
        <v>2.3705829603737478</v>
      </c>
      <c r="M399" s="139">
        <f t="shared" si="48"/>
        <v>2.4706484872775785</v>
      </c>
      <c r="N399" s="388">
        <f t="shared" si="44"/>
        <v>17578.663986979969</v>
      </c>
    </row>
    <row r="400" spans="2:14" x14ac:dyDescent="0.2">
      <c r="B400" s="387">
        <v>2</v>
      </c>
      <c r="C400" s="387">
        <v>744</v>
      </c>
      <c r="D400" s="384" t="s">
        <v>973</v>
      </c>
      <c r="E400" s="385">
        <v>771</v>
      </c>
      <c r="F400" s="385">
        <v>384</v>
      </c>
      <c r="G400" s="385">
        <v>3196</v>
      </c>
      <c r="H400" s="386">
        <f t="shared" si="42"/>
        <v>0.24123904881101377</v>
      </c>
      <c r="I400" s="139">
        <f t="shared" si="43"/>
        <v>10.330729166666666</v>
      </c>
      <c r="J400" s="139">
        <f t="shared" si="45"/>
        <v>-3.1072683373093074E-2</v>
      </c>
      <c r="K400" s="139">
        <f t="shared" si="46"/>
        <v>-0.18386170087691475</v>
      </c>
      <c r="L400" s="139">
        <f t="shared" si="47"/>
        <v>0.11921813083102883</v>
      </c>
      <c r="M400" s="139">
        <f t="shared" si="48"/>
        <v>-9.5716253418978992E-2</v>
      </c>
      <c r="N400" s="388">
        <f t="shared" si="44"/>
        <v>-305.90914592705684</v>
      </c>
    </row>
    <row r="401" spans="2:14" x14ac:dyDescent="0.2">
      <c r="B401" s="387">
        <v>2</v>
      </c>
      <c r="C401" s="387">
        <v>745</v>
      </c>
      <c r="D401" s="384" t="s">
        <v>974</v>
      </c>
      <c r="E401" s="385">
        <v>971</v>
      </c>
      <c r="F401" s="385">
        <v>234</v>
      </c>
      <c r="G401" s="385">
        <v>3862</v>
      </c>
      <c r="H401" s="386">
        <f t="shared" si="42"/>
        <v>0.25142413257379598</v>
      </c>
      <c r="I401" s="139">
        <f t="shared" si="43"/>
        <v>20.653846153846153</v>
      </c>
      <c r="J401" s="139">
        <f t="shared" si="45"/>
        <v>-6.5568829375812539E-3</v>
      </c>
      <c r="K401" s="139">
        <f t="shared" si="46"/>
        <v>-0.17296602359876082</v>
      </c>
      <c r="L401" s="139">
        <f t="shared" si="47"/>
        <v>0.4852260828859899</v>
      </c>
      <c r="M401" s="139">
        <f t="shared" si="48"/>
        <v>0.30570317634964783</v>
      </c>
      <c r="N401" s="388">
        <f t="shared" si="44"/>
        <v>1180.62566706234</v>
      </c>
    </row>
    <row r="402" spans="2:14" x14ac:dyDescent="0.2">
      <c r="B402" s="387">
        <v>2</v>
      </c>
      <c r="C402" s="387">
        <v>746</v>
      </c>
      <c r="D402" s="384" t="s">
        <v>975</v>
      </c>
      <c r="E402" s="385">
        <v>531</v>
      </c>
      <c r="F402" s="385">
        <v>536</v>
      </c>
      <c r="G402" s="385">
        <v>1972</v>
      </c>
      <c r="H402" s="386">
        <f t="shared" si="42"/>
        <v>0.26926977687626774</v>
      </c>
      <c r="I402" s="139">
        <f t="shared" si="43"/>
        <v>4.669776119402985</v>
      </c>
      <c r="J402" s="139">
        <f t="shared" si="45"/>
        <v>-7.6128749038358048E-2</v>
      </c>
      <c r="K402" s="139">
        <f t="shared" si="46"/>
        <v>-0.15387532334836407</v>
      </c>
      <c r="L402" s="139">
        <f t="shared" si="47"/>
        <v>-8.1491968074318979E-2</v>
      </c>
      <c r="M402" s="139">
        <f t="shared" si="48"/>
        <v>-0.31149604046104107</v>
      </c>
      <c r="N402" s="388">
        <f t="shared" si="44"/>
        <v>-614.27019178917294</v>
      </c>
    </row>
    <row r="403" spans="2:14" x14ac:dyDescent="0.2">
      <c r="B403" s="387">
        <v>2</v>
      </c>
      <c r="C403" s="387">
        <v>747</v>
      </c>
      <c r="D403" s="384" t="s">
        <v>976</v>
      </c>
      <c r="E403" s="385">
        <v>123</v>
      </c>
      <c r="F403" s="385">
        <v>197</v>
      </c>
      <c r="G403" s="385">
        <v>510</v>
      </c>
      <c r="H403" s="386">
        <f t="shared" si="42"/>
        <v>0.2411764705882353</v>
      </c>
      <c r="I403" s="139">
        <f t="shared" si="43"/>
        <v>3.2131979695431472</v>
      </c>
      <c r="J403" s="139">
        <f t="shared" si="45"/>
        <v>-0.12994571636075788</v>
      </c>
      <c r="K403" s="139">
        <f t="shared" si="46"/>
        <v>-0.18392864506077372</v>
      </c>
      <c r="L403" s="139">
        <f t="shared" si="47"/>
        <v>-0.13313520589679995</v>
      </c>
      <c r="M403" s="139">
        <f t="shared" si="48"/>
        <v>-0.44700956731833152</v>
      </c>
      <c r="N403" s="388">
        <f t="shared" si="44"/>
        <v>-227.97487933234908</v>
      </c>
    </row>
    <row r="404" spans="2:14" x14ac:dyDescent="0.2">
      <c r="B404" s="387">
        <v>2</v>
      </c>
      <c r="C404" s="387">
        <v>748</v>
      </c>
      <c r="D404" s="384" t="s">
        <v>977</v>
      </c>
      <c r="E404" s="385">
        <v>195</v>
      </c>
      <c r="F404" s="385">
        <v>407</v>
      </c>
      <c r="G404" s="385">
        <v>693</v>
      </c>
      <c r="H404" s="386">
        <f t="shared" si="42"/>
        <v>0.2813852813852814</v>
      </c>
      <c r="I404" s="139">
        <f t="shared" si="43"/>
        <v>2.1818181818181817</v>
      </c>
      <c r="J404" s="139">
        <f t="shared" si="45"/>
        <v>-0.12320939281766678</v>
      </c>
      <c r="K404" s="139">
        <f t="shared" si="46"/>
        <v>-0.14091454361726327</v>
      </c>
      <c r="L404" s="139">
        <f t="shared" si="47"/>
        <v>-0.1697029600320008</v>
      </c>
      <c r="M404" s="139">
        <f t="shared" si="48"/>
        <v>-0.43382689646693084</v>
      </c>
      <c r="N404" s="388">
        <f t="shared" si="44"/>
        <v>-300.64203925158307</v>
      </c>
    </row>
    <row r="405" spans="2:14" x14ac:dyDescent="0.2">
      <c r="B405" s="387">
        <v>2</v>
      </c>
      <c r="C405" s="387">
        <v>749</v>
      </c>
      <c r="D405" s="384" t="s">
        <v>978</v>
      </c>
      <c r="E405" s="385">
        <v>1777</v>
      </c>
      <c r="F405" s="385">
        <v>273</v>
      </c>
      <c r="G405" s="385">
        <v>3435</v>
      </c>
      <c r="H405" s="386">
        <f t="shared" si="42"/>
        <v>0.51732168850072779</v>
      </c>
      <c r="I405" s="139">
        <f t="shared" si="43"/>
        <v>19.091575091575091</v>
      </c>
      <c r="J405" s="139">
        <f t="shared" si="45"/>
        <v>-2.2274971204793787E-2</v>
      </c>
      <c r="K405" s="139">
        <f t="shared" si="46"/>
        <v>0.11148268844976283</v>
      </c>
      <c r="L405" s="139">
        <f t="shared" si="47"/>
        <v>0.42983548402261407</v>
      </c>
      <c r="M405" s="139">
        <f t="shared" si="48"/>
        <v>0.51904320126758308</v>
      </c>
      <c r="N405" s="388">
        <f t="shared" si="44"/>
        <v>1782.9133963541478</v>
      </c>
    </row>
    <row r="406" spans="2:14" x14ac:dyDescent="0.2">
      <c r="B406" s="387">
        <v>2</v>
      </c>
      <c r="C406" s="387">
        <v>750</v>
      </c>
      <c r="D406" s="384" t="s">
        <v>979</v>
      </c>
      <c r="E406" s="385">
        <v>617</v>
      </c>
      <c r="F406" s="385">
        <v>353</v>
      </c>
      <c r="G406" s="385">
        <v>1405</v>
      </c>
      <c r="H406" s="386">
        <f t="shared" si="42"/>
        <v>0.43914590747330962</v>
      </c>
      <c r="I406" s="139">
        <f t="shared" si="43"/>
        <v>5.7280453257790365</v>
      </c>
      <c r="J406" s="139">
        <f t="shared" si="45"/>
        <v>-9.7000308868591081E-2</v>
      </c>
      <c r="K406" s="139">
        <f t="shared" si="46"/>
        <v>2.7852734992247028E-2</v>
      </c>
      <c r="L406" s="139">
        <f t="shared" si="47"/>
        <v>-4.3970844809943732E-2</v>
      </c>
      <c r="M406" s="139">
        <f t="shared" si="48"/>
        <v>-0.11311841868628779</v>
      </c>
      <c r="N406" s="388">
        <f t="shared" si="44"/>
        <v>-158.93137825423435</v>
      </c>
    </row>
    <row r="407" spans="2:14" x14ac:dyDescent="0.2">
      <c r="B407" s="387">
        <v>2</v>
      </c>
      <c r="C407" s="387">
        <v>751</v>
      </c>
      <c r="D407" s="384" t="s">
        <v>980</v>
      </c>
      <c r="E407" s="385">
        <v>1069</v>
      </c>
      <c r="F407" s="385">
        <v>413</v>
      </c>
      <c r="G407" s="385">
        <v>3043</v>
      </c>
      <c r="H407" s="386">
        <f t="shared" si="42"/>
        <v>0.35129806112389089</v>
      </c>
      <c r="I407" s="139">
        <f t="shared" si="43"/>
        <v>9.956416464891042</v>
      </c>
      <c r="J407" s="139">
        <f t="shared" si="45"/>
        <v>-3.6704691581251191E-2</v>
      </c>
      <c r="K407" s="139">
        <f t="shared" si="46"/>
        <v>-6.6124085002275498E-2</v>
      </c>
      <c r="L407" s="139">
        <f t="shared" si="47"/>
        <v>0.10594680729810746</v>
      </c>
      <c r="M407" s="139">
        <f t="shared" si="48"/>
        <v>3.1180307145807773E-3</v>
      </c>
      <c r="N407" s="388">
        <f t="shared" si="44"/>
        <v>9.4881674644693046</v>
      </c>
    </row>
    <row r="408" spans="2:14" x14ac:dyDescent="0.2">
      <c r="B408" s="387">
        <v>2</v>
      </c>
      <c r="C408" s="387">
        <v>754</v>
      </c>
      <c r="D408" s="384" t="s">
        <v>981</v>
      </c>
      <c r="E408" s="385">
        <v>316</v>
      </c>
      <c r="F408" s="385">
        <v>637</v>
      </c>
      <c r="G408" s="385">
        <v>1028</v>
      </c>
      <c r="H408" s="386">
        <f t="shared" si="42"/>
        <v>0.30739299610894943</v>
      </c>
      <c r="I408" s="139">
        <f t="shared" si="43"/>
        <v>2.1098901098901099</v>
      </c>
      <c r="J408" s="139">
        <f t="shared" si="45"/>
        <v>-0.11087787157758201</v>
      </c>
      <c r="K408" s="139">
        <f t="shared" si="46"/>
        <v>-0.11309232114258314</v>
      </c>
      <c r="L408" s="139">
        <f t="shared" si="47"/>
        <v>-0.17225318263766837</v>
      </c>
      <c r="M408" s="139">
        <f t="shared" si="48"/>
        <v>-0.39622337535783353</v>
      </c>
      <c r="N408" s="388">
        <f t="shared" si="44"/>
        <v>-407.31762986785287</v>
      </c>
    </row>
    <row r="409" spans="2:14" x14ac:dyDescent="0.2">
      <c r="B409" s="387">
        <v>2</v>
      </c>
      <c r="C409" s="387">
        <v>755</v>
      </c>
      <c r="D409" s="384" t="s">
        <v>982</v>
      </c>
      <c r="E409" s="385">
        <v>885</v>
      </c>
      <c r="F409" s="385">
        <v>268</v>
      </c>
      <c r="G409" s="385">
        <v>2493</v>
      </c>
      <c r="H409" s="386">
        <f t="shared" si="42"/>
        <v>0.35499398315282793</v>
      </c>
      <c r="I409" s="139">
        <f t="shared" si="43"/>
        <v>12.604477611940299</v>
      </c>
      <c r="J409" s="139">
        <f t="shared" si="45"/>
        <v>-5.6950472721688884E-2</v>
      </c>
      <c r="K409" s="139">
        <f t="shared" si="46"/>
        <v>-6.2170305670615135E-2</v>
      </c>
      <c r="L409" s="139">
        <f t="shared" si="47"/>
        <v>0.19983428707301412</v>
      </c>
      <c r="M409" s="139">
        <f t="shared" si="48"/>
        <v>8.0713508680710103E-2</v>
      </c>
      <c r="N409" s="388">
        <f t="shared" si="44"/>
        <v>201.21877714101029</v>
      </c>
    </row>
    <row r="410" spans="2:14" x14ac:dyDescent="0.2">
      <c r="B410" s="387">
        <v>2</v>
      </c>
      <c r="C410" s="387">
        <v>756</v>
      </c>
      <c r="D410" s="384" t="s">
        <v>983</v>
      </c>
      <c r="E410" s="385">
        <v>369</v>
      </c>
      <c r="F410" s="385">
        <v>1200</v>
      </c>
      <c r="G410" s="385">
        <v>1202</v>
      </c>
      <c r="H410" s="386">
        <f t="shared" si="42"/>
        <v>0.3069883527454243</v>
      </c>
      <c r="I410" s="139">
        <f t="shared" si="43"/>
        <v>1.3091666666666666</v>
      </c>
      <c r="J410" s="139">
        <f t="shared" si="45"/>
        <v>-0.10447284263497081</v>
      </c>
      <c r="K410" s="139">
        <f t="shared" si="46"/>
        <v>-0.11352519568779082</v>
      </c>
      <c r="L410" s="139">
        <f t="shared" si="47"/>
        <v>-0.20064297498242054</v>
      </c>
      <c r="M410" s="139">
        <f t="shared" si="48"/>
        <v>-0.41864101330518216</v>
      </c>
      <c r="N410" s="388">
        <f t="shared" si="44"/>
        <v>-503.20649799282899</v>
      </c>
    </row>
    <row r="411" spans="2:14" x14ac:dyDescent="0.2">
      <c r="B411" s="387">
        <v>2</v>
      </c>
      <c r="C411" s="387">
        <v>761</v>
      </c>
      <c r="D411" s="384" t="s">
        <v>984</v>
      </c>
      <c r="E411" s="385">
        <v>317</v>
      </c>
      <c r="F411" s="385">
        <v>2950</v>
      </c>
      <c r="G411" s="385">
        <v>847</v>
      </c>
      <c r="H411" s="386">
        <f t="shared" si="42"/>
        <v>0.37426210153482881</v>
      </c>
      <c r="I411" s="139">
        <f t="shared" si="43"/>
        <v>0.39457627118644067</v>
      </c>
      <c r="J411" s="139">
        <f t="shared" si="45"/>
        <v>-0.11754057409834423</v>
      </c>
      <c r="K411" s="139">
        <f t="shared" si="46"/>
        <v>-4.155788808651089E-2</v>
      </c>
      <c r="L411" s="139">
        <f t="shared" si="47"/>
        <v>-0.23306994040716428</v>
      </c>
      <c r="M411" s="139">
        <f t="shared" si="48"/>
        <v>-0.3921684025920194</v>
      </c>
      <c r="N411" s="388">
        <f t="shared" si="44"/>
        <v>-332.16663699544046</v>
      </c>
    </row>
    <row r="412" spans="2:14" x14ac:dyDescent="0.2">
      <c r="B412" s="387">
        <v>2</v>
      </c>
      <c r="C412" s="387">
        <v>762</v>
      </c>
      <c r="D412" s="384" t="s">
        <v>985</v>
      </c>
      <c r="E412" s="385">
        <v>1400</v>
      </c>
      <c r="F412" s="385">
        <v>10526</v>
      </c>
      <c r="G412" s="385">
        <v>2253</v>
      </c>
      <c r="H412" s="386">
        <f t="shared" si="42"/>
        <v>0.62139369729249894</v>
      </c>
      <c r="I412" s="139">
        <f t="shared" si="43"/>
        <v>0.34704541136234085</v>
      </c>
      <c r="J412" s="139">
        <f t="shared" si="45"/>
        <v>-6.578499540115261E-2</v>
      </c>
      <c r="K412" s="139">
        <f t="shared" si="46"/>
        <v>0.22281559919399258</v>
      </c>
      <c r="L412" s="139">
        <f t="shared" si="47"/>
        <v>-0.23475515551082293</v>
      </c>
      <c r="M412" s="139">
        <f t="shared" si="48"/>
        <v>-7.7724551717982981E-2</v>
      </c>
      <c r="N412" s="388">
        <f t="shared" si="44"/>
        <v>-175.11341502061566</v>
      </c>
    </row>
    <row r="413" spans="2:14" x14ac:dyDescent="0.2">
      <c r="B413" s="387">
        <v>2</v>
      </c>
      <c r="C413" s="387">
        <v>763</v>
      </c>
      <c r="D413" s="384" t="s">
        <v>986</v>
      </c>
      <c r="E413" s="385">
        <v>689</v>
      </c>
      <c r="F413" s="385">
        <v>3388</v>
      </c>
      <c r="G413" s="385">
        <v>1713</v>
      </c>
      <c r="H413" s="386">
        <f t="shared" si="42"/>
        <v>0.40221833041447752</v>
      </c>
      <c r="I413" s="139">
        <f t="shared" si="43"/>
        <v>0.70897284533648175</v>
      </c>
      <c r="J413" s="139">
        <f t="shared" si="45"/>
        <v>-8.5662671429945964E-2</v>
      </c>
      <c r="K413" s="139">
        <f t="shared" si="46"/>
        <v>-1.1651207407072655E-2</v>
      </c>
      <c r="L413" s="139">
        <f t="shared" si="47"/>
        <v>-0.22192295385449201</v>
      </c>
      <c r="M413" s="139">
        <f t="shared" si="48"/>
        <v>-0.3192368326915106</v>
      </c>
      <c r="N413" s="388">
        <f t="shared" si="44"/>
        <v>-546.85269440055765</v>
      </c>
    </row>
    <row r="414" spans="2:14" x14ac:dyDescent="0.2">
      <c r="B414" s="387">
        <v>2</v>
      </c>
      <c r="C414" s="387">
        <v>766</v>
      </c>
      <c r="D414" s="384" t="s">
        <v>987</v>
      </c>
      <c r="E414" s="385">
        <v>330</v>
      </c>
      <c r="F414" s="385">
        <v>4091</v>
      </c>
      <c r="G414" s="385">
        <v>810</v>
      </c>
      <c r="H414" s="386">
        <f t="shared" si="42"/>
        <v>0.40740740740740738</v>
      </c>
      <c r="I414" s="139">
        <f t="shared" si="43"/>
        <v>0.27866047421168416</v>
      </c>
      <c r="J414" s="139">
        <f t="shared" si="45"/>
        <v>-0.11890256301142821</v>
      </c>
      <c r="K414" s="139">
        <f t="shared" si="46"/>
        <v>-6.1000985891896675E-3</v>
      </c>
      <c r="L414" s="139">
        <f t="shared" si="47"/>
        <v>-0.23717975564167523</v>
      </c>
      <c r="M414" s="139">
        <f t="shared" si="48"/>
        <v>-0.36218241724229311</v>
      </c>
      <c r="N414" s="388">
        <f t="shared" si="44"/>
        <v>-293.36775796625744</v>
      </c>
    </row>
    <row r="415" spans="2:14" x14ac:dyDescent="0.2">
      <c r="B415" s="387">
        <v>2</v>
      </c>
      <c r="C415" s="387">
        <v>767</v>
      </c>
      <c r="D415" s="384" t="s">
        <v>988</v>
      </c>
      <c r="E415" s="385">
        <v>210</v>
      </c>
      <c r="F415" s="385">
        <v>1090</v>
      </c>
      <c r="G415" s="385">
        <v>1031</v>
      </c>
      <c r="H415" s="386">
        <f t="shared" si="42"/>
        <v>0.20368574199806014</v>
      </c>
      <c r="I415" s="139">
        <f t="shared" si="43"/>
        <v>1.1385321100917432</v>
      </c>
      <c r="J415" s="139">
        <f t="shared" si="45"/>
        <v>-0.11076744004408871</v>
      </c>
      <c r="K415" s="139">
        <f t="shared" si="46"/>
        <v>-0.2240350289801753</v>
      </c>
      <c r="L415" s="139">
        <f t="shared" si="47"/>
        <v>-0.20669285358782202</v>
      </c>
      <c r="M415" s="139">
        <f t="shared" si="48"/>
        <v>-0.54149532261208599</v>
      </c>
      <c r="N415" s="388">
        <f t="shared" si="44"/>
        <v>-558.28167761306065</v>
      </c>
    </row>
    <row r="416" spans="2:14" x14ac:dyDescent="0.2">
      <c r="B416" s="387">
        <v>2</v>
      </c>
      <c r="C416" s="387">
        <v>768</v>
      </c>
      <c r="D416" s="384" t="s">
        <v>989</v>
      </c>
      <c r="E416" s="385">
        <v>5843</v>
      </c>
      <c r="F416" s="385">
        <v>1613</v>
      </c>
      <c r="G416" s="385">
        <v>13010</v>
      </c>
      <c r="H416" s="386">
        <f t="shared" si="42"/>
        <v>0.44911606456571868</v>
      </c>
      <c r="I416" s="139">
        <f t="shared" si="43"/>
        <v>11.688158710477371</v>
      </c>
      <c r="J416" s="139">
        <f t="shared" si="45"/>
        <v>0.33018567319464415</v>
      </c>
      <c r="K416" s="139">
        <f t="shared" si="46"/>
        <v>3.8518490583609205E-2</v>
      </c>
      <c r="L416" s="139">
        <f t="shared" si="47"/>
        <v>0.16734603716068494</v>
      </c>
      <c r="M416" s="139">
        <f t="shared" si="48"/>
        <v>0.53605020093893829</v>
      </c>
      <c r="N416" s="388">
        <f t="shared" si="44"/>
        <v>6974.0131142155869</v>
      </c>
    </row>
    <row r="417" spans="2:14" x14ac:dyDescent="0.2">
      <c r="B417" s="387">
        <v>2</v>
      </c>
      <c r="C417" s="387">
        <v>769</v>
      </c>
      <c r="D417" s="384" t="s">
        <v>990</v>
      </c>
      <c r="E417" s="385">
        <v>1347</v>
      </c>
      <c r="F417" s="385">
        <v>1897</v>
      </c>
      <c r="G417" s="385">
        <v>2584</v>
      </c>
      <c r="H417" s="386">
        <f t="shared" si="42"/>
        <v>0.52128482972136225</v>
      </c>
      <c r="I417" s="139">
        <f t="shared" si="43"/>
        <v>2.0722192936215076</v>
      </c>
      <c r="J417" s="139">
        <f t="shared" si="45"/>
        <v>-5.3600716205725561E-2</v>
      </c>
      <c r="K417" s="139">
        <f t="shared" si="46"/>
        <v>0.11572233033720337</v>
      </c>
      <c r="L417" s="139">
        <f t="shared" si="47"/>
        <v>-0.17358880814029831</v>
      </c>
      <c r="M417" s="139">
        <f t="shared" si="48"/>
        <v>-0.11146719400882049</v>
      </c>
      <c r="N417" s="388">
        <f t="shared" si="44"/>
        <v>-288.03122931879216</v>
      </c>
    </row>
    <row r="418" spans="2:14" x14ac:dyDescent="0.2">
      <c r="B418" s="387">
        <v>2</v>
      </c>
      <c r="C418" s="387">
        <v>770</v>
      </c>
      <c r="D418" s="384" t="s">
        <v>991</v>
      </c>
      <c r="E418" s="385">
        <v>191</v>
      </c>
      <c r="F418" s="385">
        <v>1268</v>
      </c>
      <c r="G418" s="385">
        <v>1025</v>
      </c>
      <c r="H418" s="386">
        <f t="shared" si="42"/>
        <v>0.18634146341463415</v>
      </c>
      <c r="I418" s="139">
        <f t="shared" si="43"/>
        <v>0.95899053627760256</v>
      </c>
      <c r="J418" s="139">
        <f t="shared" si="45"/>
        <v>-0.1109883031110753</v>
      </c>
      <c r="K418" s="139">
        <f t="shared" si="46"/>
        <v>-0.2425893841989275</v>
      </c>
      <c r="L418" s="139">
        <f t="shared" si="47"/>
        <v>-0.21305853207640735</v>
      </c>
      <c r="M418" s="139">
        <f t="shared" si="48"/>
        <v>-0.56663621938641018</v>
      </c>
      <c r="N418" s="388">
        <f t="shared" si="44"/>
        <v>-580.80212487107042</v>
      </c>
    </row>
    <row r="419" spans="2:14" x14ac:dyDescent="0.2">
      <c r="B419" s="387">
        <v>2</v>
      </c>
      <c r="C419" s="387">
        <v>782</v>
      </c>
      <c r="D419" s="384" t="s">
        <v>992</v>
      </c>
      <c r="E419" s="385">
        <v>159</v>
      </c>
      <c r="F419" s="385">
        <v>2728</v>
      </c>
      <c r="G419" s="385">
        <v>245</v>
      </c>
      <c r="H419" s="386">
        <f t="shared" si="42"/>
        <v>0.6489795918367347</v>
      </c>
      <c r="I419" s="139">
        <f t="shared" si="43"/>
        <v>0.14809384164222875</v>
      </c>
      <c r="J419" s="139">
        <f t="shared" si="45"/>
        <v>-0.13970050181933238</v>
      </c>
      <c r="K419" s="139">
        <f t="shared" si="46"/>
        <v>0.25232610803060079</v>
      </c>
      <c r="L419" s="139">
        <f t="shared" si="47"/>
        <v>-0.24180901886254239</v>
      </c>
      <c r="M419" s="139">
        <f t="shared" si="48"/>
        <v>-0.12918341265127398</v>
      </c>
      <c r="N419" s="388">
        <f t="shared" si="44"/>
        <v>-31.649936099562126</v>
      </c>
    </row>
    <row r="420" spans="2:14" x14ac:dyDescent="0.2">
      <c r="B420" s="387">
        <v>2</v>
      </c>
      <c r="C420" s="387">
        <v>783</v>
      </c>
      <c r="D420" s="384" t="s">
        <v>993</v>
      </c>
      <c r="E420" s="385">
        <v>898</v>
      </c>
      <c r="F420" s="385">
        <v>3674</v>
      </c>
      <c r="G420" s="385">
        <v>1123</v>
      </c>
      <c r="H420" s="386">
        <f t="shared" si="42"/>
        <v>0.79964381121994654</v>
      </c>
      <c r="I420" s="139">
        <f t="shared" si="43"/>
        <v>0.55008165487207406</v>
      </c>
      <c r="J420" s="139">
        <f t="shared" si="45"/>
        <v>-0.10738087301696096</v>
      </c>
      <c r="K420" s="139">
        <f t="shared" si="46"/>
        <v>0.41350187742025124</v>
      </c>
      <c r="L420" s="139">
        <f t="shared" si="47"/>
        <v>-0.22755646932212426</v>
      </c>
      <c r="M420" s="139">
        <f t="shared" si="48"/>
        <v>7.8564535081166009E-2</v>
      </c>
      <c r="N420" s="388">
        <f t="shared" si="44"/>
        <v>88.227972896149424</v>
      </c>
    </row>
    <row r="421" spans="2:14" x14ac:dyDescent="0.2">
      <c r="B421" s="387">
        <v>2</v>
      </c>
      <c r="C421" s="387">
        <v>784</v>
      </c>
      <c r="D421" s="384" t="s">
        <v>994</v>
      </c>
      <c r="E421" s="385">
        <v>611</v>
      </c>
      <c r="F421" s="385">
        <v>7429</v>
      </c>
      <c r="G421" s="385">
        <v>1070</v>
      </c>
      <c r="H421" s="386">
        <f t="shared" si="42"/>
        <v>0.57102803738317753</v>
      </c>
      <c r="I421" s="139">
        <f t="shared" si="43"/>
        <v>0.22627540718804684</v>
      </c>
      <c r="J421" s="139">
        <f t="shared" si="45"/>
        <v>-0.10933183010867585</v>
      </c>
      <c r="K421" s="139">
        <f t="shared" si="46"/>
        <v>0.16893602499957117</v>
      </c>
      <c r="L421" s="139">
        <f t="shared" si="47"/>
        <v>-0.23903707752646985</v>
      </c>
      <c r="M421" s="139">
        <f t="shared" si="48"/>
        <v>-0.17943288263557455</v>
      </c>
      <c r="N421" s="388">
        <f t="shared" si="44"/>
        <v>-191.99318442006478</v>
      </c>
    </row>
    <row r="422" spans="2:14" x14ac:dyDescent="0.2">
      <c r="B422" s="387">
        <v>2</v>
      </c>
      <c r="C422" s="387">
        <v>785</v>
      </c>
      <c r="D422" s="384" t="s">
        <v>995</v>
      </c>
      <c r="E422" s="385">
        <v>2786</v>
      </c>
      <c r="F422" s="385">
        <v>3413</v>
      </c>
      <c r="G422" s="385">
        <v>4653</v>
      </c>
      <c r="H422" s="386">
        <f t="shared" si="42"/>
        <v>0.59875349237051367</v>
      </c>
      <c r="I422" s="139">
        <f t="shared" si="43"/>
        <v>2.1796073835335483</v>
      </c>
      <c r="J422" s="139">
        <f t="shared" si="45"/>
        <v>2.2560231393484589E-2</v>
      </c>
      <c r="K422" s="139">
        <f t="shared" si="46"/>
        <v>0.19859583114037777</v>
      </c>
      <c r="L422" s="139">
        <f t="shared" si="47"/>
        <v>-0.16978134427908143</v>
      </c>
      <c r="M422" s="139">
        <f t="shared" si="48"/>
        <v>5.1374718254780932E-2</v>
      </c>
      <c r="N422" s="388">
        <f t="shared" si="44"/>
        <v>239.04656403949568</v>
      </c>
    </row>
    <row r="423" spans="2:14" x14ac:dyDescent="0.2">
      <c r="B423" s="387">
        <v>2</v>
      </c>
      <c r="C423" s="387">
        <v>786</v>
      </c>
      <c r="D423" s="384" t="s">
        <v>996</v>
      </c>
      <c r="E423" s="385">
        <v>636</v>
      </c>
      <c r="F423" s="385">
        <v>2161</v>
      </c>
      <c r="G423" s="385">
        <v>551</v>
      </c>
      <c r="H423" s="386">
        <f t="shared" si="42"/>
        <v>1.1542649727767695</v>
      </c>
      <c r="I423" s="139">
        <f t="shared" si="43"/>
        <v>0.54928273947246642</v>
      </c>
      <c r="J423" s="139">
        <f t="shared" si="45"/>
        <v>-0.12843648540301617</v>
      </c>
      <c r="K423" s="139">
        <f t="shared" si="46"/>
        <v>0.7928642687681019</v>
      </c>
      <c r="L423" s="139">
        <f t="shared" si="47"/>
        <v>-0.22758479500996051</v>
      </c>
      <c r="M423" s="139">
        <f t="shared" si="48"/>
        <v>0.43684298835512525</v>
      </c>
      <c r="N423" s="388">
        <f t="shared" si="44"/>
        <v>240.70048658367401</v>
      </c>
    </row>
    <row r="424" spans="2:14" x14ac:dyDescent="0.2">
      <c r="B424" s="387">
        <v>2</v>
      </c>
      <c r="C424" s="387">
        <v>791</v>
      </c>
      <c r="D424" s="384" t="s">
        <v>997</v>
      </c>
      <c r="E424" s="385">
        <v>518</v>
      </c>
      <c r="F424" s="385">
        <v>7101</v>
      </c>
      <c r="G424" s="385">
        <v>1241</v>
      </c>
      <c r="H424" s="386">
        <f t="shared" si="42"/>
        <v>0.41740531829170024</v>
      </c>
      <c r="I424" s="139">
        <f t="shared" si="43"/>
        <v>0.24771158991691311</v>
      </c>
      <c r="J424" s="139">
        <f t="shared" si="45"/>
        <v>-0.10303723269955795</v>
      </c>
      <c r="K424" s="139">
        <f t="shared" si="46"/>
        <v>4.5953471222200193E-3</v>
      </c>
      <c r="L424" s="139">
        <f t="shared" si="47"/>
        <v>-0.23827705384852335</v>
      </c>
      <c r="M424" s="139">
        <f t="shared" si="48"/>
        <v>-0.33671893942586129</v>
      </c>
      <c r="N424" s="388">
        <f t="shared" si="44"/>
        <v>-417.86820382749386</v>
      </c>
    </row>
    <row r="425" spans="2:14" x14ac:dyDescent="0.2">
      <c r="B425" s="387">
        <v>2</v>
      </c>
      <c r="C425" s="387">
        <v>792</v>
      </c>
      <c r="D425" s="384" t="s">
        <v>998</v>
      </c>
      <c r="E425" s="385">
        <v>1788</v>
      </c>
      <c r="F425" s="385">
        <v>7600</v>
      </c>
      <c r="G425" s="385">
        <v>2252</v>
      </c>
      <c r="H425" s="386">
        <f t="shared" si="42"/>
        <v>0.79396092362344584</v>
      </c>
      <c r="I425" s="139">
        <f t="shared" si="43"/>
        <v>0.53157894736842104</v>
      </c>
      <c r="J425" s="139">
        <f t="shared" si="45"/>
        <v>-6.5821805912317038E-2</v>
      </c>
      <c r="K425" s="139">
        <f t="shared" si="46"/>
        <v>0.40742250579193368</v>
      </c>
      <c r="L425" s="139">
        <f t="shared" si="47"/>
        <v>-0.22821248611330222</v>
      </c>
      <c r="M425" s="139">
        <f t="shared" si="48"/>
        <v>0.11338821376631439</v>
      </c>
      <c r="N425" s="388">
        <f t="shared" si="44"/>
        <v>255.35025740174001</v>
      </c>
    </row>
    <row r="426" spans="2:14" x14ac:dyDescent="0.2">
      <c r="B426" s="387">
        <v>2</v>
      </c>
      <c r="C426" s="387">
        <v>793</v>
      </c>
      <c r="D426" s="384" t="s">
        <v>999</v>
      </c>
      <c r="E426" s="385">
        <v>664</v>
      </c>
      <c r="F426" s="385">
        <v>5170</v>
      </c>
      <c r="G426" s="385">
        <v>1305</v>
      </c>
      <c r="H426" s="386">
        <f t="shared" si="42"/>
        <v>0.5088122605363985</v>
      </c>
      <c r="I426" s="139">
        <f t="shared" si="43"/>
        <v>0.38085106382978723</v>
      </c>
      <c r="J426" s="139">
        <f t="shared" si="45"/>
        <v>-0.1006813599850343</v>
      </c>
      <c r="K426" s="139">
        <f t="shared" si="46"/>
        <v>0.1023795742211074</v>
      </c>
      <c r="L426" s="139">
        <f t="shared" si="47"/>
        <v>-0.23355657007942093</v>
      </c>
      <c r="M426" s="139">
        <f t="shared" si="48"/>
        <v>-0.23185835584334785</v>
      </c>
      <c r="N426" s="388">
        <f t="shared" si="44"/>
        <v>-302.57515437556896</v>
      </c>
    </row>
    <row r="427" spans="2:14" x14ac:dyDescent="0.2">
      <c r="B427" s="387">
        <v>2</v>
      </c>
      <c r="C427" s="387">
        <v>794</v>
      </c>
      <c r="D427" s="384" t="s">
        <v>1000</v>
      </c>
      <c r="E427" s="385">
        <v>1728</v>
      </c>
      <c r="F427" s="385">
        <v>6720</v>
      </c>
      <c r="G427" s="385">
        <v>3082</v>
      </c>
      <c r="H427" s="386">
        <f t="shared" si="42"/>
        <v>0.56067488643737828</v>
      </c>
      <c r="I427" s="139">
        <f t="shared" si="43"/>
        <v>0.71577380952380953</v>
      </c>
      <c r="J427" s="139">
        <f t="shared" si="45"/>
        <v>-3.5269081645838342E-2</v>
      </c>
      <c r="K427" s="139">
        <f t="shared" si="46"/>
        <v>0.15786055481741643</v>
      </c>
      <c r="L427" s="139">
        <f t="shared" si="47"/>
        <v>-0.22168182445749943</v>
      </c>
      <c r="M427" s="139">
        <f t="shared" si="48"/>
        <v>-9.9090351285921335E-2</v>
      </c>
      <c r="N427" s="388">
        <f t="shared" si="44"/>
        <v>-305.39646266320955</v>
      </c>
    </row>
    <row r="428" spans="2:14" x14ac:dyDescent="0.2">
      <c r="B428" s="387">
        <v>2</v>
      </c>
      <c r="C428" s="387">
        <v>841</v>
      </c>
      <c r="D428" s="384" t="s">
        <v>1001</v>
      </c>
      <c r="E428" s="385">
        <v>391</v>
      </c>
      <c r="F428" s="385">
        <v>4703</v>
      </c>
      <c r="G428" s="385">
        <v>1003</v>
      </c>
      <c r="H428" s="386">
        <f t="shared" si="42"/>
        <v>0.38983050847457629</v>
      </c>
      <c r="I428" s="139">
        <f t="shared" si="43"/>
        <v>0.29640654901126939</v>
      </c>
      <c r="J428" s="139">
        <f t="shared" si="45"/>
        <v>-0.11179813435669281</v>
      </c>
      <c r="K428" s="139">
        <f t="shared" si="46"/>
        <v>-2.4903303627391644E-2</v>
      </c>
      <c r="L428" s="139">
        <f t="shared" si="47"/>
        <v>-0.23655056539782965</v>
      </c>
      <c r="M428" s="139">
        <f t="shared" si="48"/>
        <v>-0.37325200338191411</v>
      </c>
      <c r="N428" s="388">
        <f t="shared" si="44"/>
        <v>-374.37175939205986</v>
      </c>
    </row>
    <row r="429" spans="2:14" x14ac:dyDescent="0.2">
      <c r="B429" s="387">
        <v>2</v>
      </c>
      <c r="C429" s="387">
        <v>842</v>
      </c>
      <c r="D429" s="384" t="s">
        <v>1002</v>
      </c>
      <c r="E429" s="385">
        <v>489</v>
      </c>
      <c r="F429" s="385">
        <v>3766</v>
      </c>
      <c r="G429" s="385">
        <v>845</v>
      </c>
      <c r="H429" s="386">
        <f t="shared" si="42"/>
        <v>0.57869822485207101</v>
      </c>
      <c r="I429" s="139">
        <f t="shared" si="43"/>
        <v>0.35422198619224643</v>
      </c>
      <c r="J429" s="139">
        <f t="shared" si="45"/>
        <v>-0.1176141951206731</v>
      </c>
      <c r="K429" s="139">
        <f t="shared" si="46"/>
        <v>0.17714134655317365</v>
      </c>
      <c r="L429" s="139">
        <f t="shared" si="47"/>
        <v>-0.234500708771575</v>
      </c>
      <c r="M429" s="139">
        <f t="shared" si="48"/>
        <v>-0.17497355733907444</v>
      </c>
      <c r="N429" s="388">
        <f t="shared" si="44"/>
        <v>-147.8526559515179</v>
      </c>
    </row>
    <row r="430" spans="2:14" x14ac:dyDescent="0.2">
      <c r="B430" s="387">
        <v>2</v>
      </c>
      <c r="C430" s="387">
        <v>843</v>
      </c>
      <c r="D430" s="384" t="s">
        <v>1003</v>
      </c>
      <c r="E430" s="385">
        <v>6604</v>
      </c>
      <c r="F430" s="385">
        <v>10956</v>
      </c>
      <c r="G430" s="385">
        <v>6869</v>
      </c>
      <c r="H430" s="386">
        <f t="shared" si="42"/>
        <v>0.96142087640122287</v>
      </c>
      <c r="I430" s="139">
        <f t="shared" si="43"/>
        <v>1.2297371303395399</v>
      </c>
      <c r="J430" s="139">
        <f t="shared" si="45"/>
        <v>0.10413232413386626</v>
      </c>
      <c r="K430" s="139">
        <f t="shared" si="46"/>
        <v>0.58656581427888699</v>
      </c>
      <c r="L430" s="139">
        <f t="shared" si="47"/>
        <v>-0.20345916334489589</v>
      </c>
      <c r="M430" s="139">
        <f t="shared" si="48"/>
        <v>0.4872389750678574</v>
      </c>
      <c r="N430" s="388">
        <f t="shared" si="44"/>
        <v>3346.8445197411124</v>
      </c>
    </row>
    <row r="431" spans="2:14" x14ac:dyDescent="0.2">
      <c r="B431" s="387">
        <v>2</v>
      </c>
      <c r="C431" s="387">
        <v>852</v>
      </c>
      <c r="D431" s="384" t="s">
        <v>1004</v>
      </c>
      <c r="E431" s="385">
        <v>579</v>
      </c>
      <c r="F431" s="385">
        <v>5227</v>
      </c>
      <c r="G431" s="385">
        <v>1480</v>
      </c>
      <c r="H431" s="386">
        <f t="shared" si="42"/>
        <v>0.39121621621621622</v>
      </c>
      <c r="I431" s="139">
        <f t="shared" si="43"/>
        <v>0.39391620432370383</v>
      </c>
      <c r="J431" s="139">
        <f t="shared" si="45"/>
        <v>-9.4239520531258669E-2</v>
      </c>
      <c r="K431" s="139">
        <f t="shared" si="46"/>
        <v>-2.3420917747570085E-2</v>
      </c>
      <c r="L431" s="139">
        <f t="shared" si="47"/>
        <v>-0.23309334319538705</v>
      </c>
      <c r="M431" s="139">
        <f t="shared" si="48"/>
        <v>-0.35075378147421582</v>
      </c>
      <c r="N431" s="388">
        <f t="shared" si="44"/>
        <v>-519.11559658183944</v>
      </c>
    </row>
    <row r="432" spans="2:14" x14ac:dyDescent="0.2">
      <c r="B432" s="387">
        <v>2</v>
      </c>
      <c r="C432" s="387">
        <v>853</v>
      </c>
      <c r="D432" s="384" t="s">
        <v>1005</v>
      </c>
      <c r="E432" s="385">
        <v>441</v>
      </c>
      <c r="F432" s="385">
        <v>5431</v>
      </c>
      <c r="G432" s="385">
        <v>1689</v>
      </c>
      <c r="H432" s="386">
        <f t="shared" si="42"/>
        <v>0.261101243339254</v>
      </c>
      <c r="I432" s="139">
        <f t="shared" si="43"/>
        <v>0.39219296630454797</v>
      </c>
      <c r="J432" s="139">
        <f t="shared" si="45"/>
        <v>-8.6546123697892344E-2</v>
      </c>
      <c r="K432" s="139">
        <f t="shared" si="46"/>
        <v>-0.16261375960750452</v>
      </c>
      <c r="L432" s="139">
        <f t="shared" si="47"/>
        <v>-0.23315444090638632</v>
      </c>
      <c r="M432" s="139">
        <f t="shared" si="48"/>
        <v>-0.48231432421178316</v>
      </c>
      <c r="N432" s="388">
        <f t="shared" si="44"/>
        <v>-814.62889359370172</v>
      </c>
    </row>
    <row r="433" spans="2:14" x14ac:dyDescent="0.2">
      <c r="B433" s="387">
        <v>2</v>
      </c>
      <c r="C433" s="387">
        <v>855</v>
      </c>
      <c r="D433" s="384" t="s">
        <v>1006</v>
      </c>
      <c r="E433" s="385">
        <v>3213</v>
      </c>
      <c r="F433" s="385">
        <v>4398</v>
      </c>
      <c r="G433" s="385">
        <v>6821</v>
      </c>
      <c r="H433" s="386">
        <f t="shared" si="42"/>
        <v>0.47104530127547278</v>
      </c>
      <c r="I433" s="139">
        <f t="shared" si="43"/>
        <v>2.2814915870850387</v>
      </c>
      <c r="J433" s="139">
        <f t="shared" si="45"/>
        <v>0.10236541959797352</v>
      </c>
      <c r="K433" s="139">
        <f t="shared" si="46"/>
        <v>6.1977687553478621E-2</v>
      </c>
      <c r="L433" s="139">
        <f t="shared" si="47"/>
        <v>-0.16616902168940784</v>
      </c>
      <c r="M433" s="139">
        <f t="shared" si="48"/>
        <v>-1.8259145379556918E-3</v>
      </c>
      <c r="N433" s="388">
        <f t="shared" si="44"/>
        <v>-12.454563063395774</v>
      </c>
    </row>
    <row r="434" spans="2:14" x14ac:dyDescent="0.2">
      <c r="B434" s="387">
        <v>2</v>
      </c>
      <c r="C434" s="387">
        <v>861</v>
      </c>
      <c r="D434" s="384" t="s">
        <v>1007</v>
      </c>
      <c r="E434" s="385">
        <v>5029</v>
      </c>
      <c r="F434" s="385">
        <v>2272</v>
      </c>
      <c r="G434" s="385">
        <v>11576</v>
      </c>
      <c r="H434" s="386">
        <f t="shared" si="42"/>
        <v>0.43443331029716653</v>
      </c>
      <c r="I434" s="139">
        <f t="shared" si="43"/>
        <v>7.308538732394366</v>
      </c>
      <c r="J434" s="139">
        <f t="shared" si="45"/>
        <v>0.27739940018484843</v>
      </c>
      <c r="K434" s="139">
        <f t="shared" si="46"/>
        <v>2.2811349062675811E-2</v>
      </c>
      <c r="L434" s="139">
        <f t="shared" si="47"/>
        <v>1.2065830518841601E-2</v>
      </c>
      <c r="M434" s="139">
        <f t="shared" si="48"/>
        <v>0.3122765797663658</v>
      </c>
      <c r="N434" s="388">
        <f t="shared" si="44"/>
        <v>3614.9136873754505</v>
      </c>
    </row>
    <row r="435" spans="2:14" x14ac:dyDescent="0.2">
      <c r="B435" s="387">
        <v>2</v>
      </c>
      <c r="C435" s="387">
        <v>863</v>
      </c>
      <c r="D435" s="384" t="s">
        <v>1008</v>
      </c>
      <c r="E435" s="385">
        <v>310</v>
      </c>
      <c r="F435" s="385">
        <v>747</v>
      </c>
      <c r="G435" s="385">
        <v>1115</v>
      </c>
      <c r="H435" s="386">
        <f t="shared" si="42"/>
        <v>0.27802690582959644</v>
      </c>
      <c r="I435" s="139">
        <f t="shared" si="43"/>
        <v>1.9076305220883534</v>
      </c>
      <c r="J435" s="139">
        <f t="shared" si="45"/>
        <v>-0.10767535710627642</v>
      </c>
      <c r="K435" s="139">
        <f t="shared" si="46"/>
        <v>-0.14450722651372563</v>
      </c>
      <c r="L435" s="139">
        <f t="shared" si="47"/>
        <v>-0.17942433235986363</v>
      </c>
      <c r="M435" s="139">
        <f t="shared" si="48"/>
        <v>-0.43160691597986567</v>
      </c>
      <c r="N435" s="388">
        <f t="shared" si="44"/>
        <v>-481.2417113175502</v>
      </c>
    </row>
    <row r="436" spans="2:14" x14ac:dyDescent="0.2">
      <c r="B436" s="387">
        <v>2</v>
      </c>
      <c r="C436" s="387">
        <v>866</v>
      </c>
      <c r="D436" s="384" t="s">
        <v>1009</v>
      </c>
      <c r="E436" s="385">
        <v>306</v>
      </c>
      <c r="F436" s="385">
        <v>754</v>
      </c>
      <c r="G436" s="385">
        <v>1216</v>
      </c>
      <c r="H436" s="386">
        <f t="shared" si="42"/>
        <v>0.25164473684210525</v>
      </c>
      <c r="I436" s="139">
        <f t="shared" si="43"/>
        <v>2.0185676392572942</v>
      </c>
      <c r="J436" s="139">
        <f t="shared" si="45"/>
        <v>-0.10395749547866875</v>
      </c>
      <c r="K436" s="139">
        <f t="shared" si="46"/>
        <v>-0.17273002819905048</v>
      </c>
      <c r="L436" s="139">
        <f t="shared" si="47"/>
        <v>-0.1754910371049215</v>
      </c>
      <c r="M436" s="139">
        <f t="shared" si="48"/>
        <v>-0.45217856078264074</v>
      </c>
      <c r="N436" s="388">
        <f t="shared" si="44"/>
        <v>-549.84912991169108</v>
      </c>
    </row>
    <row r="437" spans="2:14" x14ac:dyDescent="0.2">
      <c r="B437" s="387">
        <v>2</v>
      </c>
      <c r="C437" s="387">
        <v>867</v>
      </c>
      <c r="D437" s="384" t="s">
        <v>1010</v>
      </c>
      <c r="E437" s="385">
        <v>145</v>
      </c>
      <c r="F437" s="385">
        <v>449</v>
      </c>
      <c r="G437" s="385">
        <v>892</v>
      </c>
      <c r="H437" s="386">
        <f t="shared" si="42"/>
        <v>0.16255605381165919</v>
      </c>
      <c r="I437" s="139">
        <f t="shared" si="43"/>
        <v>2.3095768374164809</v>
      </c>
      <c r="J437" s="139">
        <f t="shared" si="45"/>
        <v>-0.11588410109594478</v>
      </c>
      <c r="K437" s="139">
        <f t="shared" si="46"/>
        <v>-0.26803425564021299</v>
      </c>
      <c r="L437" s="139">
        <f t="shared" si="47"/>
        <v>-0.16517325413494455</v>
      </c>
      <c r="M437" s="139">
        <f t="shared" si="48"/>
        <v>-0.54909161087110236</v>
      </c>
      <c r="N437" s="388">
        <f t="shared" si="44"/>
        <v>-489.78971689702331</v>
      </c>
    </row>
    <row r="438" spans="2:14" x14ac:dyDescent="0.2">
      <c r="B438" s="387">
        <v>2</v>
      </c>
      <c r="C438" s="387">
        <v>868</v>
      </c>
      <c r="D438" s="384" t="s">
        <v>1011</v>
      </c>
      <c r="E438" s="385">
        <v>91</v>
      </c>
      <c r="F438" s="385">
        <v>122</v>
      </c>
      <c r="G438" s="385">
        <v>303</v>
      </c>
      <c r="H438" s="386">
        <f t="shared" si="42"/>
        <v>0.30033003300330036</v>
      </c>
      <c r="I438" s="139">
        <f t="shared" si="43"/>
        <v>3.2295081967213113</v>
      </c>
      <c r="J438" s="139">
        <f t="shared" si="45"/>
        <v>-0.13756549217179534</v>
      </c>
      <c r="K438" s="139">
        <f t="shared" si="46"/>
        <v>-0.12064805346830712</v>
      </c>
      <c r="L438" s="139">
        <f t="shared" si="47"/>
        <v>-0.13255692388619744</v>
      </c>
      <c r="M438" s="139">
        <f t="shared" si="48"/>
        <v>-0.3907704695262999</v>
      </c>
      <c r="N438" s="388">
        <f t="shared" si="44"/>
        <v>-118.40345226646888</v>
      </c>
    </row>
    <row r="439" spans="2:14" x14ac:dyDescent="0.2">
      <c r="B439" s="387">
        <v>2</v>
      </c>
      <c r="C439" s="387">
        <v>869</v>
      </c>
      <c r="D439" s="384" t="s">
        <v>1012</v>
      </c>
      <c r="E439" s="385">
        <v>155</v>
      </c>
      <c r="F439" s="385">
        <v>203</v>
      </c>
      <c r="G439" s="385">
        <v>1072</v>
      </c>
      <c r="H439" s="386">
        <f t="shared" si="42"/>
        <v>0.14458955223880596</v>
      </c>
      <c r="I439" s="139">
        <f t="shared" si="43"/>
        <v>6.0443349753694582</v>
      </c>
      <c r="J439" s="139">
        <f t="shared" si="45"/>
        <v>-0.10925820908634698</v>
      </c>
      <c r="K439" s="139">
        <f t="shared" si="46"/>
        <v>-0.28725424513804904</v>
      </c>
      <c r="L439" s="139">
        <f t="shared" si="47"/>
        <v>-3.2756738930242668E-2</v>
      </c>
      <c r="M439" s="139">
        <f t="shared" si="48"/>
        <v>-0.42926919315463868</v>
      </c>
      <c r="N439" s="388">
        <f t="shared" si="44"/>
        <v>-460.17657506177267</v>
      </c>
    </row>
    <row r="440" spans="2:14" x14ac:dyDescent="0.2">
      <c r="B440" s="387">
        <v>2</v>
      </c>
      <c r="C440" s="387">
        <v>870</v>
      </c>
      <c r="D440" s="384" t="s">
        <v>1013</v>
      </c>
      <c r="E440" s="385">
        <v>1073</v>
      </c>
      <c r="F440" s="385">
        <v>435</v>
      </c>
      <c r="G440" s="385">
        <v>4487</v>
      </c>
      <c r="H440" s="386">
        <f t="shared" si="42"/>
        <v>0.23913527969690215</v>
      </c>
      <c r="I440" s="139">
        <f t="shared" si="43"/>
        <v>12.781609195402298</v>
      </c>
      <c r="J440" s="139">
        <f t="shared" si="45"/>
        <v>1.644968654018885E-2</v>
      </c>
      <c r="K440" s="139">
        <f t="shared" si="46"/>
        <v>-0.18611224587673775</v>
      </c>
      <c r="L440" s="139">
        <f t="shared" si="47"/>
        <v>0.20611451892427518</v>
      </c>
      <c r="M440" s="139">
        <f t="shared" si="48"/>
        <v>3.645195958772629E-2</v>
      </c>
      <c r="N440" s="388">
        <f t="shared" si="44"/>
        <v>163.55994267012787</v>
      </c>
    </row>
    <row r="441" spans="2:14" x14ac:dyDescent="0.2">
      <c r="B441" s="387">
        <v>2</v>
      </c>
      <c r="C441" s="387">
        <v>872</v>
      </c>
      <c r="D441" s="384" t="s">
        <v>1014</v>
      </c>
      <c r="E441" s="385">
        <v>557</v>
      </c>
      <c r="F441" s="385">
        <v>1445</v>
      </c>
      <c r="G441" s="385">
        <v>1827</v>
      </c>
      <c r="H441" s="386">
        <f t="shared" si="42"/>
        <v>0.30487137383689106</v>
      </c>
      <c r="I441" s="139">
        <f t="shared" si="43"/>
        <v>1.6498269896193771</v>
      </c>
      <c r="J441" s="139">
        <f t="shared" si="45"/>
        <v>-8.1466273157200716E-2</v>
      </c>
      <c r="K441" s="139">
        <f t="shared" si="46"/>
        <v>-0.11578987210373973</v>
      </c>
      <c r="L441" s="139">
        <f t="shared" si="47"/>
        <v>-0.18856480253652538</v>
      </c>
      <c r="M441" s="139">
        <f t="shared" si="48"/>
        <v>-0.38582094779746579</v>
      </c>
      <c r="N441" s="388">
        <f t="shared" si="44"/>
        <v>-704.89487162597004</v>
      </c>
    </row>
    <row r="442" spans="2:14" x14ac:dyDescent="0.2">
      <c r="B442" s="387">
        <v>2</v>
      </c>
      <c r="C442" s="387">
        <v>877</v>
      </c>
      <c r="D442" s="384" t="s">
        <v>1015</v>
      </c>
      <c r="E442" s="385">
        <v>150</v>
      </c>
      <c r="F442" s="385">
        <v>719</v>
      </c>
      <c r="G442" s="385">
        <v>524</v>
      </c>
      <c r="H442" s="386">
        <f t="shared" si="42"/>
        <v>0.2862595419847328</v>
      </c>
      <c r="I442" s="139">
        <f t="shared" si="43"/>
        <v>0.93741307371349092</v>
      </c>
      <c r="J442" s="139">
        <f t="shared" si="45"/>
        <v>-0.1294303692044558</v>
      </c>
      <c r="K442" s="139">
        <f t="shared" si="46"/>
        <v>-0.13570021532127918</v>
      </c>
      <c r="L442" s="139">
        <f t="shared" si="47"/>
        <v>-0.21382356485608436</v>
      </c>
      <c r="M442" s="139">
        <f t="shared" si="48"/>
        <v>-0.47895414938181935</v>
      </c>
      <c r="N442" s="388">
        <f t="shared" si="44"/>
        <v>-250.97197427607333</v>
      </c>
    </row>
    <row r="443" spans="2:14" x14ac:dyDescent="0.2">
      <c r="B443" s="387">
        <v>2</v>
      </c>
      <c r="C443" s="387">
        <v>879</v>
      </c>
      <c r="D443" s="384" t="s">
        <v>1016</v>
      </c>
      <c r="E443" s="385">
        <v>1910</v>
      </c>
      <c r="F443" s="385">
        <v>3436</v>
      </c>
      <c r="G443" s="385">
        <v>3088</v>
      </c>
      <c r="H443" s="386">
        <f t="shared" si="42"/>
        <v>0.61852331606217614</v>
      </c>
      <c r="I443" s="139">
        <f t="shared" si="43"/>
        <v>1.4545983701979046</v>
      </c>
      <c r="J443" s="139">
        <f t="shared" si="45"/>
        <v>-3.504821857885175E-2</v>
      </c>
      <c r="K443" s="139">
        <f t="shared" si="46"/>
        <v>0.21974495703932023</v>
      </c>
      <c r="L443" s="139">
        <f t="shared" si="47"/>
        <v>-0.19548666802208678</v>
      </c>
      <c r="M443" s="139">
        <f t="shared" si="48"/>
        <v>-1.0789929561618311E-2</v>
      </c>
      <c r="N443" s="388">
        <f t="shared" si="44"/>
        <v>-33.319302486277344</v>
      </c>
    </row>
    <row r="444" spans="2:14" x14ac:dyDescent="0.2">
      <c r="B444" s="387">
        <v>2</v>
      </c>
      <c r="C444" s="387">
        <v>880</v>
      </c>
      <c r="D444" s="384" t="s">
        <v>1017</v>
      </c>
      <c r="E444" s="385">
        <v>568</v>
      </c>
      <c r="F444" s="385">
        <v>3515</v>
      </c>
      <c r="G444" s="385">
        <v>1748</v>
      </c>
      <c r="H444" s="386">
        <f t="shared" si="42"/>
        <v>0.32494279176201374</v>
      </c>
      <c r="I444" s="139">
        <f t="shared" si="43"/>
        <v>0.6588904694167852</v>
      </c>
      <c r="J444" s="139">
        <f t="shared" si="45"/>
        <v>-8.4374303539190856E-2</v>
      </c>
      <c r="K444" s="139">
        <f t="shared" si="46"/>
        <v>-9.4318110327344509E-2</v>
      </c>
      <c r="L444" s="139">
        <f t="shared" si="47"/>
        <v>-0.22369863341592489</v>
      </c>
      <c r="M444" s="139">
        <f t="shared" si="48"/>
        <v>-0.40239104728246022</v>
      </c>
      <c r="N444" s="388">
        <f t="shared" si="44"/>
        <v>-703.37955064974051</v>
      </c>
    </row>
    <row r="445" spans="2:14" x14ac:dyDescent="0.2">
      <c r="B445" s="387">
        <v>2</v>
      </c>
      <c r="C445" s="387">
        <v>883</v>
      </c>
      <c r="D445" s="384" t="s">
        <v>1018</v>
      </c>
      <c r="E445" s="385">
        <v>717</v>
      </c>
      <c r="F445" s="385">
        <v>390</v>
      </c>
      <c r="G445" s="385">
        <v>2139</v>
      </c>
      <c r="H445" s="386">
        <f t="shared" si="42"/>
        <v>0.33520336605890605</v>
      </c>
      <c r="I445" s="139">
        <f t="shared" si="43"/>
        <v>7.3230769230769228</v>
      </c>
      <c r="J445" s="139">
        <f t="shared" si="45"/>
        <v>-6.9981393673897871E-2</v>
      </c>
      <c r="K445" s="139">
        <f t="shared" si="46"/>
        <v>-8.3341675687113245E-2</v>
      </c>
      <c r="L445" s="139">
        <f t="shared" si="47"/>
        <v>1.2581284659767789E-2</v>
      </c>
      <c r="M445" s="139">
        <f t="shared" si="48"/>
        <v>-0.14074178470124332</v>
      </c>
      <c r="N445" s="388">
        <f t="shared" si="44"/>
        <v>-301.04667747595948</v>
      </c>
    </row>
    <row r="446" spans="2:14" x14ac:dyDescent="0.2">
      <c r="B446" s="387">
        <v>2</v>
      </c>
      <c r="C446" s="387">
        <v>884</v>
      </c>
      <c r="D446" s="384" t="s">
        <v>1019</v>
      </c>
      <c r="E446" s="385">
        <v>493</v>
      </c>
      <c r="F446" s="385">
        <v>482</v>
      </c>
      <c r="G446" s="385">
        <v>2630</v>
      </c>
      <c r="H446" s="386">
        <f t="shared" si="42"/>
        <v>0.18745247148288974</v>
      </c>
      <c r="I446" s="139">
        <f t="shared" si="43"/>
        <v>6.4792531120331951</v>
      </c>
      <c r="J446" s="139">
        <f t="shared" si="45"/>
        <v>-5.1907432692161679E-2</v>
      </c>
      <c r="K446" s="139">
        <f t="shared" si="46"/>
        <v>-0.24140086325525376</v>
      </c>
      <c r="L446" s="139">
        <f t="shared" si="47"/>
        <v>-1.7336638905264976E-2</v>
      </c>
      <c r="M446" s="139">
        <f t="shared" si="48"/>
        <v>-0.31064493485268041</v>
      </c>
      <c r="N446" s="388">
        <f t="shared" si="44"/>
        <v>-816.99617866254948</v>
      </c>
    </row>
    <row r="447" spans="2:14" x14ac:dyDescent="0.2">
      <c r="B447" s="387">
        <v>2</v>
      </c>
      <c r="C447" s="387">
        <v>885</v>
      </c>
      <c r="D447" s="384" t="s">
        <v>1020</v>
      </c>
      <c r="E447" s="385">
        <v>318</v>
      </c>
      <c r="F447" s="385">
        <v>370</v>
      </c>
      <c r="G447" s="385">
        <v>2184</v>
      </c>
      <c r="H447" s="386">
        <f t="shared" si="42"/>
        <v>0.14560439560439561</v>
      </c>
      <c r="I447" s="139">
        <f t="shared" si="43"/>
        <v>6.7621621621621619</v>
      </c>
      <c r="J447" s="139">
        <f t="shared" si="45"/>
        <v>-6.8324920671498424E-2</v>
      </c>
      <c r="K447" s="139">
        <f t="shared" si="46"/>
        <v>-0.28616859812160073</v>
      </c>
      <c r="L447" s="139">
        <f t="shared" si="47"/>
        <v>-7.3060481269065806E-3</v>
      </c>
      <c r="M447" s="139">
        <f t="shared" si="48"/>
        <v>-0.36179956692000576</v>
      </c>
      <c r="N447" s="388">
        <f t="shared" si="44"/>
        <v>-790.1702541532926</v>
      </c>
    </row>
    <row r="448" spans="2:14" x14ac:dyDescent="0.2">
      <c r="B448" s="387">
        <v>2</v>
      </c>
      <c r="C448" s="387">
        <v>886</v>
      </c>
      <c r="D448" s="384" t="s">
        <v>1021</v>
      </c>
      <c r="E448" s="385">
        <v>1039</v>
      </c>
      <c r="F448" s="385">
        <v>1424</v>
      </c>
      <c r="G448" s="385">
        <v>3110</v>
      </c>
      <c r="H448" s="386">
        <f t="shared" si="42"/>
        <v>0.33408360128617365</v>
      </c>
      <c r="I448" s="139">
        <f t="shared" si="43"/>
        <v>2.913623595505618</v>
      </c>
      <c r="J448" s="139">
        <f t="shared" si="45"/>
        <v>-3.4238387333234241E-2</v>
      </c>
      <c r="K448" s="139">
        <f t="shared" si="46"/>
        <v>-8.4539564273530224E-2</v>
      </c>
      <c r="L448" s="139">
        <f t="shared" si="47"/>
        <v>-0.14375666870360487</v>
      </c>
      <c r="M448" s="139">
        <f t="shared" si="48"/>
        <v>-0.26253462031036934</v>
      </c>
      <c r="N448" s="388">
        <f t="shared" si="44"/>
        <v>-816.48266916524869</v>
      </c>
    </row>
    <row r="449" spans="2:14" x14ac:dyDescent="0.2">
      <c r="B449" s="387">
        <v>2</v>
      </c>
      <c r="C449" s="387">
        <v>888</v>
      </c>
      <c r="D449" s="384" t="s">
        <v>1022</v>
      </c>
      <c r="E449" s="385">
        <v>631</v>
      </c>
      <c r="F449" s="385">
        <v>1329</v>
      </c>
      <c r="G449" s="385">
        <v>1154</v>
      </c>
      <c r="H449" s="386">
        <f t="shared" si="42"/>
        <v>0.54679376083188913</v>
      </c>
      <c r="I449" s="139">
        <f t="shared" si="43"/>
        <v>1.3431151241534989</v>
      </c>
      <c r="J449" s="139">
        <f t="shared" si="45"/>
        <v>-0.10623974717086355</v>
      </c>
      <c r="K449" s="139">
        <f t="shared" si="46"/>
        <v>0.14301097003465821</v>
      </c>
      <c r="L449" s="139">
        <f t="shared" si="47"/>
        <v>-0.19943932637361253</v>
      </c>
      <c r="M449" s="139">
        <f t="shared" si="48"/>
        <v>-0.16266810350981786</v>
      </c>
      <c r="N449" s="388">
        <f t="shared" si="44"/>
        <v>-187.71899145032981</v>
      </c>
    </row>
    <row r="450" spans="2:14" x14ac:dyDescent="0.2">
      <c r="B450" s="387">
        <v>2</v>
      </c>
      <c r="C450" s="387">
        <v>889</v>
      </c>
      <c r="D450" s="384" t="s">
        <v>1023</v>
      </c>
      <c r="E450" s="385">
        <v>408</v>
      </c>
      <c r="F450" s="385">
        <v>590</v>
      </c>
      <c r="G450" s="385">
        <v>2028</v>
      </c>
      <c r="H450" s="386">
        <f t="shared" si="42"/>
        <v>0.20118343195266272</v>
      </c>
      <c r="I450" s="139">
        <f t="shared" si="43"/>
        <v>4.1288135593220341</v>
      </c>
      <c r="J450" s="139">
        <f t="shared" si="45"/>
        <v>-7.4067360413149846E-2</v>
      </c>
      <c r="K450" s="139">
        <f t="shared" si="46"/>
        <v>-0.22671192033811985</v>
      </c>
      <c r="L450" s="139">
        <f t="shared" si="47"/>
        <v>-0.10067189202553779</v>
      </c>
      <c r="M450" s="139">
        <f t="shared" si="48"/>
        <v>-0.40145117277680747</v>
      </c>
      <c r="N450" s="388">
        <f t="shared" si="44"/>
        <v>-814.14297839136555</v>
      </c>
    </row>
    <row r="451" spans="2:14" x14ac:dyDescent="0.2">
      <c r="B451" s="387">
        <v>2</v>
      </c>
      <c r="C451" s="387">
        <v>901</v>
      </c>
      <c r="D451" s="384" t="s">
        <v>1024</v>
      </c>
      <c r="E451" s="385">
        <v>1330</v>
      </c>
      <c r="F451" s="385">
        <v>5927</v>
      </c>
      <c r="G451" s="385">
        <v>2445</v>
      </c>
      <c r="H451" s="386">
        <f t="shared" si="42"/>
        <v>0.54396728016359919</v>
      </c>
      <c r="I451" s="139">
        <f t="shared" si="43"/>
        <v>0.63691580900961697</v>
      </c>
      <c r="J451" s="139">
        <f t="shared" si="45"/>
        <v>-5.8717377257581631E-2</v>
      </c>
      <c r="K451" s="139">
        <f t="shared" si="46"/>
        <v>0.1399872912989798</v>
      </c>
      <c r="L451" s="139">
        <f t="shared" si="47"/>
        <v>-0.22447774891589642</v>
      </c>
      <c r="M451" s="139">
        <f t="shared" si="48"/>
        <v>-0.14320783487449826</v>
      </c>
      <c r="N451" s="388">
        <f t="shared" si="44"/>
        <v>-350.14315626814823</v>
      </c>
    </row>
    <row r="452" spans="2:14" x14ac:dyDescent="0.2">
      <c r="B452" s="387">
        <v>2</v>
      </c>
      <c r="C452" s="387">
        <v>902</v>
      </c>
      <c r="D452" s="384" t="s">
        <v>1025</v>
      </c>
      <c r="E452" s="385">
        <v>6104</v>
      </c>
      <c r="F452" s="385">
        <v>4815</v>
      </c>
      <c r="G452" s="385">
        <v>9353</v>
      </c>
      <c r="H452" s="386">
        <f t="shared" si="42"/>
        <v>0.65262482625895435</v>
      </c>
      <c r="I452" s="139">
        <f t="shared" si="43"/>
        <v>3.2101765316718587</v>
      </c>
      <c r="J452" s="139">
        <f t="shared" si="45"/>
        <v>0.19556963386631573</v>
      </c>
      <c r="K452" s="139">
        <f t="shared" si="46"/>
        <v>0.25622566337965508</v>
      </c>
      <c r="L452" s="139">
        <f t="shared" si="47"/>
        <v>-0.13324233151485745</v>
      </c>
      <c r="M452" s="139">
        <f t="shared" si="48"/>
        <v>0.31855296573111336</v>
      </c>
      <c r="N452" s="388">
        <f t="shared" si="44"/>
        <v>2979.4258884831033</v>
      </c>
    </row>
    <row r="453" spans="2:14" x14ac:dyDescent="0.2">
      <c r="B453" s="387">
        <v>2</v>
      </c>
      <c r="C453" s="387">
        <v>903</v>
      </c>
      <c r="D453" s="384" t="s">
        <v>1026</v>
      </c>
      <c r="E453" s="385">
        <v>1319</v>
      </c>
      <c r="F453" s="385">
        <v>2101</v>
      </c>
      <c r="G453" s="385">
        <v>2685</v>
      </c>
      <c r="H453" s="386">
        <f t="shared" si="42"/>
        <v>0.49124767225325883</v>
      </c>
      <c r="I453" s="139">
        <f t="shared" si="43"/>
        <v>1.9057591623036649</v>
      </c>
      <c r="J453" s="139">
        <f t="shared" si="45"/>
        <v>-4.9882854578117912E-2</v>
      </c>
      <c r="K453" s="139">
        <f t="shared" si="46"/>
        <v>8.3589538722719348E-2</v>
      </c>
      <c r="L453" s="139">
        <f t="shared" si="47"/>
        <v>-0.17949068175445074</v>
      </c>
      <c r="M453" s="139">
        <f t="shared" si="48"/>
        <v>-0.14578399760984931</v>
      </c>
      <c r="N453" s="388">
        <f t="shared" si="44"/>
        <v>-391.43003358244539</v>
      </c>
    </row>
    <row r="454" spans="2:14" x14ac:dyDescent="0.2">
      <c r="B454" s="387">
        <v>2</v>
      </c>
      <c r="C454" s="387">
        <v>904</v>
      </c>
      <c r="D454" s="384" t="s">
        <v>1027</v>
      </c>
      <c r="E454" s="385">
        <v>573</v>
      </c>
      <c r="F454" s="385">
        <v>3647</v>
      </c>
      <c r="G454" s="385">
        <v>1176</v>
      </c>
      <c r="H454" s="386">
        <f t="shared" si="42"/>
        <v>0.48724489795918369</v>
      </c>
      <c r="I454" s="139">
        <f t="shared" si="43"/>
        <v>0.47957225116534136</v>
      </c>
      <c r="J454" s="139">
        <f t="shared" si="45"/>
        <v>-0.10542991592524606</v>
      </c>
      <c r="K454" s="139">
        <f t="shared" si="46"/>
        <v>7.9307498639268961E-2</v>
      </c>
      <c r="L454" s="139">
        <f t="shared" si="47"/>
        <v>-0.23005639279323944</v>
      </c>
      <c r="M454" s="139">
        <f t="shared" si="48"/>
        <v>-0.25617881007921656</v>
      </c>
      <c r="N454" s="388">
        <f t="shared" si="44"/>
        <v>-301.26628065315867</v>
      </c>
    </row>
    <row r="455" spans="2:14" x14ac:dyDescent="0.2">
      <c r="B455" s="387">
        <v>2</v>
      </c>
      <c r="C455" s="387">
        <v>905</v>
      </c>
      <c r="D455" s="384" t="s">
        <v>1028</v>
      </c>
      <c r="E455" s="385">
        <v>767</v>
      </c>
      <c r="F455" s="385">
        <v>1706</v>
      </c>
      <c r="G455" s="385">
        <v>2390</v>
      </c>
      <c r="H455" s="386">
        <f t="shared" si="42"/>
        <v>0.3209205020920502</v>
      </c>
      <c r="I455" s="139">
        <f t="shared" si="43"/>
        <v>1.85052754982415</v>
      </c>
      <c r="J455" s="139">
        <f t="shared" si="45"/>
        <v>-6.0741955371625397E-2</v>
      </c>
      <c r="K455" s="139">
        <f t="shared" si="46"/>
        <v>-9.8621027336561459E-2</v>
      </c>
      <c r="L455" s="139">
        <f t="shared" si="47"/>
        <v>-0.18144892841555382</v>
      </c>
      <c r="M455" s="139">
        <f t="shared" si="48"/>
        <v>-0.34081191112374065</v>
      </c>
      <c r="N455" s="388">
        <f t="shared" si="44"/>
        <v>-814.5404675857402</v>
      </c>
    </row>
    <row r="456" spans="2:14" x14ac:dyDescent="0.2">
      <c r="B456" s="387">
        <v>2</v>
      </c>
      <c r="C456" s="387">
        <v>906</v>
      </c>
      <c r="D456" s="384" t="s">
        <v>1029</v>
      </c>
      <c r="E456" s="385">
        <v>569</v>
      </c>
      <c r="F456" s="385">
        <v>3323</v>
      </c>
      <c r="G456" s="385">
        <v>919</v>
      </c>
      <c r="H456" s="386">
        <f t="shared" si="42"/>
        <v>0.61915125136017413</v>
      </c>
      <c r="I456" s="139">
        <f t="shared" si="43"/>
        <v>0.44778814324405658</v>
      </c>
      <c r="J456" s="139">
        <f t="shared" si="45"/>
        <v>-0.11489021729450512</v>
      </c>
      <c r="K456" s="139">
        <f t="shared" si="46"/>
        <v>0.22041670216365081</v>
      </c>
      <c r="L456" s="139">
        <f t="shared" si="47"/>
        <v>-0.23118330400257772</v>
      </c>
      <c r="M456" s="139">
        <f t="shared" si="48"/>
        <v>-0.12565681913343202</v>
      </c>
      <c r="N456" s="388">
        <f t="shared" si="44"/>
        <v>-115.47861678362402</v>
      </c>
    </row>
    <row r="457" spans="2:14" x14ac:dyDescent="0.2">
      <c r="B457" s="387">
        <v>2</v>
      </c>
      <c r="C457" s="387">
        <v>907</v>
      </c>
      <c r="D457" s="384" t="s">
        <v>1030</v>
      </c>
      <c r="E457" s="385">
        <v>1007</v>
      </c>
      <c r="F457" s="385">
        <v>2193</v>
      </c>
      <c r="G457" s="385">
        <v>2627</v>
      </c>
      <c r="H457" s="386">
        <f t="shared" si="42"/>
        <v>0.38332698896079176</v>
      </c>
      <c r="I457" s="139">
        <f t="shared" si="43"/>
        <v>1.6570907432740538</v>
      </c>
      <c r="J457" s="139">
        <f t="shared" si="45"/>
        <v>-5.2017864225654978E-2</v>
      </c>
      <c r="K457" s="139">
        <f t="shared" si="46"/>
        <v>-3.1860561068249069E-2</v>
      </c>
      <c r="L457" s="139">
        <f t="shared" si="47"/>
        <v>-0.18830726485651247</v>
      </c>
      <c r="M457" s="139">
        <f t="shared" si="48"/>
        <v>-0.27218569015041649</v>
      </c>
      <c r="N457" s="388">
        <f t="shared" si="44"/>
        <v>-715.03180802514407</v>
      </c>
    </row>
    <row r="458" spans="2:14" x14ac:dyDescent="0.2">
      <c r="B458" s="387">
        <v>2</v>
      </c>
      <c r="C458" s="387">
        <v>908</v>
      </c>
      <c r="D458" s="384" t="s">
        <v>1031</v>
      </c>
      <c r="E458" s="385">
        <v>626</v>
      </c>
      <c r="F458" s="385">
        <v>6144</v>
      </c>
      <c r="G458" s="385">
        <v>1310</v>
      </c>
      <c r="H458" s="386">
        <f t="shared" si="42"/>
        <v>0.47786259541984732</v>
      </c>
      <c r="I458" s="139">
        <f t="shared" si="43"/>
        <v>0.31510416666666669</v>
      </c>
      <c r="J458" s="139">
        <f t="shared" si="45"/>
        <v>-0.10049730742921213</v>
      </c>
      <c r="K458" s="139">
        <f t="shared" si="46"/>
        <v>6.9270611071572785E-2</v>
      </c>
      <c r="L458" s="139">
        <f t="shared" si="47"/>
        <v>-0.23588763803249438</v>
      </c>
      <c r="M458" s="139">
        <f t="shared" si="48"/>
        <v>-0.26711433439013371</v>
      </c>
      <c r="N458" s="388">
        <f t="shared" si="44"/>
        <v>-349.91977805107518</v>
      </c>
    </row>
    <row r="459" spans="2:14" x14ac:dyDescent="0.2">
      <c r="B459" s="387">
        <v>2</v>
      </c>
      <c r="C459" s="387">
        <v>909</v>
      </c>
      <c r="D459" s="384" t="s">
        <v>1032</v>
      </c>
      <c r="E459" s="385">
        <v>978</v>
      </c>
      <c r="F459" s="385">
        <v>1551</v>
      </c>
      <c r="G459" s="385">
        <v>1483</v>
      </c>
      <c r="H459" s="386">
        <f t="shared" si="42"/>
        <v>0.65947403910991231</v>
      </c>
      <c r="I459" s="139">
        <f t="shared" si="43"/>
        <v>1.5867182462927143</v>
      </c>
      <c r="J459" s="139">
        <f t="shared" si="45"/>
        <v>-9.4129088997765384E-2</v>
      </c>
      <c r="K459" s="139">
        <f t="shared" si="46"/>
        <v>0.26355273251050698</v>
      </c>
      <c r="L459" s="139">
        <f t="shared" si="47"/>
        <v>-0.19080233427528609</v>
      </c>
      <c r="M459" s="139">
        <f t="shared" si="48"/>
        <v>-2.1378690762544506E-2</v>
      </c>
      <c r="N459" s="388">
        <f t="shared" si="44"/>
        <v>-31.704598400853502</v>
      </c>
    </row>
    <row r="460" spans="2:14" x14ac:dyDescent="0.2">
      <c r="B460" s="387">
        <v>2</v>
      </c>
      <c r="C460" s="387">
        <v>921</v>
      </c>
      <c r="D460" s="384" t="s">
        <v>1033</v>
      </c>
      <c r="E460" s="385">
        <v>122</v>
      </c>
      <c r="F460" s="385">
        <v>422</v>
      </c>
      <c r="G460" s="385">
        <v>760</v>
      </c>
      <c r="H460" s="386">
        <f t="shared" si="42"/>
        <v>0.16052631578947368</v>
      </c>
      <c r="I460" s="139">
        <f t="shared" si="43"/>
        <v>2.0900473933649288</v>
      </c>
      <c r="J460" s="139">
        <f t="shared" si="45"/>
        <v>-0.12074308856964983</v>
      </c>
      <c r="K460" s="139">
        <f t="shared" si="46"/>
        <v>-0.27020560454258968</v>
      </c>
      <c r="L460" s="139">
        <f t="shared" si="47"/>
        <v>-0.17295670968745461</v>
      </c>
      <c r="M460" s="139">
        <f t="shared" si="48"/>
        <v>-0.56390540279969414</v>
      </c>
      <c r="N460" s="388">
        <f t="shared" si="44"/>
        <v>-428.56810612776758</v>
      </c>
    </row>
    <row r="461" spans="2:14" x14ac:dyDescent="0.2">
      <c r="B461" s="387">
        <v>2</v>
      </c>
      <c r="C461" s="387">
        <v>922</v>
      </c>
      <c r="D461" s="384" t="s">
        <v>1034</v>
      </c>
      <c r="E461" s="385">
        <v>326</v>
      </c>
      <c r="F461" s="385">
        <v>1434</v>
      </c>
      <c r="G461" s="385">
        <v>1263</v>
      </c>
      <c r="H461" s="386">
        <f t="shared" ref="H461:H524" si="49">E461/G461</f>
        <v>0.25811559778305621</v>
      </c>
      <c r="I461" s="139">
        <f t="shared" ref="I461:I524" si="50">(G461+E461)/F461</f>
        <v>1.1080892608089261</v>
      </c>
      <c r="J461" s="139">
        <f t="shared" si="45"/>
        <v>-0.10222740145394045</v>
      </c>
      <c r="K461" s="139">
        <f t="shared" si="46"/>
        <v>-0.16580770785623244</v>
      </c>
      <c r="L461" s="139">
        <f t="shared" si="47"/>
        <v>-0.20777221023316078</v>
      </c>
      <c r="M461" s="139">
        <f t="shared" si="48"/>
        <v>-0.47580731954333366</v>
      </c>
      <c r="N461" s="388">
        <f t="shared" ref="N461:N524" si="51">M461*G461</f>
        <v>-600.94464458323046</v>
      </c>
    </row>
    <row r="462" spans="2:14" x14ac:dyDescent="0.2">
      <c r="B462" s="387">
        <v>2</v>
      </c>
      <c r="C462" s="387">
        <v>923</v>
      </c>
      <c r="D462" s="384" t="s">
        <v>1035</v>
      </c>
      <c r="E462" s="385">
        <v>481</v>
      </c>
      <c r="F462" s="385">
        <v>1512</v>
      </c>
      <c r="G462" s="385">
        <v>1511</v>
      </c>
      <c r="H462" s="386">
        <f t="shared" si="49"/>
        <v>0.31833223031105229</v>
      </c>
      <c r="I462" s="139">
        <f t="shared" si="50"/>
        <v>1.3174603174603174</v>
      </c>
      <c r="J462" s="139">
        <f t="shared" ref="J462:J525" si="52">$J$6*(G462-G$10)/G$11</f>
        <v>-9.3098394685161262E-2</v>
      </c>
      <c r="K462" s="139">
        <f t="shared" ref="K462:K525" si="53">$K$6*(H462-H$10)/H$11</f>
        <v>-0.10138987781346735</v>
      </c>
      <c r="L462" s="139">
        <f t="shared" ref="L462:L525" si="54">$L$6*(I462-I$10)/I$11</f>
        <v>-0.20034892211584804</v>
      </c>
      <c r="M462" s="139">
        <f t="shared" ref="M462:M525" si="55">SUM(J462:L462)</f>
        <v>-0.39483719461447664</v>
      </c>
      <c r="N462" s="388">
        <f t="shared" si="51"/>
        <v>-596.59900106247414</v>
      </c>
    </row>
    <row r="463" spans="2:14" x14ac:dyDescent="0.2">
      <c r="B463" s="387">
        <v>2</v>
      </c>
      <c r="C463" s="387">
        <v>924</v>
      </c>
      <c r="D463" s="384" t="s">
        <v>1036</v>
      </c>
      <c r="E463" s="385">
        <v>181</v>
      </c>
      <c r="F463" s="385">
        <v>2028</v>
      </c>
      <c r="G463" s="385">
        <v>487</v>
      </c>
      <c r="H463" s="386">
        <f t="shared" si="49"/>
        <v>0.37166324435318276</v>
      </c>
      <c r="I463" s="139">
        <f t="shared" si="50"/>
        <v>0.32938856015779094</v>
      </c>
      <c r="J463" s="139">
        <f t="shared" si="52"/>
        <v>-0.13079235811753981</v>
      </c>
      <c r="K463" s="139">
        <f t="shared" si="53"/>
        <v>-4.4338062486911974E-2</v>
      </c>
      <c r="L463" s="139">
        <f t="shared" si="54"/>
        <v>-0.23538118231620958</v>
      </c>
      <c r="M463" s="139">
        <f t="shared" si="55"/>
        <v>-0.41051160292066136</v>
      </c>
      <c r="N463" s="388">
        <f t="shared" si="51"/>
        <v>-199.91915062236208</v>
      </c>
    </row>
    <row r="464" spans="2:14" x14ac:dyDescent="0.2">
      <c r="B464" s="387">
        <v>2</v>
      </c>
      <c r="C464" s="387">
        <v>925</v>
      </c>
      <c r="D464" s="384" t="s">
        <v>1037</v>
      </c>
      <c r="E464" s="385">
        <v>206</v>
      </c>
      <c r="F464" s="385">
        <v>658</v>
      </c>
      <c r="G464" s="385">
        <v>806</v>
      </c>
      <c r="H464" s="386">
        <f t="shared" si="49"/>
        <v>0.25558312655086851</v>
      </c>
      <c r="I464" s="139">
        <f t="shared" si="50"/>
        <v>1.5379939209726443</v>
      </c>
      <c r="J464" s="139">
        <f t="shared" si="52"/>
        <v>-0.11904980505608595</v>
      </c>
      <c r="K464" s="139">
        <f t="shared" si="53"/>
        <v>-0.16851686468839858</v>
      </c>
      <c r="L464" s="139">
        <f t="shared" si="54"/>
        <v>-0.1925298639107447</v>
      </c>
      <c r="M464" s="139">
        <f t="shared" si="55"/>
        <v>-0.4800965336552292</v>
      </c>
      <c r="N464" s="388">
        <f t="shared" si="51"/>
        <v>-386.95780612611475</v>
      </c>
    </row>
    <row r="465" spans="2:14" x14ac:dyDescent="0.2">
      <c r="B465" s="387">
        <v>2</v>
      </c>
      <c r="C465" s="387">
        <v>927</v>
      </c>
      <c r="D465" s="384" t="s">
        <v>1038</v>
      </c>
      <c r="E465" s="385">
        <v>612</v>
      </c>
      <c r="F465" s="385">
        <v>549</v>
      </c>
      <c r="G465" s="385">
        <v>735</v>
      </c>
      <c r="H465" s="386">
        <f t="shared" si="49"/>
        <v>0.83265306122448979</v>
      </c>
      <c r="I465" s="139">
        <f t="shared" si="50"/>
        <v>2.4535519125683058</v>
      </c>
      <c r="J465" s="139">
        <f t="shared" si="52"/>
        <v>-0.12166335134876063</v>
      </c>
      <c r="K465" s="139">
        <f t="shared" si="53"/>
        <v>0.44881411869583571</v>
      </c>
      <c r="L465" s="139">
        <f t="shared" si="54"/>
        <v>-0.16006859219333108</v>
      </c>
      <c r="M465" s="139">
        <f t="shared" si="55"/>
        <v>0.16708217515374396</v>
      </c>
      <c r="N465" s="388">
        <f t="shared" si="51"/>
        <v>122.80539873800181</v>
      </c>
    </row>
    <row r="466" spans="2:14" x14ac:dyDescent="0.2">
      <c r="B466" s="387">
        <v>2</v>
      </c>
      <c r="C466" s="387">
        <v>928</v>
      </c>
      <c r="D466" s="384" t="s">
        <v>1039</v>
      </c>
      <c r="E466" s="385">
        <v>2416</v>
      </c>
      <c r="F466" s="385">
        <v>530</v>
      </c>
      <c r="G466" s="385">
        <v>6930</v>
      </c>
      <c r="H466" s="386">
        <f t="shared" si="49"/>
        <v>0.34862914862914862</v>
      </c>
      <c r="I466" s="139">
        <f t="shared" si="50"/>
        <v>17.633962264150945</v>
      </c>
      <c r="J466" s="139">
        <f t="shared" si="52"/>
        <v>0.10637776531489662</v>
      </c>
      <c r="K466" s="139">
        <f t="shared" si="53"/>
        <v>-6.8979202338924753E-2</v>
      </c>
      <c r="L466" s="139">
        <f t="shared" si="54"/>
        <v>0.37815556152274155</v>
      </c>
      <c r="M466" s="139">
        <f t="shared" si="55"/>
        <v>0.41555412449871343</v>
      </c>
      <c r="N466" s="388">
        <f t="shared" si="51"/>
        <v>2879.7900827760841</v>
      </c>
    </row>
    <row r="467" spans="2:14" x14ac:dyDescent="0.2">
      <c r="B467" s="387">
        <v>2</v>
      </c>
      <c r="C467" s="387">
        <v>929</v>
      </c>
      <c r="D467" s="384" t="s">
        <v>1040</v>
      </c>
      <c r="E467" s="385">
        <v>962</v>
      </c>
      <c r="F467" s="385">
        <v>277</v>
      </c>
      <c r="G467" s="385">
        <v>4095</v>
      </c>
      <c r="H467" s="386">
        <f t="shared" si="49"/>
        <v>0.23492063492063492</v>
      </c>
      <c r="I467" s="139">
        <f t="shared" si="50"/>
        <v>18.256317689530686</v>
      </c>
      <c r="J467" s="139">
        <f t="shared" si="52"/>
        <v>2.0199661637314405E-3</v>
      </c>
      <c r="K467" s="139">
        <f t="shared" si="53"/>
        <v>-0.19062093823448434</v>
      </c>
      <c r="L467" s="139">
        <f t="shared" si="54"/>
        <v>0.40022128401493329</v>
      </c>
      <c r="M467" s="139">
        <f t="shared" si="55"/>
        <v>0.21162031194418038</v>
      </c>
      <c r="N467" s="388">
        <f t="shared" si="51"/>
        <v>866.58517741141861</v>
      </c>
    </row>
    <row r="468" spans="2:14" x14ac:dyDescent="0.2">
      <c r="B468" s="387">
        <v>2</v>
      </c>
      <c r="C468" s="387">
        <v>931</v>
      </c>
      <c r="D468" s="384" t="s">
        <v>1041</v>
      </c>
      <c r="E468" s="385">
        <v>165</v>
      </c>
      <c r="F468" s="385">
        <v>647</v>
      </c>
      <c r="G468" s="385">
        <v>503</v>
      </c>
      <c r="H468" s="386">
        <f t="shared" si="49"/>
        <v>0.32803180914512925</v>
      </c>
      <c r="I468" s="139">
        <f t="shared" si="50"/>
        <v>1.0324574961360125</v>
      </c>
      <c r="J468" s="139">
        <f t="shared" si="52"/>
        <v>-0.1302033899389089</v>
      </c>
      <c r="K468" s="139">
        <f t="shared" si="53"/>
        <v>-9.1013578200076051E-2</v>
      </c>
      <c r="L468" s="139">
        <f t="shared" si="54"/>
        <v>-0.21045374792498533</v>
      </c>
      <c r="M468" s="139">
        <f t="shared" si="55"/>
        <v>-0.43167071606397028</v>
      </c>
      <c r="N468" s="388">
        <f t="shared" si="51"/>
        <v>-217.13037018017704</v>
      </c>
    </row>
    <row r="469" spans="2:14" x14ac:dyDescent="0.2">
      <c r="B469" s="387">
        <v>2</v>
      </c>
      <c r="C469" s="387">
        <v>932</v>
      </c>
      <c r="D469" s="384" t="s">
        <v>1042</v>
      </c>
      <c r="E469" s="385">
        <v>105</v>
      </c>
      <c r="F469" s="385">
        <v>1866</v>
      </c>
      <c r="G469" s="385">
        <v>233</v>
      </c>
      <c r="H469" s="386">
        <f t="shared" si="49"/>
        <v>0.45064377682403434</v>
      </c>
      <c r="I469" s="139">
        <f t="shared" si="50"/>
        <v>0.18113612004287247</v>
      </c>
      <c r="J469" s="139">
        <f t="shared" si="52"/>
        <v>-0.14014222795330558</v>
      </c>
      <c r="K469" s="139">
        <f t="shared" si="53"/>
        <v>4.01527883594716E-2</v>
      </c>
      <c r="L469" s="139">
        <f t="shared" si="54"/>
        <v>-0.24063749899468964</v>
      </c>
      <c r="M469" s="139">
        <f t="shared" si="55"/>
        <v>-0.34062693858852361</v>
      </c>
      <c r="N469" s="388">
        <f t="shared" si="51"/>
        <v>-79.366076691125997</v>
      </c>
    </row>
    <row r="470" spans="2:14" x14ac:dyDescent="0.2">
      <c r="B470" s="387">
        <v>2</v>
      </c>
      <c r="C470" s="387">
        <v>934</v>
      </c>
      <c r="D470" s="384" t="s">
        <v>1043</v>
      </c>
      <c r="E470" s="385">
        <v>719</v>
      </c>
      <c r="F470" s="385">
        <v>274</v>
      </c>
      <c r="G470" s="385">
        <v>2452</v>
      </c>
      <c r="H470" s="386">
        <f t="shared" si="49"/>
        <v>0.29323001631321371</v>
      </c>
      <c r="I470" s="139">
        <f t="shared" si="50"/>
        <v>11.572992700729927</v>
      </c>
      <c r="J470" s="139">
        <f t="shared" si="52"/>
        <v>-5.8459703679430604E-2</v>
      </c>
      <c r="K470" s="139">
        <f t="shared" si="53"/>
        <v>-0.12824342453509929</v>
      </c>
      <c r="L470" s="139">
        <f t="shared" si="54"/>
        <v>0.16326280576590826</v>
      </c>
      <c r="M470" s="139">
        <f t="shared" si="55"/>
        <v>-2.3440322448621626E-2</v>
      </c>
      <c r="N470" s="388">
        <f t="shared" si="51"/>
        <v>-57.475670644020227</v>
      </c>
    </row>
    <row r="471" spans="2:14" x14ac:dyDescent="0.2">
      <c r="B471" s="387">
        <v>2</v>
      </c>
      <c r="C471" s="387">
        <v>935</v>
      </c>
      <c r="D471" s="384" t="s">
        <v>1044</v>
      </c>
      <c r="E471" s="385">
        <v>262</v>
      </c>
      <c r="F471" s="385">
        <v>908</v>
      </c>
      <c r="G471" s="385">
        <v>478</v>
      </c>
      <c r="H471" s="386">
        <f t="shared" si="49"/>
        <v>0.54811715481171552</v>
      </c>
      <c r="I471" s="139">
        <f t="shared" si="50"/>
        <v>0.81497797356828194</v>
      </c>
      <c r="J471" s="139">
        <f t="shared" si="52"/>
        <v>-0.13112365271801971</v>
      </c>
      <c r="K471" s="139">
        <f t="shared" si="53"/>
        <v>0.14442669464251368</v>
      </c>
      <c r="L471" s="139">
        <f t="shared" si="54"/>
        <v>-0.218164523146051</v>
      </c>
      <c r="M471" s="139">
        <f t="shared" si="55"/>
        <v>-0.20486148122155703</v>
      </c>
      <c r="N471" s="388">
        <f t="shared" si="51"/>
        <v>-97.923788023904265</v>
      </c>
    </row>
    <row r="472" spans="2:14" x14ac:dyDescent="0.2">
      <c r="B472" s="387">
        <v>2</v>
      </c>
      <c r="C472" s="387">
        <v>936</v>
      </c>
      <c r="D472" s="384" t="s">
        <v>1045</v>
      </c>
      <c r="E472" s="385">
        <v>68</v>
      </c>
      <c r="F472" s="385">
        <v>840</v>
      </c>
      <c r="G472" s="385">
        <v>235</v>
      </c>
      <c r="H472" s="386">
        <f t="shared" si="49"/>
        <v>0.28936170212765955</v>
      </c>
      <c r="I472" s="139">
        <f t="shared" si="50"/>
        <v>0.36071428571428571</v>
      </c>
      <c r="J472" s="139">
        <f t="shared" si="52"/>
        <v>-0.1400686069309767</v>
      </c>
      <c r="K472" s="139">
        <f t="shared" si="53"/>
        <v>-0.1323816234893698</v>
      </c>
      <c r="L472" s="139">
        <f t="shared" si="54"/>
        <v>-0.23427052313528512</v>
      </c>
      <c r="M472" s="139">
        <f t="shared" si="55"/>
        <v>-0.50672075355563162</v>
      </c>
      <c r="N472" s="388">
        <f t="shared" si="51"/>
        <v>-119.07937708557343</v>
      </c>
    </row>
    <row r="473" spans="2:14" x14ac:dyDescent="0.2">
      <c r="B473" s="387">
        <v>2</v>
      </c>
      <c r="C473" s="387">
        <v>938</v>
      </c>
      <c r="D473" s="384" t="s">
        <v>1046</v>
      </c>
      <c r="E473" s="385">
        <v>1796</v>
      </c>
      <c r="F473" s="385">
        <v>5041</v>
      </c>
      <c r="G473" s="385">
        <v>4801</v>
      </c>
      <c r="H473" s="386">
        <f t="shared" si="49"/>
        <v>0.37408873151426786</v>
      </c>
      <c r="I473" s="139">
        <f t="shared" si="50"/>
        <v>1.3086689148978377</v>
      </c>
      <c r="J473" s="139">
        <f t="shared" si="52"/>
        <v>2.8008187045820549E-2</v>
      </c>
      <c r="K473" s="139">
        <f t="shared" si="53"/>
        <v>-4.174335379673328E-2</v>
      </c>
      <c r="L473" s="139">
        <f t="shared" si="54"/>
        <v>-0.20066062286006903</v>
      </c>
      <c r="M473" s="139">
        <f t="shared" si="55"/>
        <v>-0.21439578961098177</v>
      </c>
      <c r="N473" s="388">
        <f t="shared" si="51"/>
        <v>-1029.3141859223235</v>
      </c>
    </row>
    <row r="474" spans="2:14" x14ac:dyDescent="0.2">
      <c r="B474" s="387">
        <v>2</v>
      </c>
      <c r="C474" s="387">
        <v>939</v>
      </c>
      <c r="D474" s="384" t="s">
        <v>1047</v>
      </c>
      <c r="E474" s="385">
        <v>6468</v>
      </c>
      <c r="F474" s="385">
        <v>1474</v>
      </c>
      <c r="G474" s="385">
        <v>16152</v>
      </c>
      <c r="H474" s="386">
        <f t="shared" si="49"/>
        <v>0.40044576523031206</v>
      </c>
      <c r="I474" s="139">
        <f t="shared" si="50"/>
        <v>15.345997286295793</v>
      </c>
      <c r="J474" s="139">
        <f t="shared" si="52"/>
        <v>0.44584429927329006</v>
      </c>
      <c r="K474" s="139">
        <f t="shared" si="53"/>
        <v>-1.3547441021933239E-2</v>
      </c>
      <c r="L474" s="139">
        <f t="shared" si="54"/>
        <v>0.29703535558511235</v>
      </c>
      <c r="M474" s="139">
        <f t="shared" si="55"/>
        <v>0.72933221383646918</v>
      </c>
      <c r="N474" s="388">
        <f t="shared" si="51"/>
        <v>11780.17391788665</v>
      </c>
    </row>
    <row r="475" spans="2:14" x14ac:dyDescent="0.2">
      <c r="B475" s="387">
        <v>2</v>
      </c>
      <c r="C475" s="387">
        <v>940</v>
      </c>
      <c r="D475" s="384" t="s">
        <v>1048</v>
      </c>
      <c r="E475" s="385">
        <v>74</v>
      </c>
      <c r="F475" s="385">
        <v>453</v>
      </c>
      <c r="G475" s="385">
        <v>157</v>
      </c>
      <c r="H475" s="386">
        <f t="shared" si="49"/>
        <v>0.4713375796178344</v>
      </c>
      <c r="I475" s="139">
        <f t="shared" si="50"/>
        <v>0.50993377483443714</v>
      </c>
      <c r="J475" s="139">
        <f t="shared" si="52"/>
        <v>-0.14293982680180242</v>
      </c>
      <c r="K475" s="139">
        <f t="shared" si="53"/>
        <v>6.2290357588201638E-2</v>
      </c>
      <c r="L475" s="139">
        <f t="shared" si="54"/>
        <v>-0.22897991956202499</v>
      </c>
      <c r="M475" s="139">
        <f t="shared" si="55"/>
        <v>-0.30962938877562574</v>
      </c>
      <c r="N475" s="388">
        <f t="shared" si="51"/>
        <v>-48.611814037773243</v>
      </c>
    </row>
    <row r="476" spans="2:14" x14ac:dyDescent="0.2">
      <c r="B476" s="387">
        <v>2</v>
      </c>
      <c r="C476" s="387">
        <v>941</v>
      </c>
      <c r="D476" s="384" t="s">
        <v>1049</v>
      </c>
      <c r="E476" s="385">
        <v>455</v>
      </c>
      <c r="F476" s="385">
        <v>726</v>
      </c>
      <c r="G476" s="385">
        <v>2533</v>
      </c>
      <c r="H476" s="386">
        <f t="shared" si="49"/>
        <v>0.17962889853928149</v>
      </c>
      <c r="I476" s="139">
        <f t="shared" si="50"/>
        <v>4.115702479338843</v>
      </c>
      <c r="J476" s="139">
        <f t="shared" si="52"/>
        <v>-5.5478052275111593E-2</v>
      </c>
      <c r="K476" s="139">
        <f t="shared" si="53"/>
        <v>-0.24977027169027741</v>
      </c>
      <c r="L476" s="139">
        <f t="shared" si="54"/>
        <v>-0.101136747702349</v>
      </c>
      <c r="M476" s="139">
        <f t="shared" si="55"/>
        <v>-0.40638507166773796</v>
      </c>
      <c r="N476" s="388">
        <f t="shared" si="51"/>
        <v>-1029.3733865343802</v>
      </c>
    </row>
    <row r="477" spans="2:14" x14ac:dyDescent="0.2">
      <c r="B477" s="387">
        <v>2</v>
      </c>
      <c r="C477" s="387">
        <v>942</v>
      </c>
      <c r="D477" s="384" t="s">
        <v>1050</v>
      </c>
      <c r="E477" s="385">
        <v>28017</v>
      </c>
      <c r="F477" s="385">
        <v>2114</v>
      </c>
      <c r="G477" s="385">
        <v>43630</v>
      </c>
      <c r="H477" s="386">
        <f t="shared" si="49"/>
        <v>0.64214989685995871</v>
      </c>
      <c r="I477" s="139">
        <f t="shared" si="50"/>
        <v>33.891674550614951</v>
      </c>
      <c r="J477" s="139">
        <f t="shared" si="52"/>
        <v>1.4573235250495569</v>
      </c>
      <c r="K477" s="139">
        <f t="shared" si="53"/>
        <v>0.24501991849811014</v>
      </c>
      <c r="L477" s="139">
        <f t="shared" si="54"/>
        <v>0.95457564728341537</v>
      </c>
      <c r="M477" s="139">
        <f t="shared" si="55"/>
        <v>2.6569190908310825</v>
      </c>
      <c r="N477" s="388">
        <f t="shared" si="51"/>
        <v>115921.37993296013</v>
      </c>
    </row>
    <row r="478" spans="2:14" x14ac:dyDescent="0.2">
      <c r="B478" s="387">
        <v>2</v>
      </c>
      <c r="C478" s="387">
        <v>943</v>
      </c>
      <c r="D478" s="384" t="s">
        <v>1051</v>
      </c>
      <c r="E478" s="385">
        <v>217</v>
      </c>
      <c r="F478" s="385">
        <v>439</v>
      </c>
      <c r="G478" s="385">
        <v>720</v>
      </c>
      <c r="H478" s="386">
        <f t="shared" si="49"/>
        <v>0.30138888888888887</v>
      </c>
      <c r="I478" s="139">
        <f t="shared" si="50"/>
        <v>2.1343963553530751</v>
      </c>
      <c r="J478" s="139">
        <f t="shared" si="52"/>
        <v>-0.1222155090162271</v>
      </c>
      <c r="K478" s="139">
        <f t="shared" si="53"/>
        <v>-0.11951532326380906</v>
      </c>
      <c r="L478" s="139">
        <f t="shared" si="54"/>
        <v>-0.17138430933848983</v>
      </c>
      <c r="M478" s="139">
        <f t="shared" si="55"/>
        <v>-0.41311514161852603</v>
      </c>
      <c r="N478" s="388">
        <f t="shared" si="51"/>
        <v>-297.44290196533876</v>
      </c>
    </row>
    <row r="479" spans="2:14" x14ac:dyDescent="0.2">
      <c r="B479" s="387">
        <v>2</v>
      </c>
      <c r="C479" s="387">
        <v>944</v>
      </c>
      <c r="D479" s="384" t="s">
        <v>1052</v>
      </c>
      <c r="E479" s="385">
        <v>3474</v>
      </c>
      <c r="F479" s="385">
        <v>1014</v>
      </c>
      <c r="G479" s="385">
        <v>5860</v>
      </c>
      <c r="H479" s="386">
        <f t="shared" si="49"/>
        <v>0.59283276450511946</v>
      </c>
      <c r="I479" s="139">
        <f t="shared" si="50"/>
        <v>9.2051282051282044</v>
      </c>
      <c r="J479" s="139">
        <f t="shared" si="52"/>
        <v>6.6990518368954213E-2</v>
      </c>
      <c r="K479" s="139">
        <f t="shared" si="53"/>
        <v>0.19226202558947608</v>
      </c>
      <c r="L479" s="139">
        <f t="shared" si="54"/>
        <v>7.9309748190840496E-2</v>
      </c>
      <c r="M479" s="139">
        <f t="shared" si="55"/>
        <v>0.3385622921492708</v>
      </c>
      <c r="N479" s="388">
        <f t="shared" si="51"/>
        <v>1983.9750319947268</v>
      </c>
    </row>
    <row r="480" spans="2:14" x14ac:dyDescent="0.2">
      <c r="B480" s="387">
        <v>2</v>
      </c>
      <c r="C480" s="387">
        <v>945</v>
      </c>
      <c r="D480" s="384" t="s">
        <v>1053</v>
      </c>
      <c r="E480" s="385">
        <v>342</v>
      </c>
      <c r="F480" s="385">
        <v>679</v>
      </c>
      <c r="G480" s="385">
        <v>1081</v>
      </c>
      <c r="H480" s="386">
        <f t="shared" si="49"/>
        <v>0.31637372802960223</v>
      </c>
      <c r="I480" s="139">
        <f t="shared" si="50"/>
        <v>2.0957290132547866</v>
      </c>
      <c r="J480" s="139">
        <f t="shared" si="52"/>
        <v>-0.10892691448586711</v>
      </c>
      <c r="K480" s="139">
        <f t="shared" si="53"/>
        <v>-0.10348502099581255</v>
      </c>
      <c r="L480" s="139">
        <f t="shared" si="54"/>
        <v>-0.17275526684196285</v>
      </c>
      <c r="M480" s="139">
        <f t="shared" si="55"/>
        <v>-0.38516720232364254</v>
      </c>
      <c r="N480" s="388">
        <f t="shared" si="51"/>
        <v>-416.36574571185758</v>
      </c>
    </row>
    <row r="481" spans="2:14" x14ac:dyDescent="0.2">
      <c r="B481" s="387">
        <v>2</v>
      </c>
      <c r="C481" s="387">
        <v>946</v>
      </c>
      <c r="D481" s="384" t="s">
        <v>1054</v>
      </c>
      <c r="E481" s="385">
        <v>63</v>
      </c>
      <c r="F481" s="385">
        <v>353</v>
      </c>
      <c r="G481" s="385">
        <v>221</v>
      </c>
      <c r="H481" s="386">
        <f t="shared" si="49"/>
        <v>0.28506787330316741</v>
      </c>
      <c r="I481" s="139">
        <f t="shared" si="50"/>
        <v>0.80453257790368271</v>
      </c>
      <c r="J481" s="139">
        <f t="shared" si="52"/>
        <v>-0.14058395408727875</v>
      </c>
      <c r="K481" s="139">
        <f t="shared" si="53"/>
        <v>-0.13697502441261578</v>
      </c>
      <c r="L481" s="139">
        <f t="shared" si="54"/>
        <v>-0.21853486651040033</v>
      </c>
      <c r="M481" s="139">
        <f t="shared" si="55"/>
        <v>-0.49609384501029485</v>
      </c>
      <c r="N481" s="388">
        <f t="shared" si="51"/>
        <v>-109.63673974727516</v>
      </c>
    </row>
    <row r="482" spans="2:14" x14ac:dyDescent="0.2">
      <c r="B482" s="387">
        <v>2</v>
      </c>
      <c r="C482" s="387">
        <v>947</v>
      </c>
      <c r="D482" s="384" t="s">
        <v>1055</v>
      </c>
      <c r="E482" s="385">
        <v>98</v>
      </c>
      <c r="F482" s="385">
        <v>242</v>
      </c>
      <c r="G482" s="385">
        <v>326</v>
      </c>
      <c r="H482" s="386">
        <f t="shared" si="49"/>
        <v>0.30061349693251532</v>
      </c>
      <c r="I482" s="139">
        <f t="shared" si="50"/>
        <v>1.7520661157024793</v>
      </c>
      <c r="J482" s="139">
        <f t="shared" si="52"/>
        <v>-0.13671885041501339</v>
      </c>
      <c r="K482" s="139">
        <f t="shared" si="53"/>
        <v>-0.12034481281121899</v>
      </c>
      <c r="L482" s="139">
        <f t="shared" si="54"/>
        <v>-0.18493989610525677</v>
      </c>
      <c r="M482" s="139">
        <f t="shared" si="55"/>
        <v>-0.44200355933148916</v>
      </c>
      <c r="N482" s="388">
        <f t="shared" si="51"/>
        <v>-144.09316034206546</v>
      </c>
    </row>
    <row r="483" spans="2:14" x14ac:dyDescent="0.2">
      <c r="B483" s="387">
        <v>2</v>
      </c>
      <c r="C483" s="387">
        <v>948</v>
      </c>
      <c r="D483" s="384" t="s">
        <v>1056</v>
      </c>
      <c r="E483" s="385">
        <v>192</v>
      </c>
      <c r="F483" s="385">
        <v>439</v>
      </c>
      <c r="G483" s="385">
        <v>781</v>
      </c>
      <c r="H483" s="386">
        <f t="shared" si="49"/>
        <v>0.24583866837387963</v>
      </c>
      <c r="I483" s="139">
        <f t="shared" si="50"/>
        <v>2.2164009111617311</v>
      </c>
      <c r="J483" s="139">
        <f t="shared" si="52"/>
        <v>-0.11997006783519674</v>
      </c>
      <c r="K483" s="139">
        <f t="shared" si="53"/>
        <v>-0.17894117478930407</v>
      </c>
      <c r="L483" s="139">
        <f t="shared" si="54"/>
        <v>-0.16847682320150445</v>
      </c>
      <c r="M483" s="139">
        <f t="shared" si="55"/>
        <v>-0.46738806582600523</v>
      </c>
      <c r="N483" s="388">
        <f t="shared" si="51"/>
        <v>-365.03007941011009</v>
      </c>
    </row>
    <row r="484" spans="2:14" x14ac:dyDescent="0.2">
      <c r="B484" s="387">
        <v>2</v>
      </c>
      <c r="C484" s="387">
        <v>951</v>
      </c>
      <c r="D484" s="384" t="s">
        <v>1057</v>
      </c>
      <c r="E484" s="385">
        <v>506</v>
      </c>
      <c r="F484" s="385">
        <v>1142</v>
      </c>
      <c r="G484" s="385">
        <v>1156</v>
      </c>
      <c r="H484" s="386">
        <f t="shared" si="49"/>
        <v>0.43771626297577854</v>
      </c>
      <c r="I484" s="139">
        <f t="shared" si="50"/>
        <v>1.4553415061295971</v>
      </c>
      <c r="J484" s="139">
        <f t="shared" si="52"/>
        <v>-0.1061661261485347</v>
      </c>
      <c r="K484" s="139">
        <f t="shared" si="53"/>
        <v>2.6323346974398063E-2</v>
      </c>
      <c r="L484" s="139">
        <f t="shared" si="54"/>
        <v>-0.19546032000522376</v>
      </c>
      <c r="M484" s="139">
        <f t="shared" si="55"/>
        <v>-0.27530309917936041</v>
      </c>
      <c r="N484" s="388">
        <f t="shared" si="51"/>
        <v>-318.25038265134066</v>
      </c>
    </row>
    <row r="485" spans="2:14" x14ac:dyDescent="0.2">
      <c r="B485" s="387">
        <v>2</v>
      </c>
      <c r="C485" s="387">
        <v>952</v>
      </c>
      <c r="D485" s="384" t="s">
        <v>1058</v>
      </c>
      <c r="E485" s="385">
        <v>427</v>
      </c>
      <c r="F485" s="385">
        <v>1403</v>
      </c>
      <c r="G485" s="385">
        <v>1086</v>
      </c>
      <c r="H485" s="386">
        <f t="shared" si="49"/>
        <v>0.39318600368324125</v>
      </c>
      <c r="I485" s="139">
        <f t="shared" si="50"/>
        <v>1.0784034212401996</v>
      </c>
      <c r="J485" s="139">
        <f t="shared" si="52"/>
        <v>-0.10874286193004494</v>
      </c>
      <c r="K485" s="139">
        <f t="shared" si="53"/>
        <v>-2.1313702034167426E-2</v>
      </c>
      <c r="L485" s="139">
        <f t="shared" si="54"/>
        <v>-0.20882472696420973</v>
      </c>
      <c r="M485" s="139">
        <f t="shared" si="55"/>
        <v>-0.33888129092842212</v>
      </c>
      <c r="N485" s="388">
        <f t="shared" si="51"/>
        <v>-368.0250819482664</v>
      </c>
    </row>
    <row r="486" spans="2:14" x14ac:dyDescent="0.2">
      <c r="B486" s="387">
        <v>2</v>
      </c>
      <c r="C486" s="387">
        <v>953</v>
      </c>
      <c r="D486" s="384" t="s">
        <v>1059</v>
      </c>
      <c r="E486" s="385">
        <v>403</v>
      </c>
      <c r="F486" s="385">
        <v>1127</v>
      </c>
      <c r="G486" s="385">
        <v>1369</v>
      </c>
      <c r="H486" s="386">
        <f t="shared" si="49"/>
        <v>0.29437545653761871</v>
      </c>
      <c r="I486" s="139">
        <f t="shared" si="50"/>
        <v>1.5723158828748891</v>
      </c>
      <c r="J486" s="139">
        <f t="shared" si="52"/>
        <v>-9.8325487270510631E-2</v>
      </c>
      <c r="K486" s="139">
        <f t="shared" si="53"/>
        <v>-0.12701806917060657</v>
      </c>
      <c r="L486" s="139">
        <f t="shared" si="54"/>
        <v>-0.19131297263634081</v>
      </c>
      <c r="M486" s="139">
        <f t="shared" si="55"/>
        <v>-0.41665652907745798</v>
      </c>
      <c r="N486" s="388">
        <f t="shared" si="51"/>
        <v>-570.40278830703994</v>
      </c>
    </row>
    <row r="487" spans="2:14" x14ac:dyDescent="0.2">
      <c r="B487" s="387">
        <v>2</v>
      </c>
      <c r="C487" s="387">
        <v>954</v>
      </c>
      <c r="D487" s="384" t="s">
        <v>1060</v>
      </c>
      <c r="E487" s="385">
        <v>3195</v>
      </c>
      <c r="F487" s="385">
        <v>1726</v>
      </c>
      <c r="G487" s="385">
        <v>5026</v>
      </c>
      <c r="H487" s="386">
        <f t="shared" si="49"/>
        <v>0.63569438917628329</v>
      </c>
      <c r="I487" s="139">
        <f t="shared" si="50"/>
        <v>4.7630359212050983</v>
      </c>
      <c r="J487" s="139">
        <f t="shared" si="52"/>
        <v>3.6290552057817782E-2</v>
      </c>
      <c r="K487" s="139">
        <f t="shared" si="53"/>
        <v>0.23811402257951275</v>
      </c>
      <c r="L487" s="139">
        <f t="shared" si="54"/>
        <v>-7.8185425185283167E-2</v>
      </c>
      <c r="M487" s="139">
        <f t="shared" si="55"/>
        <v>0.19621914945204738</v>
      </c>
      <c r="N487" s="388">
        <f t="shared" si="51"/>
        <v>986.19744514599017</v>
      </c>
    </row>
    <row r="488" spans="2:14" x14ac:dyDescent="0.2">
      <c r="B488" s="387">
        <v>2</v>
      </c>
      <c r="C488" s="387">
        <v>955</v>
      </c>
      <c r="D488" s="384" t="s">
        <v>1061</v>
      </c>
      <c r="E488" s="385">
        <v>1597</v>
      </c>
      <c r="F488" s="385">
        <v>2662</v>
      </c>
      <c r="G488" s="385">
        <v>4267</v>
      </c>
      <c r="H488" s="386">
        <f t="shared" si="49"/>
        <v>0.374267635340989</v>
      </c>
      <c r="I488" s="139">
        <f t="shared" si="50"/>
        <v>2.2028549962434258</v>
      </c>
      <c r="J488" s="139">
        <f t="shared" si="52"/>
        <v>8.3513740840137716E-3</v>
      </c>
      <c r="K488" s="139">
        <f t="shared" si="53"/>
        <v>-4.1551968197441176E-2</v>
      </c>
      <c r="L488" s="139">
        <f t="shared" si="54"/>
        <v>-0.16895709602841485</v>
      </c>
      <c r="M488" s="139">
        <f t="shared" si="55"/>
        <v>-0.20215769014184226</v>
      </c>
      <c r="N488" s="388">
        <f t="shared" si="51"/>
        <v>-862.60686383524092</v>
      </c>
    </row>
    <row r="489" spans="2:14" x14ac:dyDescent="0.2">
      <c r="B489" s="387">
        <v>2</v>
      </c>
      <c r="C489" s="387">
        <v>956</v>
      </c>
      <c r="D489" s="384" t="s">
        <v>1062</v>
      </c>
      <c r="E489" s="385">
        <v>1305</v>
      </c>
      <c r="F489" s="385">
        <v>1490</v>
      </c>
      <c r="G489" s="385">
        <v>3252</v>
      </c>
      <c r="H489" s="386">
        <f t="shared" si="49"/>
        <v>0.40129151291512916</v>
      </c>
      <c r="I489" s="139">
        <f t="shared" si="50"/>
        <v>3.0583892617449666</v>
      </c>
      <c r="J489" s="139">
        <f t="shared" si="52"/>
        <v>-2.9011294747884872E-2</v>
      </c>
      <c r="K489" s="139">
        <f t="shared" si="53"/>
        <v>-1.2642687163532399E-2</v>
      </c>
      <c r="L489" s="139">
        <f t="shared" si="54"/>
        <v>-0.13862397621412328</v>
      </c>
      <c r="M489" s="139">
        <f t="shared" si="55"/>
        <v>-0.18027795812554054</v>
      </c>
      <c r="N489" s="388">
        <f t="shared" si="51"/>
        <v>-586.26391982425787</v>
      </c>
    </row>
    <row r="490" spans="2:14" x14ac:dyDescent="0.2">
      <c r="B490" s="387">
        <v>2</v>
      </c>
      <c r="C490" s="387">
        <v>957</v>
      </c>
      <c r="D490" s="384" t="s">
        <v>1063</v>
      </c>
      <c r="E490" s="385">
        <v>2987</v>
      </c>
      <c r="F490" s="385">
        <v>5892</v>
      </c>
      <c r="G490" s="385">
        <v>5029</v>
      </c>
      <c r="H490" s="386">
        <f t="shared" si="49"/>
        <v>0.59395506064824022</v>
      </c>
      <c r="I490" s="139">
        <f t="shared" si="50"/>
        <v>1.3604887983706722</v>
      </c>
      <c r="J490" s="139">
        <f t="shared" si="52"/>
        <v>3.6400983591311081E-2</v>
      </c>
      <c r="K490" s="139">
        <f t="shared" si="53"/>
        <v>0.19346262215507767</v>
      </c>
      <c r="L490" s="139">
        <f t="shared" si="54"/>
        <v>-0.19882333965876714</v>
      </c>
      <c r="M490" s="139">
        <f t="shared" si="55"/>
        <v>3.1040266087621615E-2</v>
      </c>
      <c r="N490" s="388">
        <f t="shared" si="51"/>
        <v>156.10149815464911</v>
      </c>
    </row>
    <row r="491" spans="2:14" x14ac:dyDescent="0.2">
      <c r="B491" s="387">
        <v>2</v>
      </c>
      <c r="C491" s="387">
        <v>958</v>
      </c>
      <c r="D491" s="384" t="s">
        <v>1064</v>
      </c>
      <c r="E491" s="385">
        <v>372</v>
      </c>
      <c r="F491" s="385">
        <v>1593</v>
      </c>
      <c r="G491" s="385">
        <v>955</v>
      </c>
      <c r="H491" s="386">
        <f t="shared" si="49"/>
        <v>0.38952879581151834</v>
      </c>
      <c r="I491" s="139">
        <f t="shared" si="50"/>
        <v>0.83301946013810424</v>
      </c>
      <c r="J491" s="139">
        <f t="shared" si="52"/>
        <v>-0.11356503889258555</v>
      </c>
      <c r="K491" s="139">
        <f t="shared" si="53"/>
        <v>-2.5226066197045153E-2</v>
      </c>
      <c r="L491" s="139">
        <f t="shared" si="54"/>
        <v>-0.217524859025258</v>
      </c>
      <c r="M491" s="139">
        <f t="shared" si="55"/>
        <v>-0.35631596411488875</v>
      </c>
      <c r="N491" s="388">
        <f t="shared" si="51"/>
        <v>-340.28174572971875</v>
      </c>
    </row>
    <row r="492" spans="2:14" x14ac:dyDescent="0.2">
      <c r="B492" s="387">
        <v>2</v>
      </c>
      <c r="C492" s="387">
        <v>959</v>
      </c>
      <c r="D492" s="384" t="s">
        <v>1065</v>
      </c>
      <c r="E492" s="385">
        <v>213</v>
      </c>
      <c r="F492" s="385">
        <v>793</v>
      </c>
      <c r="G492" s="385">
        <v>529</v>
      </c>
      <c r="H492" s="386">
        <f t="shared" si="49"/>
        <v>0.40264650283553877</v>
      </c>
      <c r="I492" s="139">
        <f t="shared" si="50"/>
        <v>0.93568726355611598</v>
      </c>
      <c r="J492" s="139">
        <f t="shared" si="52"/>
        <v>-0.12924631664863365</v>
      </c>
      <c r="K492" s="139">
        <f t="shared" si="53"/>
        <v>-1.1193162227676429E-2</v>
      </c>
      <c r="L492" s="139">
        <f t="shared" si="54"/>
        <v>-0.2138847537627025</v>
      </c>
      <c r="M492" s="139">
        <f t="shared" si="55"/>
        <v>-0.35432423263901258</v>
      </c>
      <c r="N492" s="388">
        <f t="shared" si="51"/>
        <v>-187.43751906603765</v>
      </c>
    </row>
    <row r="493" spans="2:14" x14ac:dyDescent="0.2">
      <c r="B493" s="387">
        <v>2</v>
      </c>
      <c r="C493" s="387">
        <v>960</v>
      </c>
      <c r="D493" s="384" t="s">
        <v>1066</v>
      </c>
      <c r="E493" s="385">
        <v>552</v>
      </c>
      <c r="F493" s="385">
        <v>1169</v>
      </c>
      <c r="G493" s="385">
        <v>1107</v>
      </c>
      <c r="H493" s="386">
        <f t="shared" si="49"/>
        <v>0.49864498644986449</v>
      </c>
      <c r="I493" s="139">
        <f t="shared" si="50"/>
        <v>1.4191616766467066</v>
      </c>
      <c r="J493" s="139">
        <f t="shared" si="52"/>
        <v>-0.10796984119559187</v>
      </c>
      <c r="K493" s="139">
        <f t="shared" si="53"/>
        <v>9.1502949165728306E-2</v>
      </c>
      <c r="L493" s="139">
        <f t="shared" si="54"/>
        <v>-0.19674308230571658</v>
      </c>
      <c r="M493" s="139">
        <f t="shared" si="55"/>
        <v>-0.21320997433558014</v>
      </c>
      <c r="N493" s="388">
        <f t="shared" si="51"/>
        <v>-236.02344158948722</v>
      </c>
    </row>
    <row r="494" spans="2:14" x14ac:dyDescent="0.2">
      <c r="B494" s="387">
        <v>2</v>
      </c>
      <c r="C494" s="387">
        <v>971</v>
      </c>
      <c r="D494" s="384" t="s">
        <v>1067</v>
      </c>
      <c r="E494" s="385">
        <v>288</v>
      </c>
      <c r="F494" s="385">
        <v>762</v>
      </c>
      <c r="G494" s="385">
        <v>1524</v>
      </c>
      <c r="H494" s="386">
        <f t="shared" si="49"/>
        <v>0.1889763779527559</v>
      </c>
      <c r="I494" s="139">
        <f t="shared" si="50"/>
        <v>2.377952755905512</v>
      </c>
      <c r="J494" s="139">
        <f t="shared" si="52"/>
        <v>-9.2619858040023664E-2</v>
      </c>
      <c r="K494" s="139">
        <f t="shared" si="53"/>
        <v>-0.23977063679031035</v>
      </c>
      <c r="L494" s="139">
        <f t="shared" si="54"/>
        <v>-0.16274897376234704</v>
      </c>
      <c r="M494" s="139">
        <f t="shared" si="55"/>
        <v>-0.49513946859268104</v>
      </c>
      <c r="N494" s="388">
        <f t="shared" si="51"/>
        <v>-754.59255013524592</v>
      </c>
    </row>
    <row r="495" spans="2:14" x14ac:dyDescent="0.2">
      <c r="B495" s="387">
        <v>2</v>
      </c>
      <c r="C495" s="387">
        <v>972</v>
      </c>
      <c r="D495" s="384" t="s">
        <v>1068</v>
      </c>
      <c r="E495" s="385">
        <v>42</v>
      </c>
      <c r="F495" s="385">
        <v>133</v>
      </c>
      <c r="G495" s="385">
        <v>43</v>
      </c>
      <c r="H495" s="386">
        <f t="shared" si="49"/>
        <v>0.97674418604651159</v>
      </c>
      <c r="I495" s="139">
        <f t="shared" si="50"/>
        <v>0.63909774436090228</v>
      </c>
      <c r="J495" s="139">
        <f t="shared" si="52"/>
        <v>-0.14713622507454768</v>
      </c>
      <c r="K495" s="139">
        <f t="shared" si="53"/>
        <v>0.60295820148127577</v>
      </c>
      <c r="L495" s="139">
        <f t="shared" si="54"/>
        <v>-0.22440038800926015</v>
      </c>
      <c r="M495" s="139">
        <f t="shared" si="55"/>
        <v>0.2314215883974679</v>
      </c>
      <c r="N495" s="388">
        <f t="shared" si="51"/>
        <v>9.9511283010911207</v>
      </c>
    </row>
    <row r="496" spans="2:14" x14ac:dyDescent="0.2">
      <c r="B496" s="387">
        <v>2</v>
      </c>
      <c r="C496" s="387">
        <v>973</v>
      </c>
      <c r="D496" s="384" t="s">
        <v>1069</v>
      </c>
      <c r="E496" s="385">
        <v>116</v>
      </c>
      <c r="F496" s="385">
        <v>396</v>
      </c>
      <c r="G496" s="385">
        <v>640</v>
      </c>
      <c r="H496" s="386">
        <f t="shared" si="49"/>
        <v>0.18124999999999999</v>
      </c>
      <c r="I496" s="139">
        <f t="shared" si="50"/>
        <v>1.9090909090909092</v>
      </c>
      <c r="J496" s="139">
        <f t="shared" si="52"/>
        <v>-0.12516034990938169</v>
      </c>
      <c r="K496" s="139">
        <f t="shared" si="53"/>
        <v>-0.24803606912871617</v>
      </c>
      <c r="L496" s="139">
        <f t="shared" si="54"/>
        <v>-0.17937255407849018</v>
      </c>
      <c r="M496" s="139">
        <f t="shared" si="55"/>
        <v>-0.55256897311658804</v>
      </c>
      <c r="N496" s="388">
        <f t="shared" si="51"/>
        <v>-353.64414279461636</v>
      </c>
    </row>
    <row r="497" spans="2:14" x14ac:dyDescent="0.2">
      <c r="B497" s="387">
        <v>2</v>
      </c>
      <c r="C497" s="387">
        <v>975</v>
      </c>
      <c r="D497" s="384" t="s">
        <v>1070</v>
      </c>
      <c r="E497" s="385">
        <v>64</v>
      </c>
      <c r="F497" s="385">
        <v>365</v>
      </c>
      <c r="G497" s="385">
        <v>224</v>
      </c>
      <c r="H497" s="386">
        <f t="shared" si="49"/>
        <v>0.2857142857142857</v>
      </c>
      <c r="I497" s="139">
        <f t="shared" si="50"/>
        <v>0.78904109589041094</v>
      </c>
      <c r="J497" s="139">
        <f t="shared" si="52"/>
        <v>-0.14047352255378548</v>
      </c>
      <c r="K497" s="139">
        <f t="shared" si="53"/>
        <v>-0.13628351306286382</v>
      </c>
      <c r="L497" s="139">
        <f t="shared" si="54"/>
        <v>-0.21908411976530537</v>
      </c>
      <c r="M497" s="139">
        <f t="shared" si="55"/>
        <v>-0.49584115538195472</v>
      </c>
      <c r="N497" s="388">
        <f t="shared" si="51"/>
        <v>-111.06841880555785</v>
      </c>
    </row>
    <row r="498" spans="2:14" x14ac:dyDescent="0.2">
      <c r="B498" s="387">
        <v>2</v>
      </c>
      <c r="C498" s="387">
        <v>976</v>
      </c>
      <c r="D498" s="384" t="s">
        <v>1071</v>
      </c>
      <c r="E498" s="385">
        <v>60</v>
      </c>
      <c r="F498" s="385">
        <v>304</v>
      </c>
      <c r="G498" s="385">
        <v>330</v>
      </c>
      <c r="H498" s="386">
        <f t="shared" si="49"/>
        <v>0.18181818181818182</v>
      </c>
      <c r="I498" s="139">
        <f t="shared" si="50"/>
        <v>1.2828947368421053</v>
      </c>
      <c r="J498" s="139">
        <f t="shared" si="52"/>
        <v>-0.13657160837035565</v>
      </c>
      <c r="K498" s="139">
        <f t="shared" si="53"/>
        <v>-0.2474282463684512</v>
      </c>
      <c r="L498" s="139">
        <f t="shared" si="54"/>
        <v>-0.20157445093523219</v>
      </c>
      <c r="M498" s="139">
        <f t="shared" si="55"/>
        <v>-0.58557430567403901</v>
      </c>
      <c r="N498" s="388">
        <f t="shared" si="51"/>
        <v>-193.23952087243288</v>
      </c>
    </row>
    <row r="499" spans="2:14" x14ac:dyDescent="0.2">
      <c r="B499" s="387">
        <v>2</v>
      </c>
      <c r="C499" s="387">
        <v>977</v>
      </c>
      <c r="D499" s="384" t="s">
        <v>1072</v>
      </c>
      <c r="E499" s="385">
        <v>189</v>
      </c>
      <c r="F499" s="385">
        <v>582</v>
      </c>
      <c r="G499" s="385">
        <v>1174</v>
      </c>
      <c r="H499" s="386">
        <f t="shared" si="49"/>
        <v>0.16098807495741055</v>
      </c>
      <c r="I499" s="139">
        <f t="shared" si="50"/>
        <v>2.3419243986254297</v>
      </c>
      <c r="J499" s="139">
        <f t="shared" si="52"/>
        <v>-0.10550353694757492</v>
      </c>
      <c r="K499" s="139">
        <f t="shared" si="53"/>
        <v>-0.26971162933421156</v>
      </c>
      <c r="L499" s="139">
        <f t="shared" si="54"/>
        <v>-0.16402636558890135</v>
      </c>
      <c r="M499" s="139">
        <f t="shared" si="55"/>
        <v>-0.5392415318706878</v>
      </c>
      <c r="N499" s="388">
        <f t="shared" si="51"/>
        <v>-633.06955841618742</v>
      </c>
    </row>
    <row r="500" spans="2:14" x14ac:dyDescent="0.2">
      <c r="B500" s="387">
        <v>2</v>
      </c>
      <c r="C500" s="387">
        <v>979</v>
      </c>
      <c r="D500" s="384" t="s">
        <v>1073</v>
      </c>
      <c r="E500" s="385">
        <v>4329</v>
      </c>
      <c r="F500" s="385">
        <v>979</v>
      </c>
      <c r="G500" s="385">
        <v>7317</v>
      </c>
      <c r="H500" s="386">
        <f t="shared" si="49"/>
        <v>0.59163591635916357</v>
      </c>
      <c r="I500" s="139">
        <f t="shared" si="50"/>
        <v>11.895812053115424</v>
      </c>
      <c r="J500" s="139">
        <f t="shared" si="52"/>
        <v>0.12062343313553188</v>
      </c>
      <c r="K500" s="139">
        <f t="shared" si="53"/>
        <v>0.19098167567257665</v>
      </c>
      <c r="L500" s="139">
        <f t="shared" si="54"/>
        <v>0.17470842342160889</v>
      </c>
      <c r="M500" s="139">
        <f t="shared" si="55"/>
        <v>0.4863135322297174</v>
      </c>
      <c r="N500" s="388">
        <f t="shared" si="51"/>
        <v>3558.3561153248424</v>
      </c>
    </row>
    <row r="501" spans="2:14" x14ac:dyDescent="0.2">
      <c r="B501" s="387">
        <v>2</v>
      </c>
      <c r="C501" s="387">
        <v>980</v>
      </c>
      <c r="D501" s="384" t="s">
        <v>1074</v>
      </c>
      <c r="E501" s="385">
        <v>122</v>
      </c>
      <c r="F501" s="385">
        <v>330</v>
      </c>
      <c r="G501" s="385">
        <v>673</v>
      </c>
      <c r="H501" s="386">
        <f t="shared" si="49"/>
        <v>0.1812778603268945</v>
      </c>
      <c r="I501" s="139">
        <f t="shared" si="50"/>
        <v>2.4090909090909092</v>
      </c>
      <c r="J501" s="139">
        <f t="shared" si="52"/>
        <v>-0.12394560304095542</v>
      </c>
      <c r="K501" s="139">
        <f t="shared" si="53"/>
        <v>-0.24800626504091713</v>
      </c>
      <c r="L501" s="139">
        <f t="shared" si="54"/>
        <v>-0.16164496499325967</v>
      </c>
      <c r="M501" s="139">
        <f t="shared" si="55"/>
        <v>-0.53359683307513217</v>
      </c>
      <c r="N501" s="388">
        <f t="shared" si="51"/>
        <v>-359.11066865956394</v>
      </c>
    </row>
    <row r="502" spans="2:14" x14ac:dyDescent="0.2">
      <c r="B502" s="387">
        <v>2</v>
      </c>
      <c r="C502" s="387">
        <v>981</v>
      </c>
      <c r="D502" s="384" t="s">
        <v>1075</v>
      </c>
      <c r="E502" s="385">
        <v>3187</v>
      </c>
      <c r="F502" s="385">
        <v>1979</v>
      </c>
      <c r="G502" s="385">
        <v>5151</v>
      </c>
      <c r="H502" s="386">
        <f t="shared" si="49"/>
        <v>0.61871481265773631</v>
      </c>
      <c r="I502" s="139">
        <f t="shared" si="50"/>
        <v>4.2132390096008088</v>
      </c>
      <c r="J502" s="139">
        <f t="shared" si="52"/>
        <v>4.0891865953371805E-2</v>
      </c>
      <c r="K502" s="139">
        <f t="shared" si="53"/>
        <v>0.21994981398047894</v>
      </c>
      <c r="L502" s="139">
        <f t="shared" si="54"/>
        <v>-9.7678572643782435E-2</v>
      </c>
      <c r="M502" s="139">
        <f t="shared" si="55"/>
        <v>0.16316310729006833</v>
      </c>
      <c r="N502" s="388">
        <f t="shared" si="51"/>
        <v>840.45316565114194</v>
      </c>
    </row>
    <row r="503" spans="2:14" x14ac:dyDescent="0.2">
      <c r="B503" s="387">
        <v>2</v>
      </c>
      <c r="C503" s="387">
        <v>982</v>
      </c>
      <c r="D503" s="384" t="s">
        <v>1076</v>
      </c>
      <c r="E503" s="385">
        <v>882</v>
      </c>
      <c r="F503" s="385">
        <v>280</v>
      </c>
      <c r="G503" s="385">
        <v>1741</v>
      </c>
      <c r="H503" s="386">
        <f t="shared" si="49"/>
        <v>0.50660539919586445</v>
      </c>
      <c r="I503" s="139">
        <f t="shared" si="50"/>
        <v>9.367857142857142</v>
      </c>
      <c r="J503" s="139">
        <f t="shared" si="52"/>
        <v>-8.4631977117341869E-2</v>
      </c>
      <c r="K503" s="139">
        <f t="shared" si="53"/>
        <v>0.10001874445042273</v>
      </c>
      <c r="L503" s="139">
        <f t="shared" si="54"/>
        <v>8.5079331671509814E-2</v>
      </c>
      <c r="M503" s="139">
        <f t="shared" si="55"/>
        <v>0.10046609900459068</v>
      </c>
      <c r="N503" s="388">
        <f t="shared" si="51"/>
        <v>174.91147836699238</v>
      </c>
    </row>
    <row r="504" spans="2:14" x14ac:dyDescent="0.2">
      <c r="B504" s="387">
        <v>2</v>
      </c>
      <c r="C504" s="387">
        <v>983</v>
      </c>
      <c r="D504" s="384" t="s">
        <v>1077</v>
      </c>
      <c r="E504" s="385">
        <v>891</v>
      </c>
      <c r="F504" s="385">
        <v>840</v>
      </c>
      <c r="G504" s="385">
        <v>1795</v>
      </c>
      <c r="H504" s="386">
        <f t="shared" si="49"/>
        <v>0.49637883008356548</v>
      </c>
      <c r="I504" s="139">
        <f t="shared" si="50"/>
        <v>3.1976190476190478</v>
      </c>
      <c r="J504" s="139">
        <f t="shared" si="52"/>
        <v>-8.2644209514462538E-2</v>
      </c>
      <c r="K504" s="139">
        <f t="shared" si="53"/>
        <v>8.9078687470478077E-2</v>
      </c>
      <c r="L504" s="139">
        <f t="shared" si="54"/>
        <v>-0.13368755934932258</v>
      </c>
      <c r="M504" s="139">
        <f t="shared" si="55"/>
        <v>-0.12725308139330704</v>
      </c>
      <c r="N504" s="388">
        <f t="shared" si="51"/>
        <v>-228.41928110098615</v>
      </c>
    </row>
    <row r="505" spans="2:14" x14ac:dyDescent="0.2">
      <c r="B505" s="387">
        <v>2</v>
      </c>
      <c r="C505" s="387">
        <v>985</v>
      </c>
      <c r="D505" s="384" t="s">
        <v>1078</v>
      </c>
      <c r="E505" s="385">
        <v>191</v>
      </c>
      <c r="F505" s="385">
        <v>1209</v>
      </c>
      <c r="G505" s="385">
        <v>544</v>
      </c>
      <c r="H505" s="386">
        <f t="shared" si="49"/>
        <v>0.35110294117647056</v>
      </c>
      <c r="I505" s="139">
        <f t="shared" si="50"/>
        <v>0.60794044665012403</v>
      </c>
      <c r="J505" s="139">
        <f t="shared" si="52"/>
        <v>-0.12869415898116718</v>
      </c>
      <c r="K505" s="139">
        <f t="shared" si="53"/>
        <v>-6.633281808951734E-2</v>
      </c>
      <c r="L505" s="139">
        <f t="shared" si="54"/>
        <v>-0.22550507555090588</v>
      </c>
      <c r="M505" s="139">
        <f t="shared" si="55"/>
        <v>-0.42053205262159038</v>
      </c>
      <c r="N505" s="388">
        <f t="shared" si="51"/>
        <v>-228.76943662614516</v>
      </c>
    </row>
    <row r="506" spans="2:14" x14ac:dyDescent="0.2">
      <c r="B506" s="387">
        <v>2</v>
      </c>
      <c r="C506" s="387">
        <v>987</v>
      </c>
      <c r="D506" s="384" t="s">
        <v>1079</v>
      </c>
      <c r="E506" s="385">
        <v>86</v>
      </c>
      <c r="F506" s="385">
        <v>509</v>
      </c>
      <c r="G506" s="385">
        <v>505</v>
      </c>
      <c r="H506" s="386">
        <f t="shared" si="49"/>
        <v>0.17029702970297031</v>
      </c>
      <c r="I506" s="139">
        <f t="shared" si="50"/>
        <v>1.1611001964636543</v>
      </c>
      <c r="J506" s="139">
        <f t="shared" si="52"/>
        <v>-0.13012976891658004</v>
      </c>
      <c r="K506" s="139">
        <f t="shared" si="53"/>
        <v>-0.25975320689342724</v>
      </c>
      <c r="L506" s="139">
        <f t="shared" si="54"/>
        <v>-0.20589269806453958</v>
      </c>
      <c r="M506" s="139">
        <f t="shared" si="55"/>
        <v>-0.59577567387454688</v>
      </c>
      <c r="N506" s="388">
        <f t="shared" si="51"/>
        <v>-300.8667153066462</v>
      </c>
    </row>
    <row r="507" spans="2:14" x14ac:dyDescent="0.2">
      <c r="B507" s="387">
        <v>2</v>
      </c>
      <c r="C507" s="387">
        <v>988</v>
      </c>
      <c r="D507" s="384" t="s">
        <v>1080</v>
      </c>
      <c r="E507" s="385">
        <v>498</v>
      </c>
      <c r="F507" s="385">
        <v>1668</v>
      </c>
      <c r="G507" s="385">
        <v>1583</v>
      </c>
      <c r="H507" s="386">
        <f t="shared" si="49"/>
        <v>0.31459254579911561</v>
      </c>
      <c r="I507" s="139">
        <f t="shared" si="50"/>
        <v>1.2476019184652278</v>
      </c>
      <c r="J507" s="139">
        <f t="shared" si="52"/>
        <v>-9.0448037881322163E-2</v>
      </c>
      <c r="K507" s="139">
        <f t="shared" si="53"/>
        <v>-0.10539047285158239</v>
      </c>
      <c r="L507" s="139">
        <f t="shared" si="54"/>
        <v>-0.20282576409892208</v>
      </c>
      <c r="M507" s="139">
        <f t="shared" si="55"/>
        <v>-0.39866427483182665</v>
      </c>
      <c r="N507" s="388">
        <f t="shared" si="51"/>
        <v>-631.08554705878157</v>
      </c>
    </row>
    <row r="508" spans="2:14" x14ac:dyDescent="0.2">
      <c r="B508" s="387">
        <v>2</v>
      </c>
      <c r="C508" s="387">
        <v>989</v>
      </c>
      <c r="D508" s="384" t="s">
        <v>1081</v>
      </c>
      <c r="E508" s="385">
        <v>352</v>
      </c>
      <c r="F508" s="385">
        <v>452</v>
      </c>
      <c r="G508" s="385">
        <v>1176</v>
      </c>
      <c r="H508" s="386">
        <f t="shared" si="49"/>
        <v>0.29931972789115646</v>
      </c>
      <c r="I508" s="139">
        <f t="shared" si="50"/>
        <v>3.3805309734513274</v>
      </c>
      <c r="J508" s="139">
        <f t="shared" si="52"/>
        <v>-0.10542991592524606</v>
      </c>
      <c r="K508" s="139">
        <f t="shared" si="53"/>
        <v>-0.12172884560617973</v>
      </c>
      <c r="L508" s="139">
        <f t="shared" si="54"/>
        <v>-0.12720238442943699</v>
      </c>
      <c r="M508" s="139">
        <f t="shared" si="55"/>
        <v>-0.35436114596086277</v>
      </c>
      <c r="N508" s="388">
        <f t="shared" si="51"/>
        <v>-416.72870764997464</v>
      </c>
    </row>
    <row r="509" spans="2:14" x14ac:dyDescent="0.2">
      <c r="B509" s="387">
        <v>2</v>
      </c>
      <c r="C509" s="387">
        <v>990</v>
      </c>
      <c r="D509" s="384" t="s">
        <v>1082</v>
      </c>
      <c r="E509" s="385">
        <v>72</v>
      </c>
      <c r="F509" s="385">
        <v>133</v>
      </c>
      <c r="G509" s="385">
        <v>223</v>
      </c>
      <c r="H509" s="386">
        <f t="shared" si="49"/>
        <v>0.32286995515695066</v>
      </c>
      <c r="I509" s="139">
        <f t="shared" si="50"/>
        <v>2.2180451127819549</v>
      </c>
      <c r="J509" s="139">
        <f t="shared" si="52"/>
        <v>-0.14051033306494989</v>
      </c>
      <c r="K509" s="139">
        <f t="shared" si="53"/>
        <v>-9.653556471703155E-2</v>
      </c>
      <c r="L509" s="139">
        <f t="shared" si="54"/>
        <v>-0.16841852774011126</v>
      </c>
      <c r="M509" s="139">
        <f t="shared" si="55"/>
        <v>-0.40546442552209272</v>
      </c>
      <c r="N509" s="388">
        <f t="shared" si="51"/>
        <v>-90.418566891426678</v>
      </c>
    </row>
    <row r="510" spans="2:14" x14ac:dyDescent="0.2">
      <c r="B510" s="387">
        <v>2</v>
      </c>
      <c r="C510" s="387">
        <v>991</v>
      </c>
      <c r="D510" s="384" t="s">
        <v>1083</v>
      </c>
      <c r="E510" s="385">
        <v>108</v>
      </c>
      <c r="F510" s="385">
        <v>293</v>
      </c>
      <c r="G510" s="385">
        <v>616</v>
      </c>
      <c r="H510" s="386">
        <f t="shared" si="49"/>
        <v>0.17532467532467533</v>
      </c>
      <c r="I510" s="139">
        <f t="shared" si="50"/>
        <v>2.4709897610921501</v>
      </c>
      <c r="J510" s="139">
        <f t="shared" si="52"/>
        <v>-0.12604380217732805</v>
      </c>
      <c r="K510" s="139">
        <f t="shared" si="53"/>
        <v>-0.25437479220005044</v>
      </c>
      <c r="L510" s="139">
        <f t="shared" si="54"/>
        <v>-0.15945033016700869</v>
      </c>
      <c r="M510" s="139">
        <f t="shared" si="55"/>
        <v>-0.53986892454438717</v>
      </c>
      <c r="N510" s="388">
        <f t="shared" si="51"/>
        <v>-332.55925751934251</v>
      </c>
    </row>
    <row r="511" spans="2:14" x14ac:dyDescent="0.2">
      <c r="B511" s="387">
        <v>2</v>
      </c>
      <c r="C511" s="387">
        <v>992</v>
      </c>
      <c r="D511" s="384" t="s">
        <v>1084</v>
      </c>
      <c r="E511" s="385">
        <v>1063</v>
      </c>
      <c r="F511" s="385">
        <v>481</v>
      </c>
      <c r="G511" s="385">
        <v>2384</v>
      </c>
      <c r="H511" s="386">
        <f t="shared" si="49"/>
        <v>0.44588926174496646</v>
      </c>
      <c r="I511" s="139">
        <f t="shared" si="50"/>
        <v>7.1663201663201663</v>
      </c>
      <c r="J511" s="139">
        <f t="shared" si="52"/>
        <v>-6.0962818438611996E-2</v>
      </c>
      <c r="K511" s="139">
        <f t="shared" si="53"/>
        <v>3.5066559996290318E-2</v>
      </c>
      <c r="L511" s="139">
        <f t="shared" si="54"/>
        <v>7.0234459195333745E-3</v>
      </c>
      <c r="M511" s="139">
        <f t="shared" si="55"/>
        <v>-1.8872812522788301E-2</v>
      </c>
      <c r="N511" s="388">
        <f t="shared" si="51"/>
        <v>-44.992785054327314</v>
      </c>
    </row>
    <row r="512" spans="2:14" x14ac:dyDescent="0.2">
      <c r="B512" s="387">
        <v>2</v>
      </c>
      <c r="C512" s="387">
        <v>993</v>
      </c>
      <c r="D512" s="384" t="s">
        <v>1085</v>
      </c>
      <c r="E512" s="385">
        <v>117</v>
      </c>
      <c r="F512" s="385">
        <v>286</v>
      </c>
      <c r="G512" s="385">
        <v>406</v>
      </c>
      <c r="H512" s="386">
        <f t="shared" si="49"/>
        <v>0.28817733990147781</v>
      </c>
      <c r="I512" s="139">
        <f t="shared" si="50"/>
        <v>1.8286713286713288</v>
      </c>
      <c r="J512" s="139">
        <f t="shared" si="52"/>
        <v>-0.13377400952185881</v>
      </c>
      <c r="K512" s="139">
        <f t="shared" si="53"/>
        <v>-0.13364861636811931</v>
      </c>
      <c r="L512" s="139">
        <f t="shared" si="54"/>
        <v>-0.18222384463066013</v>
      </c>
      <c r="M512" s="139">
        <f t="shared" si="55"/>
        <v>-0.44964647052063822</v>
      </c>
      <c r="N512" s="388">
        <f t="shared" si="51"/>
        <v>-182.55646703137913</v>
      </c>
    </row>
    <row r="513" spans="2:14" x14ac:dyDescent="0.2">
      <c r="B513" s="387">
        <v>2</v>
      </c>
      <c r="C513" s="387">
        <v>995</v>
      </c>
      <c r="D513" s="384" t="s">
        <v>1086</v>
      </c>
      <c r="E513" s="385">
        <v>1253</v>
      </c>
      <c r="F513" s="385">
        <v>730</v>
      </c>
      <c r="G513" s="385">
        <v>2494</v>
      </c>
      <c r="H513" s="386">
        <f t="shared" si="49"/>
        <v>0.50240577385725738</v>
      </c>
      <c r="I513" s="139">
        <f t="shared" si="50"/>
        <v>5.1328767123287671</v>
      </c>
      <c r="J513" s="139">
        <f t="shared" si="52"/>
        <v>-5.6913662210524456E-2</v>
      </c>
      <c r="K513" s="139">
        <f t="shared" si="53"/>
        <v>9.5526119407335103E-2</v>
      </c>
      <c r="L513" s="139">
        <f t="shared" si="54"/>
        <v>-6.5072654041289257E-2</v>
      </c>
      <c r="M513" s="139">
        <f t="shared" si="55"/>
        <v>-2.646019684447861E-2</v>
      </c>
      <c r="N513" s="388">
        <f t="shared" si="51"/>
        <v>-65.991730930129648</v>
      </c>
    </row>
    <row r="514" spans="2:14" x14ac:dyDescent="0.2">
      <c r="B514" s="387">
        <v>3</v>
      </c>
      <c r="C514" s="387">
        <v>1001</v>
      </c>
      <c r="D514" s="384" t="s">
        <v>1087</v>
      </c>
      <c r="E514" s="385">
        <v>227</v>
      </c>
      <c r="F514" s="385">
        <v>678</v>
      </c>
      <c r="G514" s="385">
        <v>820</v>
      </c>
      <c r="H514" s="386">
        <f t="shared" si="49"/>
        <v>0.27682926829268295</v>
      </c>
      <c r="I514" s="139">
        <f t="shared" si="50"/>
        <v>1.5442477876106195</v>
      </c>
      <c r="J514" s="139">
        <f t="shared" si="52"/>
        <v>-0.11853445789978391</v>
      </c>
      <c r="K514" s="139">
        <f t="shared" si="53"/>
        <v>-0.14578842089585686</v>
      </c>
      <c r="L514" s="139">
        <f t="shared" si="54"/>
        <v>-0.19230813195484095</v>
      </c>
      <c r="M514" s="139">
        <f t="shared" si="55"/>
        <v>-0.45663101075048174</v>
      </c>
      <c r="N514" s="388">
        <f t="shared" si="51"/>
        <v>-374.43742881539504</v>
      </c>
    </row>
    <row r="515" spans="2:14" x14ac:dyDescent="0.2">
      <c r="B515" s="387">
        <v>3</v>
      </c>
      <c r="C515" s="387">
        <v>1002</v>
      </c>
      <c r="D515" s="384" t="s">
        <v>1088</v>
      </c>
      <c r="E515" s="385">
        <v>1810</v>
      </c>
      <c r="F515" s="385">
        <v>5501</v>
      </c>
      <c r="G515" s="385">
        <v>3257</v>
      </c>
      <c r="H515" s="386">
        <f t="shared" si="49"/>
        <v>0.55572612833896229</v>
      </c>
      <c r="I515" s="139">
        <f t="shared" si="50"/>
        <v>0.9211052535902563</v>
      </c>
      <c r="J515" s="139">
        <f t="shared" si="52"/>
        <v>-2.8827242192062712E-2</v>
      </c>
      <c r="K515" s="139">
        <f t="shared" si="53"/>
        <v>0.15256653147663418</v>
      </c>
      <c r="L515" s="139">
        <f t="shared" si="54"/>
        <v>-0.21440176152412549</v>
      </c>
      <c r="M515" s="139">
        <f t="shared" si="55"/>
        <v>-9.0662472239554023E-2</v>
      </c>
      <c r="N515" s="388">
        <f t="shared" si="51"/>
        <v>-295.28767208422744</v>
      </c>
    </row>
    <row r="516" spans="2:14" x14ac:dyDescent="0.2">
      <c r="B516" s="387">
        <v>3</v>
      </c>
      <c r="C516" s="387">
        <v>1004</v>
      </c>
      <c r="D516" s="384" t="s">
        <v>1089</v>
      </c>
      <c r="E516" s="385">
        <v>1066</v>
      </c>
      <c r="F516" s="385">
        <v>9246</v>
      </c>
      <c r="G516" s="385">
        <v>1827</v>
      </c>
      <c r="H516" s="386">
        <f t="shared" si="49"/>
        <v>0.58347016967706622</v>
      </c>
      <c r="I516" s="139">
        <f t="shared" si="50"/>
        <v>0.31289206143197057</v>
      </c>
      <c r="J516" s="139">
        <f t="shared" si="52"/>
        <v>-8.1466273157200716E-2</v>
      </c>
      <c r="K516" s="139">
        <f t="shared" si="53"/>
        <v>0.18224622070180821</v>
      </c>
      <c r="L516" s="139">
        <f t="shared" si="54"/>
        <v>-0.23596606861772235</v>
      </c>
      <c r="M516" s="139">
        <f t="shared" si="55"/>
        <v>-0.13518612107311484</v>
      </c>
      <c r="N516" s="388">
        <f t="shared" si="51"/>
        <v>-246.9850432005808</v>
      </c>
    </row>
    <row r="517" spans="2:14" x14ac:dyDescent="0.2">
      <c r="B517" s="387">
        <v>3</v>
      </c>
      <c r="C517" s="387">
        <v>1005</v>
      </c>
      <c r="D517" s="384" t="s">
        <v>1090</v>
      </c>
      <c r="E517" s="385">
        <v>863</v>
      </c>
      <c r="F517" s="385">
        <v>3734</v>
      </c>
      <c r="G517" s="385">
        <v>1725</v>
      </c>
      <c r="H517" s="386">
        <f t="shared" si="49"/>
        <v>0.50028985507246382</v>
      </c>
      <c r="I517" s="139">
        <f t="shared" si="50"/>
        <v>0.69309051955008039</v>
      </c>
      <c r="J517" s="139">
        <f t="shared" si="52"/>
        <v>-8.522094529597278E-2</v>
      </c>
      <c r="K517" s="139">
        <f t="shared" si="53"/>
        <v>9.3262577077900546E-2</v>
      </c>
      <c r="L517" s="139">
        <f t="shared" si="54"/>
        <v>-0.22248606454501024</v>
      </c>
      <c r="M517" s="139">
        <f t="shared" si="55"/>
        <v>-0.21444443276308248</v>
      </c>
      <c r="N517" s="388">
        <f t="shared" si="51"/>
        <v>-369.91664651631726</v>
      </c>
    </row>
    <row r="518" spans="2:14" x14ac:dyDescent="0.2">
      <c r="B518" s="387">
        <v>3</v>
      </c>
      <c r="C518" s="387">
        <v>1007</v>
      </c>
      <c r="D518" s="384" t="s">
        <v>1091</v>
      </c>
      <c r="E518" s="385">
        <v>298</v>
      </c>
      <c r="F518" s="385">
        <v>3697</v>
      </c>
      <c r="G518" s="385">
        <v>639</v>
      </c>
      <c r="H518" s="386">
        <f t="shared" si="49"/>
        <v>0.46635367762128327</v>
      </c>
      <c r="I518" s="139">
        <f t="shared" si="50"/>
        <v>0.25344874222342439</v>
      </c>
      <c r="J518" s="139">
        <f t="shared" si="52"/>
        <v>-0.12519716042054613</v>
      </c>
      <c r="K518" s="139">
        <f t="shared" si="53"/>
        <v>5.6958738427758483E-2</v>
      </c>
      <c r="L518" s="139">
        <f t="shared" si="54"/>
        <v>-0.23807364209130491</v>
      </c>
      <c r="M518" s="139">
        <f t="shared" si="55"/>
        <v>-0.30631206408409256</v>
      </c>
      <c r="N518" s="388">
        <f t="shared" si="51"/>
        <v>-195.73340894973515</v>
      </c>
    </row>
    <row r="519" spans="2:14" x14ac:dyDescent="0.2">
      <c r="B519" s="387">
        <v>3</v>
      </c>
      <c r="C519" s="387">
        <v>1008</v>
      </c>
      <c r="D519" s="384" t="s">
        <v>1092</v>
      </c>
      <c r="E519" s="385">
        <v>2456</v>
      </c>
      <c r="F519" s="385">
        <v>3771</v>
      </c>
      <c r="G519" s="385">
        <v>4258</v>
      </c>
      <c r="H519" s="386">
        <f t="shared" si="49"/>
        <v>0.5767966181305777</v>
      </c>
      <c r="I519" s="139">
        <f t="shared" si="50"/>
        <v>1.7804295942720765</v>
      </c>
      <c r="J519" s="139">
        <f t="shared" si="52"/>
        <v>8.0200794835338825E-3</v>
      </c>
      <c r="K519" s="139">
        <f t="shared" si="53"/>
        <v>0.17510706842351595</v>
      </c>
      <c r="L519" s="139">
        <f t="shared" si="54"/>
        <v>-0.18393426391903764</v>
      </c>
      <c r="M519" s="139">
        <f t="shared" si="55"/>
        <v>-8.0711601198779626E-4</v>
      </c>
      <c r="N519" s="388">
        <f t="shared" si="51"/>
        <v>-3.4366999790440365</v>
      </c>
    </row>
    <row r="520" spans="2:14" x14ac:dyDescent="0.2">
      <c r="B520" s="387">
        <v>3</v>
      </c>
      <c r="C520" s="387">
        <v>1009</v>
      </c>
      <c r="D520" s="384" t="s">
        <v>1093</v>
      </c>
      <c r="E520" s="385">
        <v>1823</v>
      </c>
      <c r="F520" s="385">
        <v>1540</v>
      </c>
      <c r="G520" s="385">
        <v>2154</v>
      </c>
      <c r="H520" s="386">
        <f t="shared" si="49"/>
        <v>0.84633240482822658</v>
      </c>
      <c r="I520" s="139">
        <f t="shared" si="50"/>
        <v>2.5824675324675326</v>
      </c>
      <c r="J520" s="139">
        <f t="shared" si="52"/>
        <v>-6.9429236006431388E-2</v>
      </c>
      <c r="K520" s="139">
        <f t="shared" si="53"/>
        <v>0.46344784353842661</v>
      </c>
      <c r="L520" s="139">
        <f t="shared" si="54"/>
        <v>-0.15549786592084858</v>
      </c>
      <c r="M520" s="139">
        <f t="shared" si="55"/>
        <v>0.23852074161114667</v>
      </c>
      <c r="N520" s="388">
        <f t="shared" si="51"/>
        <v>513.77367743040998</v>
      </c>
    </row>
    <row r="521" spans="2:14" x14ac:dyDescent="0.2">
      <c r="B521" s="387">
        <v>3</v>
      </c>
      <c r="C521" s="387">
        <v>1010</v>
      </c>
      <c r="D521" s="384" t="s">
        <v>1094</v>
      </c>
      <c r="E521" s="385">
        <v>2321</v>
      </c>
      <c r="F521" s="385">
        <v>10286</v>
      </c>
      <c r="G521" s="385">
        <v>4354</v>
      </c>
      <c r="H521" s="386">
        <f t="shared" si="49"/>
        <v>0.53307303628847036</v>
      </c>
      <c r="I521" s="139">
        <f t="shared" si="50"/>
        <v>0.64894030721368856</v>
      </c>
      <c r="J521" s="139">
        <f t="shared" si="52"/>
        <v>1.1553888555319372E-2</v>
      </c>
      <c r="K521" s="139">
        <f t="shared" si="53"/>
        <v>0.12833297718458275</v>
      </c>
      <c r="L521" s="139">
        <f t="shared" si="54"/>
        <v>-0.22405141818966065</v>
      </c>
      <c r="M521" s="139">
        <f t="shared" si="55"/>
        <v>-8.416455244975854E-2</v>
      </c>
      <c r="N521" s="388">
        <f t="shared" si="51"/>
        <v>-366.45246136624866</v>
      </c>
    </row>
    <row r="522" spans="2:14" x14ac:dyDescent="0.2">
      <c r="B522" s="387">
        <v>3</v>
      </c>
      <c r="C522" s="387">
        <v>1021</v>
      </c>
      <c r="D522" s="384" t="s">
        <v>1095</v>
      </c>
      <c r="E522" s="385">
        <v>521</v>
      </c>
      <c r="F522" s="385">
        <v>448</v>
      </c>
      <c r="G522" s="385">
        <v>1313</v>
      </c>
      <c r="H522" s="386">
        <f t="shared" si="49"/>
        <v>0.39680121858339679</v>
      </c>
      <c r="I522" s="139">
        <f t="shared" si="50"/>
        <v>4.09375</v>
      </c>
      <c r="J522" s="139">
        <f t="shared" si="52"/>
        <v>-0.10038687589571885</v>
      </c>
      <c r="K522" s="139">
        <f t="shared" si="53"/>
        <v>-1.7446260610935755E-2</v>
      </c>
      <c r="L522" s="139">
        <f t="shared" si="54"/>
        <v>-0.10191507676859103</v>
      </c>
      <c r="M522" s="139">
        <f t="shared" si="55"/>
        <v>-0.21974821327524563</v>
      </c>
      <c r="N522" s="388">
        <f t="shared" si="51"/>
        <v>-288.52940403039753</v>
      </c>
    </row>
    <row r="523" spans="2:14" x14ac:dyDescent="0.2">
      <c r="B523" s="387">
        <v>3</v>
      </c>
      <c r="C523" s="387">
        <v>1023</v>
      </c>
      <c r="D523" s="384" t="s">
        <v>1096</v>
      </c>
      <c r="E523" s="385">
        <v>852</v>
      </c>
      <c r="F523" s="385">
        <v>873</v>
      </c>
      <c r="G523" s="385">
        <v>2663</v>
      </c>
      <c r="H523" s="386">
        <f t="shared" si="49"/>
        <v>0.31993991738640631</v>
      </c>
      <c r="I523" s="139">
        <f t="shared" si="50"/>
        <v>4.0263459335624283</v>
      </c>
      <c r="J523" s="139">
        <f t="shared" si="52"/>
        <v>-5.0692685823735414E-2</v>
      </c>
      <c r="K523" s="139">
        <f t="shared" si="53"/>
        <v>-9.9670025532887618E-2</v>
      </c>
      <c r="L523" s="139">
        <f t="shared" si="54"/>
        <v>-0.10430489995354875</v>
      </c>
      <c r="M523" s="139">
        <f t="shared" si="55"/>
        <v>-0.25466761131017179</v>
      </c>
      <c r="N523" s="388">
        <f t="shared" si="51"/>
        <v>-678.17984891898743</v>
      </c>
    </row>
    <row r="524" spans="2:14" x14ac:dyDescent="0.2">
      <c r="B524" s="387">
        <v>3</v>
      </c>
      <c r="C524" s="387">
        <v>1024</v>
      </c>
      <c r="D524" s="384" t="s">
        <v>1097</v>
      </c>
      <c r="E524" s="385">
        <v>17022</v>
      </c>
      <c r="F524" s="385">
        <v>1997</v>
      </c>
      <c r="G524" s="385">
        <v>31240</v>
      </c>
      <c r="H524" s="386">
        <f t="shared" si="49"/>
        <v>0.54487836107554422</v>
      </c>
      <c r="I524" s="139">
        <f t="shared" si="50"/>
        <v>24.167250876314473</v>
      </c>
      <c r="J524" s="139">
        <f t="shared" si="52"/>
        <v>1.0012412917222426</v>
      </c>
      <c r="K524" s="139">
        <f t="shared" si="53"/>
        <v>0.14096193655689249</v>
      </c>
      <c r="L524" s="139">
        <f t="shared" si="54"/>
        <v>0.60979447330604331</v>
      </c>
      <c r="M524" s="139">
        <f t="shared" si="55"/>
        <v>1.7519977015851782</v>
      </c>
      <c r="N524" s="388">
        <f t="shared" si="51"/>
        <v>54732.40819752097</v>
      </c>
    </row>
    <row r="525" spans="2:14" x14ac:dyDescent="0.2">
      <c r="B525" s="387">
        <v>3</v>
      </c>
      <c r="C525" s="387">
        <v>1025</v>
      </c>
      <c r="D525" s="384" t="s">
        <v>1098</v>
      </c>
      <c r="E525" s="385">
        <v>395</v>
      </c>
      <c r="F525" s="385">
        <v>568</v>
      </c>
      <c r="G525" s="385">
        <v>1019</v>
      </c>
      <c r="H525" s="386">
        <f t="shared" ref="H525:H588" si="56">E525/G525</f>
        <v>0.38763493621197254</v>
      </c>
      <c r="I525" s="139">
        <f t="shared" ref="I525:I588" si="57">(G525+E525)/F525</f>
        <v>2.48943661971831</v>
      </c>
      <c r="J525" s="139">
        <f t="shared" si="52"/>
        <v>-0.1112091661780619</v>
      </c>
      <c r="K525" s="139">
        <f t="shared" si="53"/>
        <v>-2.7252056703101442E-2</v>
      </c>
      <c r="L525" s="139">
        <f t="shared" si="54"/>
        <v>-0.15879629350773289</v>
      </c>
      <c r="M525" s="139">
        <f t="shared" si="55"/>
        <v>-0.29725751638889619</v>
      </c>
      <c r="N525" s="388">
        <f t="shared" ref="N525:N588" si="58">M525*G525</f>
        <v>-302.90540920028525</v>
      </c>
    </row>
    <row r="526" spans="2:14" x14ac:dyDescent="0.2">
      <c r="B526" s="387">
        <v>3</v>
      </c>
      <c r="C526" s="387">
        <v>1026</v>
      </c>
      <c r="D526" s="384" t="s">
        <v>1099</v>
      </c>
      <c r="E526" s="385">
        <v>1522</v>
      </c>
      <c r="F526" s="385">
        <v>1309</v>
      </c>
      <c r="G526" s="385">
        <v>3717</v>
      </c>
      <c r="H526" s="386">
        <f t="shared" si="56"/>
        <v>0.40947000269034167</v>
      </c>
      <c r="I526" s="139">
        <f t="shared" si="57"/>
        <v>4.0022918258212377</v>
      </c>
      <c r="J526" s="139">
        <f t="shared" ref="J526:J589" si="59">$J$6*(G526-G$10)/G$11</f>
        <v>-1.1894407056423919E-2</v>
      </c>
      <c r="K526" s="139">
        <f t="shared" ref="K526:K589" si="60">$K$6*(H526-H$10)/H$11</f>
        <v>-3.8936000387883875E-3</v>
      </c>
      <c r="L526" s="139">
        <f t="shared" ref="L526:L589" si="61">$L$6*(I526-I$10)/I$11</f>
        <v>-0.10515774262924411</v>
      </c>
      <c r="M526" s="139">
        <f t="shared" ref="M526:M589" si="62">SUM(J526:L526)</f>
        <v>-0.12094574972445642</v>
      </c>
      <c r="N526" s="388">
        <f t="shared" si="58"/>
        <v>-449.55535172580448</v>
      </c>
    </row>
    <row r="527" spans="2:14" x14ac:dyDescent="0.2">
      <c r="B527" s="387">
        <v>3</v>
      </c>
      <c r="C527" s="387">
        <v>1030</v>
      </c>
      <c r="D527" s="384" t="s">
        <v>1100</v>
      </c>
      <c r="E527" s="385">
        <v>3006</v>
      </c>
      <c r="F527" s="385">
        <v>2736</v>
      </c>
      <c r="G527" s="385">
        <v>5959</v>
      </c>
      <c r="H527" s="386">
        <f t="shared" si="56"/>
        <v>0.50444705487497898</v>
      </c>
      <c r="I527" s="139">
        <f t="shared" si="57"/>
        <v>3.2766812865497075</v>
      </c>
      <c r="J527" s="139">
        <f t="shared" si="59"/>
        <v>7.0634758974232992E-2</v>
      </c>
      <c r="K527" s="139">
        <f t="shared" si="60"/>
        <v>9.7709816637630717E-2</v>
      </c>
      <c r="L527" s="139">
        <f t="shared" si="61"/>
        <v>-0.13088439358148049</v>
      </c>
      <c r="M527" s="139">
        <f t="shared" si="62"/>
        <v>3.7460182030383232E-2</v>
      </c>
      <c r="N527" s="388">
        <f t="shared" si="58"/>
        <v>223.22522471905367</v>
      </c>
    </row>
    <row r="528" spans="2:14" x14ac:dyDescent="0.2">
      <c r="B528" s="387">
        <v>3</v>
      </c>
      <c r="C528" s="387">
        <v>1031</v>
      </c>
      <c r="D528" s="384" t="s">
        <v>1101</v>
      </c>
      <c r="E528" s="385">
        <v>5209</v>
      </c>
      <c r="F528" s="385">
        <v>948</v>
      </c>
      <c r="G528" s="385">
        <v>9907</v>
      </c>
      <c r="H528" s="386">
        <f t="shared" si="56"/>
        <v>0.52578984556374286</v>
      </c>
      <c r="I528" s="139">
        <f t="shared" si="57"/>
        <v>15.945147679324894</v>
      </c>
      <c r="J528" s="139">
        <f t="shared" si="59"/>
        <v>0.21596265705141116</v>
      </c>
      <c r="K528" s="139">
        <f t="shared" si="60"/>
        <v>0.12054165238646469</v>
      </c>
      <c r="L528" s="139">
        <f t="shared" si="61"/>
        <v>0.31827833952086082</v>
      </c>
      <c r="M528" s="139">
        <f t="shared" si="62"/>
        <v>0.65478264895873672</v>
      </c>
      <c r="N528" s="388">
        <f t="shared" si="58"/>
        <v>6486.9317032342051</v>
      </c>
    </row>
    <row r="529" spans="2:14" x14ac:dyDescent="0.2">
      <c r="B529" s="387">
        <v>3</v>
      </c>
      <c r="C529" s="387">
        <v>1032</v>
      </c>
      <c r="D529" s="384" t="s">
        <v>1102</v>
      </c>
      <c r="E529" s="385">
        <v>1201</v>
      </c>
      <c r="F529" s="385">
        <v>2323</v>
      </c>
      <c r="G529" s="385">
        <v>2428</v>
      </c>
      <c r="H529" s="386">
        <f t="shared" si="56"/>
        <v>0.49464579901153211</v>
      </c>
      <c r="I529" s="139">
        <f t="shared" si="57"/>
        <v>1.5622040464916056</v>
      </c>
      <c r="J529" s="139">
        <f t="shared" si="59"/>
        <v>-5.9343155947376977E-2</v>
      </c>
      <c r="K529" s="139">
        <f t="shared" si="60"/>
        <v>8.7224746185980404E-2</v>
      </c>
      <c r="L529" s="139">
        <f t="shared" si="61"/>
        <v>-0.19167148959694069</v>
      </c>
      <c r="M529" s="139">
        <f t="shared" si="62"/>
        <v>-0.16378989935833727</v>
      </c>
      <c r="N529" s="388">
        <f t="shared" si="58"/>
        <v>-397.68187564204288</v>
      </c>
    </row>
    <row r="530" spans="2:14" x14ac:dyDescent="0.2">
      <c r="B530" s="387">
        <v>3</v>
      </c>
      <c r="C530" s="387">
        <v>1033</v>
      </c>
      <c r="D530" s="384" t="s">
        <v>1103</v>
      </c>
      <c r="E530" s="385">
        <v>1447</v>
      </c>
      <c r="F530" s="385">
        <v>1010</v>
      </c>
      <c r="G530" s="385">
        <v>2877</v>
      </c>
      <c r="H530" s="386">
        <f t="shared" si="56"/>
        <v>0.50295446645811615</v>
      </c>
      <c r="I530" s="139">
        <f t="shared" si="57"/>
        <v>4.2811881188118814</v>
      </c>
      <c r="J530" s="139">
        <f t="shared" si="59"/>
        <v>-4.281523643454694E-2</v>
      </c>
      <c r="K530" s="139">
        <f t="shared" si="60"/>
        <v>9.6113093225431129E-2</v>
      </c>
      <c r="L530" s="139">
        <f t="shared" si="61"/>
        <v>-9.5269424870179753E-2</v>
      </c>
      <c r="M530" s="139">
        <f t="shared" si="62"/>
        <v>-4.1971568079295564E-2</v>
      </c>
      <c r="N530" s="388">
        <f t="shared" si="58"/>
        <v>-120.75220136413334</v>
      </c>
    </row>
    <row r="531" spans="2:14" x14ac:dyDescent="0.2">
      <c r="B531" s="387">
        <v>3</v>
      </c>
      <c r="C531" s="387">
        <v>1037</v>
      </c>
      <c r="D531" s="384" t="s">
        <v>1104</v>
      </c>
      <c r="E531" s="385">
        <v>915</v>
      </c>
      <c r="F531" s="385">
        <v>943</v>
      </c>
      <c r="G531" s="385">
        <v>2934</v>
      </c>
      <c r="H531" s="386">
        <f t="shared" si="56"/>
        <v>0.31186094069529652</v>
      </c>
      <c r="I531" s="139">
        <f t="shared" si="57"/>
        <v>4.0816542948038173</v>
      </c>
      <c r="J531" s="139">
        <f t="shared" si="59"/>
        <v>-4.0717037298174302E-2</v>
      </c>
      <c r="K531" s="139">
        <f t="shared" si="60"/>
        <v>-0.10831265673889887</v>
      </c>
      <c r="L531" s="139">
        <f t="shared" si="61"/>
        <v>-0.10234393215141907</v>
      </c>
      <c r="M531" s="139">
        <f t="shared" si="62"/>
        <v>-0.25137362618849224</v>
      </c>
      <c r="N531" s="388">
        <f t="shared" si="58"/>
        <v>-737.53021923703625</v>
      </c>
    </row>
    <row r="532" spans="2:14" x14ac:dyDescent="0.2">
      <c r="B532" s="387">
        <v>3</v>
      </c>
      <c r="C532" s="387">
        <v>1039</v>
      </c>
      <c r="D532" s="384" t="s">
        <v>1105</v>
      </c>
      <c r="E532" s="385">
        <v>633</v>
      </c>
      <c r="F532" s="385">
        <v>1658</v>
      </c>
      <c r="G532" s="385">
        <v>1807</v>
      </c>
      <c r="H532" s="386">
        <f t="shared" si="56"/>
        <v>0.35030437188710573</v>
      </c>
      <c r="I532" s="139">
        <f t="shared" si="57"/>
        <v>1.4716525934861278</v>
      </c>
      <c r="J532" s="139">
        <f t="shared" si="59"/>
        <v>-8.2202483380489355E-2</v>
      </c>
      <c r="K532" s="139">
        <f t="shared" si="60"/>
        <v>-6.7187102007432525E-2</v>
      </c>
      <c r="L532" s="139">
        <f t="shared" si="61"/>
        <v>-0.19488200749684406</v>
      </c>
      <c r="M532" s="139">
        <f t="shared" si="62"/>
        <v>-0.34427159288476594</v>
      </c>
      <c r="N532" s="388">
        <f t="shared" si="58"/>
        <v>-622.09876834277202</v>
      </c>
    </row>
    <row r="533" spans="2:14" x14ac:dyDescent="0.2">
      <c r="B533" s="387">
        <v>3</v>
      </c>
      <c r="C533" s="387">
        <v>1040</v>
      </c>
      <c r="D533" s="384" t="s">
        <v>1106</v>
      </c>
      <c r="E533" s="385">
        <v>5965</v>
      </c>
      <c r="F533" s="385">
        <v>1545</v>
      </c>
      <c r="G533" s="385">
        <v>7792</v>
      </c>
      <c r="H533" s="386">
        <f t="shared" si="56"/>
        <v>0.76552874743326493</v>
      </c>
      <c r="I533" s="139">
        <f t="shared" si="57"/>
        <v>8.9042071197411001</v>
      </c>
      <c r="J533" s="139">
        <f t="shared" si="59"/>
        <v>0.13810842593863715</v>
      </c>
      <c r="K533" s="139">
        <f t="shared" si="60"/>
        <v>0.37700667188236558</v>
      </c>
      <c r="L533" s="139">
        <f t="shared" si="61"/>
        <v>6.8640537493192197E-2</v>
      </c>
      <c r="M533" s="139">
        <f t="shared" si="62"/>
        <v>0.58375563531419494</v>
      </c>
      <c r="N533" s="388">
        <f t="shared" si="58"/>
        <v>4548.6239103682074</v>
      </c>
    </row>
    <row r="534" spans="2:14" x14ac:dyDescent="0.2">
      <c r="B534" s="387">
        <v>3</v>
      </c>
      <c r="C534" s="387">
        <v>1041</v>
      </c>
      <c r="D534" s="384" t="s">
        <v>1107</v>
      </c>
      <c r="E534" s="385">
        <v>416</v>
      </c>
      <c r="F534" s="385">
        <v>1235</v>
      </c>
      <c r="G534" s="385">
        <v>1068</v>
      </c>
      <c r="H534" s="386">
        <f t="shared" si="56"/>
        <v>0.38951310861423222</v>
      </c>
      <c r="I534" s="139">
        <f t="shared" si="57"/>
        <v>1.2016194331983805</v>
      </c>
      <c r="J534" s="139">
        <f t="shared" si="59"/>
        <v>-0.10940545113100474</v>
      </c>
      <c r="K534" s="139">
        <f t="shared" si="60"/>
        <v>-2.5242847859622428E-2</v>
      </c>
      <c r="L534" s="139">
        <f t="shared" si="61"/>
        <v>-0.20445608130677875</v>
      </c>
      <c r="M534" s="139">
        <f t="shared" si="62"/>
        <v>-0.33910438029740592</v>
      </c>
      <c r="N534" s="388">
        <f t="shared" si="58"/>
        <v>-362.16347815762953</v>
      </c>
    </row>
    <row r="535" spans="2:14" x14ac:dyDescent="0.2">
      <c r="B535" s="387">
        <v>3</v>
      </c>
      <c r="C535" s="387">
        <v>1051</v>
      </c>
      <c r="D535" s="384" t="s">
        <v>1108</v>
      </c>
      <c r="E535" s="385">
        <v>1564</v>
      </c>
      <c r="F535" s="385">
        <v>687</v>
      </c>
      <c r="G535" s="385">
        <v>5442</v>
      </c>
      <c r="H535" s="386">
        <f t="shared" si="56"/>
        <v>0.28739434031606026</v>
      </c>
      <c r="I535" s="139">
        <f t="shared" si="57"/>
        <v>10.197962154294032</v>
      </c>
      <c r="J535" s="139">
        <f t="shared" si="59"/>
        <v>5.1603724702221569E-2</v>
      </c>
      <c r="K535" s="139">
        <f t="shared" si="60"/>
        <v>-0.13448624431407813</v>
      </c>
      <c r="L535" s="139">
        <f t="shared" si="61"/>
        <v>0.11451085275219731</v>
      </c>
      <c r="M535" s="139">
        <f t="shared" si="62"/>
        <v>3.1628333140340761E-2</v>
      </c>
      <c r="N535" s="388">
        <f t="shared" si="58"/>
        <v>172.12138894973441</v>
      </c>
    </row>
    <row r="536" spans="2:14" x14ac:dyDescent="0.2">
      <c r="B536" s="387">
        <v>3</v>
      </c>
      <c r="C536" s="387">
        <v>1052</v>
      </c>
      <c r="D536" s="384" t="s">
        <v>1109</v>
      </c>
      <c r="E536" s="385">
        <v>2668</v>
      </c>
      <c r="F536" s="385">
        <v>450</v>
      </c>
      <c r="G536" s="385">
        <v>6571</v>
      </c>
      <c r="H536" s="386">
        <f t="shared" si="56"/>
        <v>0.40602647998782532</v>
      </c>
      <c r="I536" s="139">
        <f t="shared" si="57"/>
        <v>20.531111111111112</v>
      </c>
      <c r="J536" s="139">
        <f t="shared" si="59"/>
        <v>9.3162791806865486E-2</v>
      </c>
      <c r="K536" s="139">
        <f t="shared" si="60"/>
        <v>-7.5773706331664532E-3</v>
      </c>
      <c r="L536" s="139">
        <f t="shared" si="61"/>
        <v>0.48087449007805988</v>
      </c>
      <c r="M536" s="139">
        <f t="shared" si="62"/>
        <v>0.56645991125175887</v>
      </c>
      <c r="N536" s="388">
        <f t="shared" si="58"/>
        <v>3722.2080768353076</v>
      </c>
    </row>
    <row r="537" spans="2:14" x14ac:dyDescent="0.2">
      <c r="B537" s="387">
        <v>3</v>
      </c>
      <c r="C537" s="387">
        <v>1053</v>
      </c>
      <c r="D537" s="384" t="s">
        <v>1110</v>
      </c>
      <c r="E537" s="385">
        <v>2732</v>
      </c>
      <c r="F537" s="385">
        <v>271</v>
      </c>
      <c r="G537" s="385">
        <v>1620</v>
      </c>
      <c r="H537" s="386">
        <f t="shared" si="56"/>
        <v>1.6864197530864198</v>
      </c>
      <c r="I537" s="139">
        <f t="shared" si="57"/>
        <v>16.059040590405903</v>
      </c>
      <c r="J537" s="139">
        <f t="shared" si="59"/>
        <v>-8.9086048968238171E-2</v>
      </c>
      <c r="K537" s="139">
        <f t="shared" si="60"/>
        <v>1.3621464546906439</v>
      </c>
      <c r="L537" s="139">
        <f t="shared" si="61"/>
        <v>0.32231643297559048</v>
      </c>
      <c r="M537" s="139">
        <f t="shared" si="62"/>
        <v>1.5953768386979963</v>
      </c>
      <c r="N537" s="388">
        <f t="shared" si="58"/>
        <v>2584.5104786907541</v>
      </c>
    </row>
    <row r="538" spans="2:14" x14ac:dyDescent="0.2">
      <c r="B538" s="387">
        <v>3</v>
      </c>
      <c r="C538" s="387">
        <v>1054</v>
      </c>
      <c r="D538" s="384" t="s">
        <v>1111</v>
      </c>
      <c r="E538" s="385">
        <v>7083</v>
      </c>
      <c r="F538" s="385">
        <v>904</v>
      </c>
      <c r="G538" s="385">
        <v>14181</v>
      </c>
      <c r="H538" s="386">
        <f t="shared" si="56"/>
        <v>0.49947112333403848</v>
      </c>
      <c r="I538" s="139">
        <f t="shared" si="57"/>
        <v>23.522123893805311</v>
      </c>
      <c r="J538" s="139">
        <f t="shared" si="59"/>
        <v>0.37329078176819425</v>
      </c>
      <c r="K538" s="139">
        <f t="shared" si="60"/>
        <v>9.2386724016008046E-2</v>
      </c>
      <c r="L538" s="139">
        <f t="shared" si="61"/>
        <v>0.58692138119860904</v>
      </c>
      <c r="M538" s="139">
        <f t="shared" si="62"/>
        <v>1.0525988869828113</v>
      </c>
      <c r="N538" s="388">
        <f t="shared" si="58"/>
        <v>14926.904816303248</v>
      </c>
    </row>
    <row r="539" spans="2:14" x14ac:dyDescent="0.2">
      <c r="B539" s="387">
        <v>3</v>
      </c>
      <c r="C539" s="387">
        <v>1055</v>
      </c>
      <c r="D539" s="384" t="s">
        <v>1112</v>
      </c>
      <c r="E539" s="385">
        <v>400</v>
      </c>
      <c r="F539" s="385">
        <v>104</v>
      </c>
      <c r="G539" s="385">
        <v>1424</v>
      </c>
      <c r="H539" s="386">
        <f t="shared" si="56"/>
        <v>0.2808988764044944</v>
      </c>
      <c r="I539" s="139">
        <f t="shared" si="57"/>
        <v>17.53846153846154</v>
      </c>
      <c r="J539" s="139">
        <f t="shared" si="59"/>
        <v>-9.6300909156466857E-2</v>
      </c>
      <c r="K539" s="139">
        <f t="shared" si="60"/>
        <v>-0.14143488412899352</v>
      </c>
      <c r="L539" s="139">
        <f t="shared" si="61"/>
        <v>0.37476956627801539</v>
      </c>
      <c r="M539" s="139">
        <f t="shared" si="62"/>
        <v>0.13703377299255501</v>
      </c>
      <c r="N539" s="388">
        <f t="shared" si="58"/>
        <v>195.13609274139833</v>
      </c>
    </row>
    <row r="540" spans="2:14" x14ac:dyDescent="0.2">
      <c r="B540" s="387">
        <v>3</v>
      </c>
      <c r="C540" s="387">
        <v>1056</v>
      </c>
      <c r="D540" s="384" t="s">
        <v>1113</v>
      </c>
      <c r="E540" s="385">
        <v>155</v>
      </c>
      <c r="F540" s="385">
        <v>333</v>
      </c>
      <c r="G540" s="385">
        <v>1202</v>
      </c>
      <c r="H540" s="386">
        <f t="shared" si="56"/>
        <v>0.12895174708818635</v>
      </c>
      <c r="I540" s="139">
        <f t="shared" si="57"/>
        <v>4.075075075075075</v>
      </c>
      <c r="J540" s="139">
        <f t="shared" si="59"/>
        <v>-0.10447284263497081</v>
      </c>
      <c r="K540" s="139">
        <f t="shared" si="60"/>
        <v>-0.30398306958644616</v>
      </c>
      <c r="L540" s="139">
        <f t="shared" si="61"/>
        <v>-0.10257719955912425</v>
      </c>
      <c r="M540" s="139">
        <f t="shared" si="62"/>
        <v>-0.51103311178054123</v>
      </c>
      <c r="N540" s="388">
        <f t="shared" si="58"/>
        <v>-614.2618003602106</v>
      </c>
    </row>
    <row r="541" spans="2:14" x14ac:dyDescent="0.2">
      <c r="B541" s="387">
        <v>3</v>
      </c>
      <c r="C541" s="387">
        <v>1057</v>
      </c>
      <c r="D541" s="384" t="s">
        <v>1114</v>
      </c>
      <c r="E541" s="385">
        <v>144</v>
      </c>
      <c r="F541" s="385">
        <v>122</v>
      </c>
      <c r="G541" s="385">
        <v>424</v>
      </c>
      <c r="H541" s="386">
        <f t="shared" si="56"/>
        <v>0.33962264150943394</v>
      </c>
      <c r="I541" s="139">
        <f t="shared" si="57"/>
        <v>4.6557377049180326</v>
      </c>
      <c r="J541" s="139">
        <f t="shared" si="59"/>
        <v>-0.13311142032089904</v>
      </c>
      <c r="K541" s="139">
        <f t="shared" si="60"/>
        <v>-7.8614075970342048E-2</v>
      </c>
      <c r="L541" s="139">
        <f t="shared" si="61"/>
        <v>-8.198970256111375E-2</v>
      </c>
      <c r="M541" s="139">
        <f t="shared" si="62"/>
        <v>-0.29371519885235486</v>
      </c>
      <c r="N541" s="388">
        <f t="shared" si="58"/>
        <v>-124.53524431339847</v>
      </c>
    </row>
    <row r="542" spans="2:14" x14ac:dyDescent="0.2">
      <c r="B542" s="387">
        <v>3</v>
      </c>
      <c r="C542" s="387">
        <v>1058</v>
      </c>
      <c r="D542" s="384" t="s">
        <v>1115</v>
      </c>
      <c r="E542" s="385">
        <v>5281</v>
      </c>
      <c r="F542" s="385">
        <v>1277</v>
      </c>
      <c r="G542" s="385">
        <v>14739</v>
      </c>
      <c r="H542" s="386">
        <f t="shared" si="56"/>
        <v>0.35830110590949182</v>
      </c>
      <c r="I542" s="139">
        <f t="shared" si="57"/>
        <v>15.677368833202818</v>
      </c>
      <c r="J542" s="139">
        <f t="shared" si="59"/>
        <v>0.39383104699794741</v>
      </c>
      <c r="K542" s="139">
        <f t="shared" si="60"/>
        <v>-5.8632451381431999E-2</v>
      </c>
      <c r="L542" s="139">
        <f t="shared" si="61"/>
        <v>0.30878419282132219</v>
      </c>
      <c r="M542" s="139">
        <f t="shared" si="62"/>
        <v>0.64398278843783763</v>
      </c>
      <c r="N542" s="388">
        <f t="shared" si="58"/>
        <v>9491.6623187852892</v>
      </c>
    </row>
    <row r="543" spans="2:14" x14ac:dyDescent="0.2">
      <c r="B543" s="387">
        <v>3</v>
      </c>
      <c r="C543" s="387">
        <v>1059</v>
      </c>
      <c r="D543" s="384" t="s">
        <v>1116</v>
      </c>
      <c r="E543" s="385">
        <v>12358</v>
      </c>
      <c r="F543" s="385">
        <v>2696</v>
      </c>
      <c r="G543" s="385">
        <v>28613</v>
      </c>
      <c r="H543" s="386">
        <f t="shared" si="56"/>
        <v>0.43190158319644917</v>
      </c>
      <c r="I543" s="139">
        <f t="shared" si="57"/>
        <v>15.196958456973293</v>
      </c>
      <c r="J543" s="139">
        <f t="shared" si="59"/>
        <v>0.90454007889327925</v>
      </c>
      <c r="K543" s="139">
        <f t="shared" si="60"/>
        <v>2.0102988278587627E-2</v>
      </c>
      <c r="L543" s="139">
        <f t="shared" si="61"/>
        <v>0.29175115733716617</v>
      </c>
      <c r="M543" s="139">
        <f t="shared" si="62"/>
        <v>1.2163942245090329</v>
      </c>
      <c r="N543" s="388">
        <f t="shared" si="58"/>
        <v>34804.687945876962</v>
      </c>
    </row>
    <row r="544" spans="2:14" x14ac:dyDescent="0.2">
      <c r="B544" s="387">
        <v>3</v>
      </c>
      <c r="C544" s="387">
        <v>1061</v>
      </c>
      <c r="D544" s="384" t="s">
        <v>1117</v>
      </c>
      <c r="E544" s="385">
        <v>80626</v>
      </c>
      <c r="F544" s="385">
        <v>2845</v>
      </c>
      <c r="G544" s="385">
        <v>82922</v>
      </c>
      <c r="H544" s="386">
        <f t="shared" si="56"/>
        <v>0.97231132871855475</v>
      </c>
      <c r="I544" s="139">
        <f t="shared" si="57"/>
        <v>57.48611599297012</v>
      </c>
      <c r="J544" s="139">
        <f t="shared" si="59"/>
        <v>2.9036821297224256</v>
      </c>
      <c r="K544" s="139">
        <f t="shared" si="60"/>
        <v>0.59821607230586249</v>
      </c>
      <c r="L544" s="139">
        <f t="shared" si="61"/>
        <v>1.7911207724546261</v>
      </c>
      <c r="M544" s="139">
        <f t="shared" si="62"/>
        <v>5.2930189744829139</v>
      </c>
      <c r="N544" s="388">
        <f t="shared" si="58"/>
        <v>438907.71940207219</v>
      </c>
    </row>
    <row r="545" spans="2:14" x14ac:dyDescent="0.2">
      <c r="B545" s="387">
        <v>3</v>
      </c>
      <c r="C545" s="387">
        <v>1062</v>
      </c>
      <c r="D545" s="384" t="s">
        <v>1118</v>
      </c>
      <c r="E545" s="385">
        <v>3797</v>
      </c>
      <c r="F545" s="385">
        <v>2806</v>
      </c>
      <c r="G545" s="385">
        <v>7603</v>
      </c>
      <c r="H545" s="386">
        <f t="shared" si="56"/>
        <v>0.49940812837038012</v>
      </c>
      <c r="I545" s="139">
        <f t="shared" si="57"/>
        <v>4.0627227369921597</v>
      </c>
      <c r="J545" s="139">
        <f t="shared" si="59"/>
        <v>0.13115123932855949</v>
      </c>
      <c r="K545" s="139">
        <f t="shared" si="60"/>
        <v>9.2319334016067275E-2</v>
      </c>
      <c r="L545" s="139">
        <f t="shared" si="61"/>
        <v>-0.10301515390667577</v>
      </c>
      <c r="M545" s="139">
        <f t="shared" si="62"/>
        <v>0.120455419437951</v>
      </c>
      <c r="N545" s="388">
        <f t="shared" si="58"/>
        <v>915.82255398674147</v>
      </c>
    </row>
    <row r="546" spans="2:14" x14ac:dyDescent="0.2">
      <c r="B546" s="387">
        <v>3</v>
      </c>
      <c r="C546" s="387">
        <v>1063</v>
      </c>
      <c r="D546" s="384" t="s">
        <v>1119</v>
      </c>
      <c r="E546" s="385">
        <v>2507</v>
      </c>
      <c r="F546" s="385">
        <v>723</v>
      </c>
      <c r="G546" s="385">
        <v>7549</v>
      </c>
      <c r="H546" s="386">
        <f t="shared" si="56"/>
        <v>0.33209696648562725</v>
      </c>
      <c r="I546" s="139">
        <f t="shared" si="57"/>
        <v>13.908713692946058</v>
      </c>
      <c r="J546" s="139">
        <f t="shared" si="59"/>
        <v>0.12916347172568013</v>
      </c>
      <c r="K546" s="139">
        <f t="shared" si="60"/>
        <v>-8.6664802726197629E-2</v>
      </c>
      <c r="L546" s="139">
        <f t="shared" si="61"/>
        <v>0.24607620970141711</v>
      </c>
      <c r="M546" s="139">
        <f t="shared" si="62"/>
        <v>0.2885748787008996</v>
      </c>
      <c r="N546" s="388">
        <f t="shared" si="58"/>
        <v>2178.4517593130909</v>
      </c>
    </row>
    <row r="547" spans="2:14" x14ac:dyDescent="0.2">
      <c r="B547" s="387">
        <v>3</v>
      </c>
      <c r="C547" s="387">
        <v>1064</v>
      </c>
      <c r="D547" s="384" t="s">
        <v>1120</v>
      </c>
      <c r="E547" s="385">
        <v>454</v>
      </c>
      <c r="F547" s="385">
        <v>674</v>
      </c>
      <c r="G547" s="385">
        <v>1604</v>
      </c>
      <c r="H547" s="386">
        <f t="shared" si="56"/>
        <v>0.28304239401496262</v>
      </c>
      <c r="I547" s="139">
        <f t="shared" si="57"/>
        <v>3.0534124629080117</v>
      </c>
      <c r="J547" s="139">
        <f t="shared" si="59"/>
        <v>-8.9675017146869082E-2</v>
      </c>
      <c r="K547" s="139">
        <f t="shared" si="60"/>
        <v>-0.13914181745741208</v>
      </c>
      <c r="L547" s="139">
        <f t="shared" si="61"/>
        <v>-0.13880042950360605</v>
      </c>
      <c r="M547" s="139">
        <f t="shared" si="62"/>
        <v>-0.3676172641078872</v>
      </c>
      <c r="N547" s="388">
        <f t="shared" si="58"/>
        <v>-589.65809162905111</v>
      </c>
    </row>
    <row r="548" spans="2:14" x14ac:dyDescent="0.2">
      <c r="B548" s="387">
        <v>3</v>
      </c>
      <c r="C548" s="387">
        <v>1065</v>
      </c>
      <c r="D548" s="384" t="s">
        <v>1121</v>
      </c>
      <c r="E548" s="385">
        <v>4810</v>
      </c>
      <c r="F548" s="385">
        <v>818</v>
      </c>
      <c r="G548" s="385">
        <v>5395</v>
      </c>
      <c r="H548" s="386">
        <f t="shared" si="56"/>
        <v>0.89156626506024095</v>
      </c>
      <c r="I548" s="139">
        <f t="shared" si="57"/>
        <v>12.475550122249389</v>
      </c>
      <c r="J548" s="139">
        <f t="shared" si="59"/>
        <v>4.9873630677493251E-2</v>
      </c>
      <c r="K548" s="139">
        <f t="shared" si="60"/>
        <v>0.51183758235767007</v>
      </c>
      <c r="L548" s="139">
        <f t="shared" si="61"/>
        <v>0.19526313995495267</v>
      </c>
      <c r="M548" s="139">
        <f t="shared" si="62"/>
        <v>0.75697435299011606</v>
      </c>
      <c r="N548" s="388">
        <f t="shared" si="58"/>
        <v>4083.876634381676</v>
      </c>
    </row>
    <row r="549" spans="2:14" x14ac:dyDescent="0.2">
      <c r="B549" s="387">
        <v>3</v>
      </c>
      <c r="C549" s="387">
        <v>1066</v>
      </c>
      <c r="D549" s="384" t="s">
        <v>1122</v>
      </c>
      <c r="E549" s="385">
        <v>440</v>
      </c>
      <c r="F549" s="385">
        <v>3692</v>
      </c>
      <c r="G549" s="385">
        <v>1746</v>
      </c>
      <c r="H549" s="386">
        <f t="shared" si="56"/>
        <v>0.25200458190148911</v>
      </c>
      <c r="I549" s="139">
        <f t="shared" si="57"/>
        <v>0.59209100758396538</v>
      </c>
      <c r="J549" s="139">
        <f t="shared" si="59"/>
        <v>-8.4447924561519713E-2</v>
      </c>
      <c r="K549" s="139">
        <f t="shared" si="60"/>
        <v>-0.17234507744866867</v>
      </c>
      <c r="L549" s="139">
        <f t="shared" si="61"/>
        <v>-0.2260670202368984</v>
      </c>
      <c r="M549" s="139">
        <f t="shared" si="62"/>
        <v>-0.4828600222470868</v>
      </c>
      <c r="N549" s="388">
        <f t="shared" si="58"/>
        <v>-843.07359884341349</v>
      </c>
    </row>
    <row r="550" spans="2:14" x14ac:dyDescent="0.2">
      <c r="B550" s="387">
        <v>3</v>
      </c>
      <c r="C550" s="387">
        <v>1067</v>
      </c>
      <c r="D550" s="384" t="s">
        <v>1123</v>
      </c>
      <c r="E550" s="385">
        <v>445</v>
      </c>
      <c r="F550" s="385">
        <v>618</v>
      </c>
      <c r="G550" s="385">
        <v>2391</v>
      </c>
      <c r="H550" s="386">
        <f t="shared" si="56"/>
        <v>0.18611459640317859</v>
      </c>
      <c r="I550" s="139">
        <f t="shared" si="57"/>
        <v>4.5889967637540456</v>
      </c>
      <c r="J550" s="139">
        <f t="shared" si="59"/>
        <v>-6.0705144860460969E-2</v>
      </c>
      <c r="K550" s="139">
        <f t="shared" si="60"/>
        <v>-0.24283207928121159</v>
      </c>
      <c r="L550" s="139">
        <f t="shared" si="61"/>
        <v>-8.4356014521347153E-2</v>
      </c>
      <c r="M550" s="139">
        <f t="shared" si="62"/>
        <v>-0.38789323866301972</v>
      </c>
      <c r="N550" s="388">
        <f t="shared" si="58"/>
        <v>-927.45273364328011</v>
      </c>
    </row>
    <row r="551" spans="2:14" x14ac:dyDescent="0.2">
      <c r="B551" s="387">
        <v>3</v>
      </c>
      <c r="C551" s="387">
        <v>1068</v>
      </c>
      <c r="D551" s="384" t="s">
        <v>1124</v>
      </c>
      <c r="E551" s="385">
        <v>725</v>
      </c>
      <c r="F551" s="385">
        <v>854</v>
      </c>
      <c r="G551" s="385">
        <v>1431</v>
      </c>
      <c r="H551" s="386">
        <f t="shared" si="56"/>
        <v>0.50663871418588402</v>
      </c>
      <c r="I551" s="139">
        <f t="shared" si="57"/>
        <v>2.5245901639344264</v>
      </c>
      <c r="J551" s="139">
        <f t="shared" si="59"/>
        <v>-9.6043235578315844E-2</v>
      </c>
      <c r="K551" s="139">
        <f t="shared" si="60"/>
        <v>0.10005438376260047</v>
      </c>
      <c r="L551" s="139">
        <f t="shared" si="61"/>
        <v>-0.1575499183342273</v>
      </c>
      <c r="M551" s="139">
        <f t="shared" si="62"/>
        <v>-0.15353877014994266</v>
      </c>
      <c r="N551" s="388">
        <f t="shared" si="58"/>
        <v>-219.71398008456794</v>
      </c>
    </row>
    <row r="552" spans="2:14" x14ac:dyDescent="0.2">
      <c r="B552" s="387">
        <v>3</v>
      </c>
      <c r="C552" s="387">
        <v>1069</v>
      </c>
      <c r="D552" s="384" t="s">
        <v>1125</v>
      </c>
      <c r="E552" s="385">
        <v>2461</v>
      </c>
      <c r="F552" s="385">
        <v>1159</v>
      </c>
      <c r="G552" s="385">
        <v>4515</v>
      </c>
      <c r="H552" s="386">
        <f t="shared" si="56"/>
        <v>0.54507198228128462</v>
      </c>
      <c r="I552" s="139">
        <f t="shared" si="57"/>
        <v>6.0189818809318378</v>
      </c>
      <c r="J552" s="139">
        <f t="shared" si="59"/>
        <v>1.7480380852792951E-2</v>
      </c>
      <c r="K552" s="139">
        <f t="shared" si="60"/>
        <v>0.14116906633815784</v>
      </c>
      <c r="L552" s="139">
        <f t="shared" si="61"/>
        <v>-3.3655637410701017E-2</v>
      </c>
      <c r="M552" s="139">
        <f t="shared" si="62"/>
        <v>0.12499380978024979</v>
      </c>
      <c r="N552" s="388">
        <f t="shared" si="58"/>
        <v>564.34705115782776</v>
      </c>
    </row>
    <row r="553" spans="2:14" x14ac:dyDescent="0.2">
      <c r="B553" s="387">
        <v>3</v>
      </c>
      <c r="C553" s="387">
        <v>1081</v>
      </c>
      <c r="D553" s="384" t="s">
        <v>1126</v>
      </c>
      <c r="E553" s="385">
        <v>2817</v>
      </c>
      <c r="F553" s="385">
        <v>4193</v>
      </c>
      <c r="G553" s="385">
        <v>6702</v>
      </c>
      <c r="H553" s="386">
        <f t="shared" si="56"/>
        <v>0.42032229185317815</v>
      </c>
      <c r="I553" s="139">
        <f t="shared" si="57"/>
        <v>2.2702122585261151</v>
      </c>
      <c r="J553" s="139">
        <f t="shared" si="59"/>
        <v>9.7984968769406086E-2</v>
      </c>
      <c r="K553" s="139">
        <f t="shared" si="60"/>
        <v>7.7158322645129191E-3</v>
      </c>
      <c r="L553" s="139">
        <f t="shared" si="61"/>
        <v>-0.16656893229310765</v>
      </c>
      <c r="M553" s="139">
        <f t="shared" si="62"/>
        <v>-6.0868131259188649E-2</v>
      </c>
      <c r="N553" s="388">
        <f t="shared" si="58"/>
        <v>-407.93821569908232</v>
      </c>
    </row>
    <row r="554" spans="2:14" x14ac:dyDescent="0.2">
      <c r="B554" s="387">
        <v>3</v>
      </c>
      <c r="C554" s="387">
        <v>1082</v>
      </c>
      <c r="D554" s="384" t="s">
        <v>1127</v>
      </c>
      <c r="E554" s="385">
        <v>1162</v>
      </c>
      <c r="F554" s="385">
        <v>530</v>
      </c>
      <c r="G554" s="385">
        <v>2732</v>
      </c>
      <c r="H554" s="386">
        <f t="shared" si="56"/>
        <v>0.42532942898975112</v>
      </c>
      <c r="I554" s="139">
        <f t="shared" si="57"/>
        <v>7.3471698113207546</v>
      </c>
      <c r="J554" s="139">
        <f t="shared" si="59"/>
        <v>-4.8152760553389601E-2</v>
      </c>
      <c r="K554" s="139">
        <f t="shared" si="60"/>
        <v>1.3072307635576135E-2</v>
      </c>
      <c r="L554" s="139">
        <f t="shared" si="61"/>
        <v>1.3435502305093851E-2</v>
      </c>
      <c r="M554" s="139">
        <f t="shared" si="62"/>
        <v>-2.1644950612719611E-2</v>
      </c>
      <c r="N554" s="388">
        <f t="shared" si="58"/>
        <v>-59.134005073949979</v>
      </c>
    </row>
    <row r="555" spans="2:14" x14ac:dyDescent="0.2">
      <c r="B555" s="387">
        <v>3</v>
      </c>
      <c r="C555" s="387">
        <v>1083</v>
      </c>
      <c r="D555" s="384" t="s">
        <v>1128</v>
      </c>
      <c r="E555" s="385">
        <v>1868</v>
      </c>
      <c r="F555" s="385">
        <v>1630</v>
      </c>
      <c r="G555" s="385">
        <v>3338</v>
      </c>
      <c r="H555" s="386">
        <f t="shared" si="56"/>
        <v>0.55961653684841217</v>
      </c>
      <c r="I555" s="139">
        <f t="shared" si="57"/>
        <v>3.1938650306748468</v>
      </c>
      <c r="J555" s="139">
        <f t="shared" si="59"/>
        <v>-2.5845590787743705E-2</v>
      </c>
      <c r="K555" s="139">
        <f t="shared" si="60"/>
        <v>0.15672836623287292</v>
      </c>
      <c r="L555" s="139">
        <f t="shared" si="61"/>
        <v>-0.13382065868893417</v>
      </c>
      <c r="M555" s="139">
        <f t="shared" si="62"/>
        <v>-2.9378832438049507E-3</v>
      </c>
      <c r="N555" s="388">
        <f t="shared" si="58"/>
        <v>-9.8066542678209245</v>
      </c>
    </row>
    <row r="556" spans="2:14" x14ac:dyDescent="0.2">
      <c r="B556" s="387">
        <v>3</v>
      </c>
      <c r="C556" s="387">
        <v>1084</v>
      </c>
      <c r="D556" s="384" t="s">
        <v>1129</v>
      </c>
      <c r="E556" s="385">
        <v>581</v>
      </c>
      <c r="F556" s="385">
        <v>590</v>
      </c>
      <c r="G556" s="385">
        <v>1610</v>
      </c>
      <c r="H556" s="386">
        <f t="shared" si="56"/>
        <v>0.36086956521739133</v>
      </c>
      <c r="I556" s="139">
        <f t="shared" si="57"/>
        <v>3.7135593220338983</v>
      </c>
      <c r="J556" s="139">
        <f t="shared" si="59"/>
        <v>-8.9454154079882484E-2</v>
      </c>
      <c r="K556" s="139">
        <f t="shared" si="60"/>
        <v>-5.5884795655398084E-2</v>
      </c>
      <c r="L556" s="139">
        <f t="shared" si="61"/>
        <v>-0.11539480499462754</v>
      </c>
      <c r="M556" s="139">
        <f t="shared" si="62"/>
        <v>-0.26073375472990812</v>
      </c>
      <c r="N556" s="388">
        <f t="shared" si="58"/>
        <v>-419.78134511515208</v>
      </c>
    </row>
    <row r="557" spans="2:14" x14ac:dyDescent="0.2">
      <c r="B557" s="387">
        <v>3</v>
      </c>
      <c r="C557" s="387">
        <v>1085</v>
      </c>
      <c r="D557" s="384" t="s">
        <v>1130</v>
      </c>
      <c r="E557" s="385">
        <v>1009</v>
      </c>
      <c r="F557" s="385">
        <v>641</v>
      </c>
      <c r="G557" s="385">
        <v>2897</v>
      </c>
      <c r="H557" s="386">
        <f t="shared" si="56"/>
        <v>0.34829133586468763</v>
      </c>
      <c r="I557" s="139">
        <f t="shared" si="57"/>
        <v>6.0936037441497657</v>
      </c>
      <c r="J557" s="139">
        <f t="shared" si="59"/>
        <v>-4.2079026211258287E-2</v>
      </c>
      <c r="K557" s="139">
        <f t="shared" si="60"/>
        <v>-6.9340583643952181E-2</v>
      </c>
      <c r="L557" s="139">
        <f t="shared" si="61"/>
        <v>-3.1009905954897617E-2</v>
      </c>
      <c r="M557" s="139">
        <f t="shared" si="62"/>
        <v>-0.14242951581010807</v>
      </c>
      <c r="N557" s="388">
        <f t="shared" si="58"/>
        <v>-412.61830730188308</v>
      </c>
    </row>
    <row r="558" spans="2:14" x14ac:dyDescent="0.2">
      <c r="B558" s="387">
        <v>3</v>
      </c>
      <c r="C558" s="387">
        <v>1086</v>
      </c>
      <c r="D558" s="384" t="s">
        <v>1131</v>
      </c>
      <c r="E558" s="385">
        <v>1459</v>
      </c>
      <c r="F558" s="385">
        <v>1959</v>
      </c>
      <c r="G558" s="385">
        <v>3254</v>
      </c>
      <c r="H558" s="386">
        <f t="shared" si="56"/>
        <v>0.44837123540258145</v>
      </c>
      <c r="I558" s="139">
        <f t="shared" si="57"/>
        <v>2.4058192955589588</v>
      </c>
      <c r="J558" s="139">
        <f t="shared" si="59"/>
        <v>-2.8937673725556008E-2</v>
      </c>
      <c r="K558" s="139">
        <f t="shared" si="60"/>
        <v>3.7721696136168763E-2</v>
      </c>
      <c r="L558" s="139">
        <f t="shared" si="61"/>
        <v>-0.16176096063393985</v>
      </c>
      <c r="M558" s="139">
        <f t="shared" si="62"/>
        <v>-0.15297693822332709</v>
      </c>
      <c r="N558" s="388">
        <f t="shared" si="58"/>
        <v>-497.78695697870631</v>
      </c>
    </row>
    <row r="559" spans="2:14" x14ac:dyDescent="0.2">
      <c r="B559" s="387">
        <v>3</v>
      </c>
      <c r="C559" s="387">
        <v>1088</v>
      </c>
      <c r="D559" s="384" t="s">
        <v>1132</v>
      </c>
      <c r="E559" s="385">
        <v>622</v>
      </c>
      <c r="F559" s="385">
        <v>697</v>
      </c>
      <c r="G559" s="385">
        <v>2444</v>
      </c>
      <c r="H559" s="386">
        <f t="shared" si="56"/>
        <v>0.25450081833060556</v>
      </c>
      <c r="I559" s="139">
        <f t="shared" si="57"/>
        <v>4.3988522238163554</v>
      </c>
      <c r="J559" s="139">
        <f t="shared" si="59"/>
        <v>-5.8754187768746059E-2</v>
      </c>
      <c r="K559" s="139">
        <f t="shared" si="60"/>
        <v>-0.16967468345141845</v>
      </c>
      <c r="L559" s="139">
        <f t="shared" si="61"/>
        <v>-9.1097623062978306E-2</v>
      </c>
      <c r="M559" s="139">
        <f t="shared" si="62"/>
        <v>-0.31952649428314284</v>
      </c>
      <c r="N559" s="388">
        <f t="shared" si="58"/>
        <v>-780.92275202800113</v>
      </c>
    </row>
    <row r="560" spans="2:14" x14ac:dyDescent="0.2">
      <c r="B560" s="387">
        <v>3</v>
      </c>
      <c r="C560" s="387">
        <v>1089</v>
      </c>
      <c r="D560" s="384" t="s">
        <v>1133</v>
      </c>
      <c r="E560" s="385">
        <v>738</v>
      </c>
      <c r="F560" s="385">
        <v>969</v>
      </c>
      <c r="G560" s="385">
        <v>2325</v>
      </c>
      <c r="H560" s="386">
        <f t="shared" si="56"/>
        <v>0.3174193548387097</v>
      </c>
      <c r="I560" s="139">
        <f t="shared" si="57"/>
        <v>3.1609907120743035</v>
      </c>
      <c r="J560" s="139">
        <f t="shared" si="59"/>
        <v>-6.3134638597313483E-2</v>
      </c>
      <c r="K560" s="139">
        <f t="shared" si="60"/>
        <v>-0.10236644283477161</v>
      </c>
      <c r="L560" s="139">
        <f t="shared" si="61"/>
        <v>-0.13498622351214892</v>
      </c>
      <c r="M560" s="139">
        <f t="shared" si="62"/>
        <v>-0.30048730494423403</v>
      </c>
      <c r="N560" s="388">
        <f t="shared" si="58"/>
        <v>-698.63298399534415</v>
      </c>
    </row>
    <row r="561" spans="2:14" x14ac:dyDescent="0.2">
      <c r="B561" s="387">
        <v>3</v>
      </c>
      <c r="C561" s="387">
        <v>1091</v>
      </c>
      <c r="D561" s="384" t="s">
        <v>1134</v>
      </c>
      <c r="E561" s="385">
        <v>284</v>
      </c>
      <c r="F561" s="385">
        <v>668</v>
      </c>
      <c r="G561" s="385">
        <v>1538</v>
      </c>
      <c r="H561" s="386">
        <f t="shared" si="56"/>
        <v>0.1846553966189857</v>
      </c>
      <c r="I561" s="139">
        <f t="shared" si="57"/>
        <v>2.7275449101796405</v>
      </c>
      <c r="J561" s="139">
        <f t="shared" si="59"/>
        <v>-9.210451088372161E-2</v>
      </c>
      <c r="K561" s="139">
        <f t="shared" si="60"/>
        <v>-0.24439308460067838</v>
      </c>
      <c r="L561" s="139">
        <f t="shared" si="61"/>
        <v>-0.15035412164556253</v>
      </c>
      <c r="M561" s="139">
        <f t="shared" si="62"/>
        <v>-0.48685171712996256</v>
      </c>
      <c r="N561" s="388">
        <f t="shared" si="58"/>
        <v>-748.77794094588239</v>
      </c>
    </row>
    <row r="562" spans="2:14" x14ac:dyDescent="0.2">
      <c r="B562" s="387">
        <v>3</v>
      </c>
      <c r="C562" s="387">
        <v>1093</v>
      </c>
      <c r="D562" s="384" t="s">
        <v>1135</v>
      </c>
      <c r="E562" s="385">
        <v>2628</v>
      </c>
      <c r="F562" s="385">
        <v>2540</v>
      </c>
      <c r="G562" s="385">
        <v>7194</v>
      </c>
      <c r="H562" s="386">
        <f t="shared" si="56"/>
        <v>0.36530442035029193</v>
      </c>
      <c r="I562" s="139">
        <f t="shared" si="57"/>
        <v>3.8669291338582679</v>
      </c>
      <c r="J562" s="139">
        <f t="shared" si="59"/>
        <v>0.11609574026230671</v>
      </c>
      <c r="K562" s="139">
        <f t="shared" si="60"/>
        <v>-5.1140529292069747E-2</v>
      </c>
      <c r="L562" s="139">
        <f t="shared" si="61"/>
        <v>-0.10995705099042444</v>
      </c>
      <c r="M562" s="139">
        <f t="shared" si="62"/>
        <v>-4.5001840020187478E-2</v>
      </c>
      <c r="N562" s="388">
        <f t="shared" si="58"/>
        <v>-323.74323710522873</v>
      </c>
    </row>
    <row r="563" spans="2:14" x14ac:dyDescent="0.2">
      <c r="B563" s="387">
        <v>3</v>
      </c>
      <c r="C563" s="387">
        <v>1094</v>
      </c>
      <c r="D563" s="384" t="s">
        <v>1136</v>
      </c>
      <c r="E563" s="385">
        <v>2868</v>
      </c>
      <c r="F563" s="385">
        <v>1025</v>
      </c>
      <c r="G563" s="385">
        <v>4089</v>
      </c>
      <c r="H563" s="386">
        <f t="shared" si="56"/>
        <v>0.70139398385913432</v>
      </c>
      <c r="I563" s="139">
        <f t="shared" si="57"/>
        <v>6.7873170731707315</v>
      </c>
      <c r="J563" s="139">
        <f t="shared" si="59"/>
        <v>1.7991030967448474E-3</v>
      </c>
      <c r="K563" s="139">
        <f t="shared" si="60"/>
        <v>0.30839735039912791</v>
      </c>
      <c r="L563" s="139">
        <f t="shared" si="61"/>
        <v>-6.4141762752356552E-3</v>
      </c>
      <c r="M563" s="139">
        <f t="shared" si="62"/>
        <v>0.30378227722063711</v>
      </c>
      <c r="N563" s="388">
        <f t="shared" si="58"/>
        <v>1242.1657315551852</v>
      </c>
    </row>
    <row r="564" spans="2:14" x14ac:dyDescent="0.2">
      <c r="B564" s="387">
        <v>3</v>
      </c>
      <c r="C564" s="387">
        <v>1095</v>
      </c>
      <c r="D564" s="384" t="s">
        <v>1137</v>
      </c>
      <c r="E564" s="385">
        <v>3270</v>
      </c>
      <c r="F564" s="385">
        <v>904</v>
      </c>
      <c r="G564" s="385">
        <v>5014</v>
      </c>
      <c r="H564" s="386">
        <f t="shared" si="56"/>
        <v>0.65217391304347827</v>
      </c>
      <c r="I564" s="139">
        <f t="shared" si="57"/>
        <v>9.163716814159292</v>
      </c>
      <c r="J564" s="139">
        <f t="shared" si="59"/>
        <v>3.5848825923844599E-2</v>
      </c>
      <c r="K564" s="139">
        <f t="shared" si="60"/>
        <v>0.25574329082477881</v>
      </c>
      <c r="L564" s="139">
        <f t="shared" si="61"/>
        <v>7.7841499945751083E-2</v>
      </c>
      <c r="M564" s="139">
        <f t="shared" si="62"/>
        <v>0.36943361669437447</v>
      </c>
      <c r="N564" s="388">
        <f t="shared" si="58"/>
        <v>1852.3401541055937</v>
      </c>
    </row>
    <row r="565" spans="2:14" x14ac:dyDescent="0.2">
      <c r="B565" s="387">
        <v>3</v>
      </c>
      <c r="C565" s="387">
        <v>1097</v>
      </c>
      <c r="D565" s="384" t="s">
        <v>1138</v>
      </c>
      <c r="E565" s="385">
        <v>1331</v>
      </c>
      <c r="F565" s="385">
        <v>1176</v>
      </c>
      <c r="G565" s="385">
        <v>3524</v>
      </c>
      <c r="H565" s="386">
        <f t="shared" si="56"/>
        <v>0.37769580022701477</v>
      </c>
      <c r="I565" s="139">
        <f t="shared" si="57"/>
        <v>4.1284013605442178</v>
      </c>
      <c r="J565" s="139">
        <f t="shared" si="59"/>
        <v>-1.8998835711159325E-2</v>
      </c>
      <c r="K565" s="139">
        <f t="shared" si="60"/>
        <v>-3.788462690458639E-2</v>
      </c>
      <c r="L565" s="139">
        <f t="shared" si="61"/>
        <v>-0.10068650660664692</v>
      </c>
      <c r="M565" s="139">
        <f t="shared" si="62"/>
        <v>-0.15756996922239264</v>
      </c>
      <c r="N565" s="388">
        <f t="shared" si="58"/>
        <v>-555.27657153971165</v>
      </c>
    </row>
    <row r="566" spans="2:14" x14ac:dyDescent="0.2">
      <c r="B566" s="387">
        <v>3</v>
      </c>
      <c r="C566" s="387">
        <v>1098</v>
      </c>
      <c r="D566" s="384" t="s">
        <v>1139</v>
      </c>
      <c r="E566" s="385">
        <v>3188</v>
      </c>
      <c r="F566" s="385">
        <v>4513</v>
      </c>
      <c r="G566" s="385">
        <v>7143</v>
      </c>
      <c r="H566" s="386">
        <f t="shared" si="56"/>
        <v>0.44631107377852441</v>
      </c>
      <c r="I566" s="139">
        <f t="shared" si="57"/>
        <v>2.289164635497452</v>
      </c>
      <c r="J566" s="139">
        <f t="shared" si="59"/>
        <v>0.11421840419292069</v>
      </c>
      <c r="K566" s="139">
        <f t="shared" si="60"/>
        <v>3.5517801036298598E-2</v>
      </c>
      <c r="L566" s="139">
        <f t="shared" si="61"/>
        <v>-0.16589697239083517</v>
      </c>
      <c r="M566" s="139">
        <f t="shared" si="62"/>
        <v>-1.616076716161588E-2</v>
      </c>
      <c r="N566" s="388">
        <f t="shared" si="58"/>
        <v>-115.43635983542222</v>
      </c>
    </row>
    <row r="567" spans="2:14" x14ac:dyDescent="0.2">
      <c r="B567" s="387">
        <v>3</v>
      </c>
      <c r="C567" s="387">
        <v>1099</v>
      </c>
      <c r="D567" s="384" t="s">
        <v>1140</v>
      </c>
      <c r="E567" s="385">
        <v>1420</v>
      </c>
      <c r="F567" s="385">
        <v>673</v>
      </c>
      <c r="G567" s="385">
        <v>3088</v>
      </c>
      <c r="H567" s="386">
        <f t="shared" si="56"/>
        <v>0.45984455958549225</v>
      </c>
      <c r="I567" s="139">
        <f t="shared" si="57"/>
        <v>6.6983655274888561</v>
      </c>
      <c r="J567" s="139">
        <f t="shared" si="59"/>
        <v>-3.504821857885175E-2</v>
      </c>
      <c r="K567" s="139">
        <f t="shared" si="60"/>
        <v>4.9995491866886135E-2</v>
      </c>
      <c r="L567" s="139">
        <f t="shared" si="61"/>
        <v>-9.5679691759244477E-3</v>
      </c>
      <c r="M567" s="139">
        <f t="shared" si="62"/>
        <v>5.3793041121099373E-3</v>
      </c>
      <c r="N567" s="388">
        <f t="shared" si="58"/>
        <v>16.611291098195487</v>
      </c>
    </row>
    <row r="568" spans="2:14" x14ac:dyDescent="0.2">
      <c r="B568" s="387">
        <v>3</v>
      </c>
      <c r="C568" s="387">
        <v>1100</v>
      </c>
      <c r="D568" s="384" t="s">
        <v>1141</v>
      </c>
      <c r="E568" s="385">
        <v>193</v>
      </c>
      <c r="F568" s="385">
        <v>720</v>
      </c>
      <c r="G568" s="385">
        <v>933</v>
      </c>
      <c r="H568" s="386">
        <f t="shared" si="56"/>
        <v>0.20685959271168275</v>
      </c>
      <c r="I568" s="139">
        <f t="shared" si="57"/>
        <v>1.5638888888888889</v>
      </c>
      <c r="J568" s="139">
        <f t="shared" si="59"/>
        <v>-0.11437487013820306</v>
      </c>
      <c r="K568" s="139">
        <f t="shared" si="60"/>
        <v>-0.22063974486567095</v>
      </c>
      <c r="L568" s="139">
        <f t="shared" si="61"/>
        <v>-0.19161175320955584</v>
      </c>
      <c r="M568" s="139">
        <f t="shared" si="62"/>
        <v>-0.5266263682134299</v>
      </c>
      <c r="N568" s="388">
        <f t="shared" si="58"/>
        <v>-491.34240154313011</v>
      </c>
    </row>
    <row r="569" spans="2:14" x14ac:dyDescent="0.2">
      <c r="B569" s="387">
        <v>3</v>
      </c>
      <c r="C569" s="387">
        <v>1102</v>
      </c>
      <c r="D569" s="384" t="s">
        <v>1142</v>
      </c>
      <c r="E569" s="385">
        <v>1992</v>
      </c>
      <c r="F569" s="385">
        <v>884</v>
      </c>
      <c r="G569" s="385">
        <v>4186</v>
      </c>
      <c r="H569" s="386">
        <f t="shared" si="56"/>
        <v>0.47587195413282368</v>
      </c>
      <c r="I569" s="139">
        <f t="shared" si="57"/>
        <v>6.9886877828054299</v>
      </c>
      <c r="J569" s="139">
        <f t="shared" si="59"/>
        <v>5.369722679694767E-3</v>
      </c>
      <c r="K569" s="139">
        <f t="shared" si="60"/>
        <v>6.7141086607646935E-2</v>
      </c>
      <c r="L569" s="139">
        <f t="shared" si="61"/>
        <v>7.2545811317473944E-4</v>
      </c>
      <c r="M569" s="139">
        <f t="shared" si="62"/>
        <v>7.3236267400516447E-2</v>
      </c>
      <c r="N569" s="388">
        <f t="shared" si="58"/>
        <v>306.56701533856187</v>
      </c>
    </row>
    <row r="570" spans="2:14" x14ac:dyDescent="0.2">
      <c r="B570" s="387">
        <v>3</v>
      </c>
      <c r="C570" s="387">
        <v>1103</v>
      </c>
      <c r="D570" s="384" t="s">
        <v>1143</v>
      </c>
      <c r="E570" s="385">
        <v>13720</v>
      </c>
      <c r="F570" s="385">
        <v>575</v>
      </c>
      <c r="G570" s="385">
        <v>10382</v>
      </c>
      <c r="H570" s="386">
        <f t="shared" si="56"/>
        <v>1.3215180119437488</v>
      </c>
      <c r="I570" s="139">
        <f t="shared" si="57"/>
        <v>41.916521739130438</v>
      </c>
      <c r="J570" s="139">
        <f t="shared" si="59"/>
        <v>0.23344764985451644</v>
      </c>
      <c r="K570" s="139">
        <f t="shared" si="60"/>
        <v>0.97178622768344469</v>
      </c>
      <c r="L570" s="139">
        <f t="shared" si="61"/>
        <v>1.2390980341429547</v>
      </c>
      <c r="M570" s="139">
        <f t="shared" si="62"/>
        <v>2.4443319116809157</v>
      </c>
      <c r="N570" s="388">
        <f t="shared" si="58"/>
        <v>25377.053907071266</v>
      </c>
    </row>
    <row r="571" spans="2:14" x14ac:dyDescent="0.2">
      <c r="B571" s="387">
        <v>3</v>
      </c>
      <c r="C571" s="387">
        <v>1104</v>
      </c>
      <c r="D571" s="384" t="s">
        <v>1144</v>
      </c>
      <c r="E571" s="385">
        <v>2563</v>
      </c>
      <c r="F571" s="385">
        <v>2202</v>
      </c>
      <c r="G571" s="385">
        <v>4675</v>
      </c>
      <c r="H571" s="386">
        <f t="shared" si="56"/>
        <v>0.54823529411764704</v>
      </c>
      <c r="I571" s="139">
        <f t="shared" si="57"/>
        <v>3.2870118074477745</v>
      </c>
      <c r="J571" s="139">
        <f t="shared" si="59"/>
        <v>2.3370062639102095E-2</v>
      </c>
      <c r="K571" s="139">
        <f t="shared" si="60"/>
        <v>0.14455307629840136</v>
      </c>
      <c r="L571" s="139">
        <f t="shared" si="61"/>
        <v>-0.13051812312244584</v>
      </c>
      <c r="M571" s="139">
        <f t="shared" si="62"/>
        <v>3.7405015815057618E-2</v>
      </c>
      <c r="N571" s="388">
        <f t="shared" si="58"/>
        <v>174.86844893539435</v>
      </c>
    </row>
    <row r="572" spans="2:14" x14ac:dyDescent="0.2">
      <c r="B572" s="387">
        <v>3</v>
      </c>
      <c r="C572" s="387">
        <v>1107</v>
      </c>
      <c r="D572" s="384" t="s">
        <v>1145</v>
      </c>
      <c r="E572" s="385">
        <v>2410</v>
      </c>
      <c r="F572" s="385">
        <v>1408</v>
      </c>
      <c r="G572" s="385">
        <v>4302</v>
      </c>
      <c r="H572" s="386">
        <f t="shared" si="56"/>
        <v>0.5602045560204556</v>
      </c>
      <c r="I572" s="139">
        <f t="shared" si="57"/>
        <v>4.7670454545454541</v>
      </c>
      <c r="J572" s="139">
        <f t="shared" si="59"/>
        <v>9.6397419747688978E-3</v>
      </c>
      <c r="K572" s="139">
        <f t="shared" si="60"/>
        <v>0.15735741036065556</v>
      </c>
      <c r="L572" s="139">
        <f t="shared" si="61"/>
        <v>-7.8043266466320454E-2</v>
      </c>
      <c r="M572" s="139">
        <f t="shared" si="62"/>
        <v>8.8953885869103994E-2</v>
      </c>
      <c r="N572" s="388">
        <f t="shared" si="58"/>
        <v>382.67961700888537</v>
      </c>
    </row>
    <row r="573" spans="2:14" x14ac:dyDescent="0.2">
      <c r="B573" s="387">
        <v>3</v>
      </c>
      <c r="C573" s="387">
        <v>1121</v>
      </c>
      <c r="D573" s="384" t="s">
        <v>1146</v>
      </c>
      <c r="E573" s="385">
        <v>220</v>
      </c>
      <c r="F573" s="385">
        <v>353</v>
      </c>
      <c r="G573" s="385">
        <v>660</v>
      </c>
      <c r="H573" s="386">
        <f t="shared" si="56"/>
        <v>0.33333333333333331</v>
      </c>
      <c r="I573" s="139">
        <f t="shared" si="57"/>
        <v>2.4929178470254958</v>
      </c>
      <c r="J573" s="139">
        <f t="shared" si="59"/>
        <v>-0.12442413968609305</v>
      </c>
      <c r="K573" s="139">
        <f t="shared" si="60"/>
        <v>-8.5342176964469593E-2</v>
      </c>
      <c r="L573" s="139">
        <f t="shared" si="61"/>
        <v>-0.15867286597330474</v>
      </c>
      <c r="M573" s="139">
        <f t="shared" si="62"/>
        <v>-0.36843918262386738</v>
      </c>
      <c r="N573" s="388">
        <f t="shared" si="58"/>
        <v>-243.16986053175248</v>
      </c>
    </row>
    <row r="574" spans="2:14" x14ac:dyDescent="0.2">
      <c r="B574" s="387">
        <v>3</v>
      </c>
      <c r="C574" s="387">
        <v>1122</v>
      </c>
      <c r="D574" s="384" t="s">
        <v>1147</v>
      </c>
      <c r="E574" s="385">
        <v>544</v>
      </c>
      <c r="F574" s="385">
        <v>672</v>
      </c>
      <c r="G574" s="385">
        <v>1042</v>
      </c>
      <c r="H574" s="386">
        <f t="shared" si="56"/>
        <v>0.52207293666026866</v>
      </c>
      <c r="I574" s="139">
        <f t="shared" si="57"/>
        <v>2.3601190476190474</v>
      </c>
      <c r="J574" s="139">
        <f t="shared" si="59"/>
        <v>-0.11036252442127996</v>
      </c>
      <c r="K574" s="139">
        <f t="shared" si="60"/>
        <v>0.11656542196678585</v>
      </c>
      <c r="L574" s="139">
        <f t="shared" si="61"/>
        <v>-0.16338127106708367</v>
      </c>
      <c r="M574" s="139">
        <f t="shared" si="62"/>
        <v>-0.15717837352157776</v>
      </c>
      <c r="N574" s="388">
        <f t="shared" si="58"/>
        <v>-163.77986520948403</v>
      </c>
    </row>
    <row r="575" spans="2:14" x14ac:dyDescent="0.2">
      <c r="B575" s="387">
        <v>3</v>
      </c>
      <c r="C575" s="387">
        <v>1123</v>
      </c>
      <c r="D575" s="384" t="s">
        <v>1148</v>
      </c>
      <c r="E575" s="385">
        <v>2878</v>
      </c>
      <c r="F575" s="385">
        <v>1427</v>
      </c>
      <c r="G575" s="385">
        <v>1989</v>
      </c>
      <c r="H575" s="386">
        <f t="shared" si="56"/>
        <v>1.4469582704876822</v>
      </c>
      <c r="I575" s="139">
        <f t="shared" si="57"/>
        <v>3.4106517168885775</v>
      </c>
      <c r="J575" s="139">
        <f t="shared" si="59"/>
        <v>-7.5502970348562695E-2</v>
      </c>
      <c r="K575" s="139">
        <f t="shared" si="60"/>
        <v>1.1059782094693202</v>
      </c>
      <c r="L575" s="139">
        <f t="shared" si="61"/>
        <v>-0.12613444810424254</v>
      </c>
      <c r="M575" s="139">
        <f t="shared" si="62"/>
        <v>0.90434079101651488</v>
      </c>
      <c r="N575" s="388">
        <f t="shared" si="58"/>
        <v>1798.733833331848</v>
      </c>
    </row>
    <row r="576" spans="2:14" x14ac:dyDescent="0.2">
      <c r="B576" s="387">
        <v>3</v>
      </c>
      <c r="C576" s="387">
        <v>1125</v>
      </c>
      <c r="D576" s="384" t="s">
        <v>1149</v>
      </c>
      <c r="E576" s="385">
        <v>3496</v>
      </c>
      <c r="F576" s="385">
        <v>2357</v>
      </c>
      <c r="G576" s="385">
        <v>5794</v>
      </c>
      <c r="H576" s="386">
        <f t="shared" si="56"/>
        <v>0.60338280980324477</v>
      </c>
      <c r="I576" s="139">
        <f t="shared" si="57"/>
        <v>3.941450997030123</v>
      </c>
      <c r="J576" s="139">
        <f t="shared" si="59"/>
        <v>6.4561024632101685E-2</v>
      </c>
      <c r="K576" s="139">
        <f t="shared" si="60"/>
        <v>0.20354812706056288</v>
      </c>
      <c r="L576" s="139">
        <f t="shared" si="61"/>
        <v>-0.1073148650540716</v>
      </c>
      <c r="M576" s="139">
        <f t="shared" si="62"/>
        <v>0.16079428663859296</v>
      </c>
      <c r="N576" s="388">
        <f t="shared" si="58"/>
        <v>931.64209678400766</v>
      </c>
    </row>
    <row r="577" spans="2:14" x14ac:dyDescent="0.2">
      <c r="B577" s="387">
        <v>3</v>
      </c>
      <c r="C577" s="387">
        <v>1127</v>
      </c>
      <c r="D577" s="384" t="s">
        <v>1150</v>
      </c>
      <c r="E577" s="385">
        <v>627</v>
      </c>
      <c r="F577" s="385">
        <v>411</v>
      </c>
      <c r="G577" s="385">
        <v>1586</v>
      </c>
      <c r="H577" s="386">
        <f t="shared" si="56"/>
        <v>0.3953341740226986</v>
      </c>
      <c r="I577" s="139">
        <f t="shared" si="57"/>
        <v>5.3844282238442824</v>
      </c>
      <c r="J577" s="139">
        <f t="shared" si="59"/>
        <v>-9.0337606347828864E-2</v>
      </c>
      <c r="K577" s="139">
        <f t="shared" si="60"/>
        <v>-1.9015658021730549E-2</v>
      </c>
      <c r="L577" s="139">
        <f t="shared" si="61"/>
        <v>-5.6153850381457891E-2</v>
      </c>
      <c r="M577" s="139">
        <f t="shared" si="62"/>
        <v>-0.16550711475101731</v>
      </c>
      <c r="N577" s="388">
        <f t="shared" si="58"/>
        <v>-262.49428399511345</v>
      </c>
    </row>
    <row r="578" spans="2:14" x14ac:dyDescent="0.2">
      <c r="B578" s="387">
        <v>3</v>
      </c>
      <c r="C578" s="387">
        <v>1128</v>
      </c>
      <c r="D578" s="384" t="s">
        <v>1151</v>
      </c>
      <c r="E578" s="385">
        <v>959</v>
      </c>
      <c r="F578" s="385">
        <v>1239</v>
      </c>
      <c r="G578" s="385">
        <v>2823</v>
      </c>
      <c r="H578" s="386">
        <f t="shared" si="56"/>
        <v>0.33970952886999645</v>
      </c>
      <c r="I578" s="139">
        <f t="shared" si="57"/>
        <v>3.052461662631154</v>
      </c>
      <c r="J578" s="139">
        <f t="shared" si="59"/>
        <v>-4.4803004037426278E-2</v>
      </c>
      <c r="K578" s="139">
        <f t="shared" si="60"/>
        <v>-7.8521126647362605E-2</v>
      </c>
      <c r="L578" s="139">
        <f t="shared" si="61"/>
        <v>-0.13883414029682656</v>
      </c>
      <c r="M578" s="139">
        <f t="shared" si="62"/>
        <v>-0.26215827098161543</v>
      </c>
      <c r="N578" s="388">
        <f t="shared" si="58"/>
        <v>-740.07279898110039</v>
      </c>
    </row>
    <row r="579" spans="2:14" x14ac:dyDescent="0.2">
      <c r="B579" s="387">
        <v>3</v>
      </c>
      <c r="C579" s="387">
        <v>1129</v>
      </c>
      <c r="D579" s="384" t="s">
        <v>1152</v>
      </c>
      <c r="E579" s="385">
        <v>205</v>
      </c>
      <c r="F579" s="385">
        <v>802</v>
      </c>
      <c r="G579" s="385">
        <v>703</v>
      </c>
      <c r="H579" s="386">
        <f t="shared" si="56"/>
        <v>0.29160739687055476</v>
      </c>
      <c r="I579" s="139">
        <f t="shared" si="57"/>
        <v>1.1321695760598505</v>
      </c>
      <c r="J579" s="139">
        <f t="shared" si="59"/>
        <v>-0.12284128770602246</v>
      </c>
      <c r="K579" s="139">
        <f t="shared" si="60"/>
        <v>-0.12997925098525315</v>
      </c>
      <c r="L579" s="139">
        <f t="shared" si="61"/>
        <v>-0.20691843836553842</v>
      </c>
      <c r="M579" s="139">
        <f t="shared" si="62"/>
        <v>-0.45973897705681405</v>
      </c>
      <c r="N579" s="388">
        <f t="shared" si="58"/>
        <v>-323.19650087094027</v>
      </c>
    </row>
    <row r="580" spans="2:14" x14ac:dyDescent="0.2">
      <c r="B580" s="387">
        <v>3</v>
      </c>
      <c r="C580" s="387">
        <v>1131</v>
      </c>
      <c r="D580" s="384" t="s">
        <v>1153</v>
      </c>
      <c r="E580" s="385">
        <v>476</v>
      </c>
      <c r="F580" s="385">
        <v>1018</v>
      </c>
      <c r="G580" s="385">
        <v>861</v>
      </c>
      <c r="H580" s="386">
        <f t="shared" si="56"/>
        <v>0.55284552845528456</v>
      </c>
      <c r="I580" s="139">
        <f t="shared" si="57"/>
        <v>1.3133595284872299</v>
      </c>
      <c r="J580" s="139">
        <f t="shared" si="59"/>
        <v>-0.11702522694204219</v>
      </c>
      <c r="K580" s="139">
        <f t="shared" si="60"/>
        <v>0.1494849577330063</v>
      </c>
      <c r="L580" s="139">
        <f t="shared" si="61"/>
        <v>-0.20049431631952833</v>
      </c>
      <c r="M580" s="139">
        <f t="shared" si="62"/>
        <v>-0.16803458552856421</v>
      </c>
      <c r="N580" s="388">
        <f t="shared" si="58"/>
        <v>-144.67777814009378</v>
      </c>
    </row>
    <row r="581" spans="2:14" x14ac:dyDescent="0.2">
      <c r="B581" s="387">
        <v>3</v>
      </c>
      <c r="C581" s="387">
        <v>1132</v>
      </c>
      <c r="D581" s="384" t="s">
        <v>1154</v>
      </c>
      <c r="E581" s="385">
        <v>814</v>
      </c>
      <c r="F581" s="385">
        <v>3124</v>
      </c>
      <c r="G581" s="385">
        <v>1934</v>
      </c>
      <c r="H581" s="386">
        <f t="shared" si="56"/>
        <v>0.42088934850051707</v>
      </c>
      <c r="I581" s="139">
        <f t="shared" si="57"/>
        <v>0.87964148527528807</v>
      </c>
      <c r="J581" s="139">
        <f t="shared" si="59"/>
        <v>-7.7527548462606469E-2</v>
      </c>
      <c r="K581" s="139">
        <f t="shared" si="60"/>
        <v>8.3224513529502452E-3</v>
      </c>
      <c r="L581" s="139">
        <f t="shared" si="61"/>
        <v>-0.21587186681735143</v>
      </c>
      <c r="M581" s="139">
        <f t="shared" si="62"/>
        <v>-0.28507696392700765</v>
      </c>
      <c r="N581" s="388">
        <f t="shared" si="58"/>
        <v>-551.33884823483277</v>
      </c>
    </row>
    <row r="582" spans="2:14" x14ac:dyDescent="0.2">
      <c r="B582" s="387">
        <v>3</v>
      </c>
      <c r="C582" s="387">
        <v>1135</v>
      </c>
      <c r="D582" s="384" t="s">
        <v>1155</v>
      </c>
      <c r="E582" s="385">
        <v>673</v>
      </c>
      <c r="F582" s="385">
        <v>3739</v>
      </c>
      <c r="G582" s="385">
        <v>1263</v>
      </c>
      <c r="H582" s="386">
        <f t="shared" si="56"/>
        <v>0.53285827395091057</v>
      </c>
      <c r="I582" s="139">
        <f t="shared" si="57"/>
        <v>0.5177855041454934</v>
      </c>
      <c r="J582" s="139">
        <f t="shared" si="59"/>
        <v>-0.10222740145394045</v>
      </c>
      <c r="K582" s="139">
        <f t="shared" si="60"/>
        <v>0.12810323129578566</v>
      </c>
      <c r="L582" s="139">
        <f t="shared" si="61"/>
        <v>-0.22870153510035524</v>
      </c>
      <c r="M582" s="139">
        <f t="shared" si="62"/>
        <v>-0.20282570525851001</v>
      </c>
      <c r="N582" s="388">
        <f t="shared" si="58"/>
        <v>-256.16886574149817</v>
      </c>
    </row>
    <row r="583" spans="2:14" x14ac:dyDescent="0.2">
      <c r="B583" s="387">
        <v>3</v>
      </c>
      <c r="C583" s="387">
        <v>1136</v>
      </c>
      <c r="D583" s="384" t="s">
        <v>1156</v>
      </c>
      <c r="E583" s="385">
        <v>1584</v>
      </c>
      <c r="F583" s="385">
        <v>3013</v>
      </c>
      <c r="G583" s="385">
        <v>3024</v>
      </c>
      <c r="H583" s="386">
        <f t="shared" si="56"/>
        <v>0.52380952380952384</v>
      </c>
      <c r="I583" s="139">
        <f t="shared" si="57"/>
        <v>1.5293727182210421</v>
      </c>
      <c r="J583" s="139">
        <f t="shared" si="59"/>
        <v>-3.7404091293375408E-2</v>
      </c>
      <c r="K583" s="139">
        <f t="shared" si="60"/>
        <v>0.11842316742910741</v>
      </c>
      <c r="L583" s="139">
        <f t="shared" si="61"/>
        <v>-0.19283553019034644</v>
      </c>
      <c r="M583" s="139">
        <f t="shared" si="62"/>
        <v>-0.11181645405461443</v>
      </c>
      <c r="N583" s="388">
        <f t="shared" si="58"/>
        <v>-338.13295706115406</v>
      </c>
    </row>
    <row r="584" spans="2:14" x14ac:dyDescent="0.2">
      <c r="B584" s="387">
        <v>3</v>
      </c>
      <c r="C584" s="387">
        <v>1137</v>
      </c>
      <c r="D584" s="384" t="s">
        <v>1157</v>
      </c>
      <c r="E584" s="385">
        <v>1118</v>
      </c>
      <c r="F584" s="385">
        <v>368</v>
      </c>
      <c r="G584" s="385">
        <v>2756</v>
      </c>
      <c r="H584" s="386">
        <f t="shared" si="56"/>
        <v>0.40566037735849059</v>
      </c>
      <c r="I584" s="139">
        <f t="shared" si="57"/>
        <v>10.527173913043478</v>
      </c>
      <c r="J584" s="139">
        <f t="shared" si="59"/>
        <v>-4.7269308285443228E-2</v>
      </c>
      <c r="K584" s="139">
        <f t="shared" si="60"/>
        <v>-7.9690155320028284E-3</v>
      </c>
      <c r="L584" s="139">
        <f t="shared" si="61"/>
        <v>0.12618311431446974</v>
      </c>
      <c r="M584" s="139">
        <f t="shared" si="62"/>
        <v>7.094479049702368E-2</v>
      </c>
      <c r="N584" s="388">
        <f t="shared" si="58"/>
        <v>195.52384260979727</v>
      </c>
    </row>
    <row r="585" spans="2:14" x14ac:dyDescent="0.2">
      <c r="B585" s="387">
        <v>3</v>
      </c>
      <c r="C585" s="387">
        <v>1139</v>
      </c>
      <c r="D585" s="384" t="s">
        <v>1158</v>
      </c>
      <c r="E585" s="385">
        <v>1681</v>
      </c>
      <c r="F585" s="385">
        <v>1753</v>
      </c>
      <c r="G585" s="385">
        <v>2661</v>
      </c>
      <c r="H585" s="386">
        <f t="shared" si="56"/>
        <v>0.63171739947388195</v>
      </c>
      <c r="I585" s="139">
        <f t="shared" si="57"/>
        <v>2.4768967484312605</v>
      </c>
      <c r="J585" s="139">
        <f t="shared" si="59"/>
        <v>-5.0766306846064278E-2</v>
      </c>
      <c r="K585" s="139">
        <f t="shared" si="60"/>
        <v>0.23385956602862529</v>
      </c>
      <c r="L585" s="139">
        <f t="shared" si="61"/>
        <v>-0.15924089687844989</v>
      </c>
      <c r="M585" s="139">
        <f t="shared" si="62"/>
        <v>2.3852362304111113E-2</v>
      </c>
      <c r="N585" s="388">
        <f t="shared" si="58"/>
        <v>63.471136091239671</v>
      </c>
    </row>
    <row r="586" spans="2:14" x14ac:dyDescent="0.2">
      <c r="B586" s="387">
        <v>3</v>
      </c>
      <c r="C586" s="387">
        <v>1140</v>
      </c>
      <c r="D586" s="384" t="s">
        <v>1159</v>
      </c>
      <c r="E586" s="385">
        <v>4617</v>
      </c>
      <c r="F586" s="385">
        <v>2689</v>
      </c>
      <c r="G586" s="385">
        <v>7337</v>
      </c>
      <c r="H586" s="386">
        <f t="shared" si="56"/>
        <v>0.62927627095543137</v>
      </c>
      <c r="I586" s="139">
        <f t="shared" si="57"/>
        <v>4.4455187802156937</v>
      </c>
      <c r="J586" s="139">
        <f t="shared" si="59"/>
        <v>0.12135964335882052</v>
      </c>
      <c r="K586" s="139">
        <f t="shared" si="60"/>
        <v>0.2312481247139522</v>
      </c>
      <c r="L586" s="139">
        <f t="shared" si="61"/>
        <v>-8.9443051991237907E-2</v>
      </c>
      <c r="M586" s="139">
        <f t="shared" si="62"/>
        <v>0.2631647160815348</v>
      </c>
      <c r="N586" s="388">
        <f t="shared" si="58"/>
        <v>1930.8395218902208</v>
      </c>
    </row>
    <row r="587" spans="2:14" x14ac:dyDescent="0.2">
      <c r="B587" s="387">
        <v>3</v>
      </c>
      <c r="C587" s="387">
        <v>1142</v>
      </c>
      <c r="D587" s="384" t="s">
        <v>1160</v>
      </c>
      <c r="E587" s="385">
        <v>311</v>
      </c>
      <c r="F587" s="385">
        <v>620</v>
      </c>
      <c r="G587" s="385">
        <v>744</v>
      </c>
      <c r="H587" s="386">
        <f t="shared" si="56"/>
        <v>0.41801075268817206</v>
      </c>
      <c r="I587" s="139">
        <f t="shared" si="57"/>
        <v>1.7016129032258065</v>
      </c>
      <c r="J587" s="139">
        <f t="shared" si="59"/>
        <v>-0.12133205674828074</v>
      </c>
      <c r="K587" s="139">
        <f t="shared" si="60"/>
        <v>5.2430215008202035E-3</v>
      </c>
      <c r="L587" s="139">
        <f t="shared" si="61"/>
        <v>-0.18672872374288935</v>
      </c>
      <c r="M587" s="139">
        <f t="shared" si="62"/>
        <v>-0.30281775899034991</v>
      </c>
      <c r="N587" s="388">
        <f t="shared" si="58"/>
        <v>-225.29641268882034</v>
      </c>
    </row>
    <row r="588" spans="2:14" x14ac:dyDescent="0.2">
      <c r="B588" s="387">
        <v>3</v>
      </c>
      <c r="C588" s="387">
        <v>1143</v>
      </c>
      <c r="D588" s="384" t="s">
        <v>1161</v>
      </c>
      <c r="E588" s="385">
        <v>1939</v>
      </c>
      <c r="F588" s="385">
        <v>1505</v>
      </c>
      <c r="G588" s="385">
        <v>4657</v>
      </c>
      <c r="H588" s="386">
        <f t="shared" si="56"/>
        <v>0.4163624651062916</v>
      </c>
      <c r="I588" s="139">
        <f t="shared" si="57"/>
        <v>4.3827242524916947</v>
      </c>
      <c r="J588" s="139">
        <f t="shared" si="59"/>
        <v>2.2707473438142316E-2</v>
      </c>
      <c r="K588" s="139">
        <f t="shared" si="60"/>
        <v>3.479736095217182E-3</v>
      </c>
      <c r="L588" s="139">
        <f t="shared" si="61"/>
        <v>-9.1669443159822228E-2</v>
      </c>
      <c r="M588" s="139">
        <f t="shared" si="62"/>
        <v>-6.548223362646273E-2</v>
      </c>
      <c r="N588" s="388">
        <f t="shared" si="58"/>
        <v>-304.95076199843692</v>
      </c>
    </row>
    <row r="589" spans="2:14" x14ac:dyDescent="0.2">
      <c r="B589" s="387">
        <v>3</v>
      </c>
      <c r="C589" s="387">
        <v>1145</v>
      </c>
      <c r="D589" s="384" t="s">
        <v>1162</v>
      </c>
      <c r="E589" s="385">
        <v>342</v>
      </c>
      <c r="F589" s="385">
        <v>1215</v>
      </c>
      <c r="G589" s="385">
        <v>928</v>
      </c>
      <c r="H589" s="386">
        <f t="shared" ref="H589:H652" si="63">E589/G589</f>
        <v>0.36853448275862066</v>
      </c>
      <c r="I589" s="139">
        <f t="shared" ref="I589:I652" si="64">(G589+E589)/F589</f>
        <v>1.0452674897119341</v>
      </c>
      <c r="J589" s="139">
        <f t="shared" si="59"/>
        <v>-0.11455892269402523</v>
      </c>
      <c r="K589" s="139">
        <f t="shared" si="60"/>
        <v>-4.7685111702079029E-2</v>
      </c>
      <c r="L589" s="139">
        <f t="shared" si="61"/>
        <v>-0.20999956732038857</v>
      </c>
      <c r="M589" s="139">
        <f t="shared" si="62"/>
        <v>-0.37224360171649284</v>
      </c>
      <c r="N589" s="388">
        <f t="shared" ref="N589:N652" si="65">M589*G589</f>
        <v>-345.44206239290537</v>
      </c>
    </row>
    <row r="590" spans="2:14" x14ac:dyDescent="0.2">
      <c r="B590" s="387">
        <v>3</v>
      </c>
      <c r="C590" s="387">
        <v>1146</v>
      </c>
      <c r="D590" s="384" t="s">
        <v>1163</v>
      </c>
      <c r="E590" s="385">
        <v>746</v>
      </c>
      <c r="F590" s="385">
        <v>293</v>
      </c>
      <c r="G590" s="385">
        <v>2475</v>
      </c>
      <c r="H590" s="386">
        <f t="shared" si="63"/>
        <v>0.30141414141414141</v>
      </c>
      <c r="I590" s="139">
        <f t="shared" si="64"/>
        <v>10.993174061433447</v>
      </c>
      <c r="J590" s="139">
        <f t="shared" ref="J590:J653" si="66">$J$6*(G590-G$10)/G$11</f>
        <v>-5.7613061922648659E-2</v>
      </c>
      <c r="K590" s="139">
        <f t="shared" ref="K590:K653" si="67">$K$6*(H590-H$10)/H$11</f>
        <v>-0.11948830891890838</v>
      </c>
      <c r="L590" s="139">
        <f t="shared" ref="L590:L653" si="68">$L$6*(I590-I$10)/I$11</f>
        <v>0.14270523260309731</v>
      </c>
      <c r="M590" s="139">
        <f t="shared" ref="M590:M653" si="69">SUM(J590:L590)</f>
        <v>-3.4396138238459717E-2</v>
      </c>
      <c r="N590" s="388">
        <f t="shared" si="65"/>
        <v>-85.130442140187796</v>
      </c>
    </row>
    <row r="591" spans="2:14" x14ac:dyDescent="0.2">
      <c r="B591" s="387">
        <v>3</v>
      </c>
      <c r="C591" s="387">
        <v>1147</v>
      </c>
      <c r="D591" s="384" t="s">
        <v>1164</v>
      </c>
      <c r="E591" s="385">
        <v>826</v>
      </c>
      <c r="F591" s="385">
        <v>826</v>
      </c>
      <c r="G591" s="385">
        <v>1488</v>
      </c>
      <c r="H591" s="386">
        <f t="shared" si="63"/>
        <v>0.55510752688172038</v>
      </c>
      <c r="I591" s="139">
        <f t="shared" si="64"/>
        <v>2.8014527845036321</v>
      </c>
      <c r="J591" s="139">
        <f t="shared" si="66"/>
        <v>-9.3945036441943214E-2</v>
      </c>
      <c r="K591" s="139">
        <f t="shared" si="67"/>
        <v>0.15190477139700354</v>
      </c>
      <c r="L591" s="139">
        <f t="shared" si="68"/>
        <v>-0.14773370479320538</v>
      </c>
      <c r="M591" s="139">
        <f t="shared" si="69"/>
        <v>-8.9773969838145062E-2</v>
      </c>
      <c r="N591" s="388">
        <f t="shared" si="65"/>
        <v>-133.58366711915986</v>
      </c>
    </row>
    <row r="592" spans="2:14" x14ac:dyDescent="0.2">
      <c r="B592" s="387">
        <v>3</v>
      </c>
      <c r="C592" s="387">
        <v>1150</v>
      </c>
      <c r="D592" s="384" t="s">
        <v>1165</v>
      </c>
      <c r="E592" s="385">
        <v>1529</v>
      </c>
      <c r="F592" s="385">
        <v>1381</v>
      </c>
      <c r="G592" s="385">
        <v>2086</v>
      </c>
      <c r="H592" s="386">
        <f t="shared" si="63"/>
        <v>0.73298178331735375</v>
      </c>
      <c r="I592" s="139">
        <f t="shared" si="64"/>
        <v>2.617668356263577</v>
      </c>
      <c r="J592" s="139">
        <f t="shared" si="66"/>
        <v>-7.1932350765612788E-2</v>
      </c>
      <c r="K592" s="139">
        <f t="shared" si="67"/>
        <v>0.34218896928413439</v>
      </c>
      <c r="L592" s="139">
        <f t="shared" si="68"/>
        <v>-0.15424981444141284</v>
      </c>
      <c r="M592" s="139">
        <f t="shared" si="69"/>
        <v>0.11600680407710878</v>
      </c>
      <c r="N592" s="388">
        <f t="shared" si="65"/>
        <v>241.99019330484893</v>
      </c>
    </row>
    <row r="593" spans="2:14" x14ac:dyDescent="0.2">
      <c r="B593" s="387">
        <v>3</v>
      </c>
      <c r="C593" s="387">
        <v>1151</v>
      </c>
      <c r="D593" s="384" t="s">
        <v>1166</v>
      </c>
      <c r="E593" s="385">
        <v>5557</v>
      </c>
      <c r="F593" s="385">
        <v>4690</v>
      </c>
      <c r="G593" s="385">
        <v>9015</v>
      </c>
      <c r="H593" s="386">
        <f t="shared" si="63"/>
        <v>0.61641708264004436</v>
      </c>
      <c r="I593" s="139">
        <f t="shared" si="64"/>
        <v>3.1070362473347548</v>
      </c>
      <c r="J593" s="139">
        <f t="shared" si="66"/>
        <v>0.18312768109273767</v>
      </c>
      <c r="K593" s="139">
        <f t="shared" si="67"/>
        <v>0.21749177580149201</v>
      </c>
      <c r="L593" s="139">
        <f t="shared" si="68"/>
        <v>-0.1368991886725815</v>
      </c>
      <c r="M593" s="139">
        <f t="shared" si="69"/>
        <v>0.26372026822164818</v>
      </c>
      <c r="N593" s="388">
        <f t="shared" si="65"/>
        <v>2377.4382180181583</v>
      </c>
    </row>
    <row r="594" spans="2:14" x14ac:dyDescent="0.2">
      <c r="B594" s="387">
        <v>4</v>
      </c>
      <c r="C594" s="387">
        <v>1201</v>
      </c>
      <c r="D594" s="384" t="s">
        <v>1167</v>
      </c>
      <c r="E594" s="385">
        <v>6846</v>
      </c>
      <c r="F594" s="385">
        <v>1000</v>
      </c>
      <c r="G594" s="385">
        <v>9719</v>
      </c>
      <c r="H594" s="386">
        <f t="shared" si="63"/>
        <v>0.70439345611688442</v>
      </c>
      <c r="I594" s="139">
        <f t="shared" si="64"/>
        <v>16.565000000000001</v>
      </c>
      <c r="J594" s="139">
        <f t="shared" si="66"/>
        <v>0.20904228095249791</v>
      </c>
      <c r="K594" s="139">
        <f t="shared" si="67"/>
        <v>0.31160609001152495</v>
      </c>
      <c r="L594" s="139">
        <f t="shared" si="68"/>
        <v>0.34025531398977049</v>
      </c>
      <c r="M594" s="139">
        <f t="shared" si="69"/>
        <v>0.86090368495379332</v>
      </c>
      <c r="N594" s="388">
        <f t="shared" si="65"/>
        <v>8367.1229140659179</v>
      </c>
    </row>
    <row r="595" spans="2:14" x14ac:dyDescent="0.2">
      <c r="B595" s="387">
        <v>4</v>
      </c>
      <c r="C595" s="387">
        <v>1202</v>
      </c>
      <c r="D595" s="384" t="s">
        <v>1168</v>
      </c>
      <c r="E595" s="385">
        <v>1604</v>
      </c>
      <c r="F595" s="385">
        <v>2964</v>
      </c>
      <c r="G595" s="385">
        <v>1539</v>
      </c>
      <c r="H595" s="386">
        <f t="shared" si="63"/>
        <v>1.0422352176738141</v>
      </c>
      <c r="I595" s="139">
        <f t="shared" si="64"/>
        <v>1.060391363022942</v>
      </c>
      <c r="J595" s="139">
        <f t="shared" si="66"/>
        <v>-9.2067700372557168E-2</v>
      </c>
      <c r="K595" s="139">
        <f t="shared" si="67"/>
        <v>0.67301841520597239</v>
      </c>
      <c r="L595" s="139">
        <f t="shared" si="68"/>
        <v>-0.20946334769751929</v>
      </c>
      <c r="M595" s="139">
        <f t="shared" si="69"/>
        <v>0.37148736713589592</v>
      </c>
      <c r="N595" s="388">
        <f t="shared" si="65"/>
        <v>571.71905802214383</v>
      </c>
    </row>
    <row r="596" spans="2:14" x14ac:dyDescent="0.2">
      <c r="B596" s="387">
        <v>4</v>
      </c>
      <c r="C596" s="387">
        <v>1203</v>
      </c>
      <c r="D596" s="384" t="s">
        <v>1169</v>
      </c>
      <c r="E596" s="385">
        <v>423</v>
      </c>
      <c r="F596" s="385">
        <v>2541</v>
      </c>
      <c r="G596" s="385">
        <v>1749</v>
      </c>
      <c r="H596" s="386">
        <f t="shared" si="63"/>
        <v>0.241852487135506</v>
      </c>
      <c r="I596" s="139">
        <f t="shared" si="64"/>
        <v>0.85478158205430932</v>
      </c>
      <c r="J596" s="139">
        <f t="shared" si="66"/>
        <v>-8.4337493028026414E-2</v>
      </c>
      <c r="K596" s="139">
        <f t="shared" si="67"/>
        <v>-0.18320546415177927</v>
      </c>
      <c r="L596" s="139">
        <f t="shared" si="68"/>
        <v>-0.21675327911535164</v>
      </c>
      <c r="M596" s="139">
        <f t="shared" si="69"/>
        <v>-0.48429623629515733</v>
      </c>
      <c r="N596" s="388">
        <f t="shared" si="65"/>
        <v>-847.03411728023013</v>
      </c>
    </row>
    <row r="597" spans="2:14" x14ac:dyDescent="0.2">
      <c r="B597" s="387">
        <v>4</v>
      </c>
      <c r="C597" s="387">
        <v>1205</v>
      </c>
      <c r="D597" s="384" t="s">
        <v>1170</v>
      </c>
      <c r="E597" s="385">
        <v>1658</v>
      </c>
      <c r="F597" s="385">
        <v>4048</v>
      </c>
      <c r="G597" s="385">
        <v>3909</v>
      </c>
      <c r="H597" s="386">
        <f t="shared" si="63"/>
        <v>0.42414939882322844</v>
      </c>
      <c r="I597" s="139">
        <f t="shared" si="64"/>
        <v>1.3752470355731226</v>
      </c>
      <c r="J597" s="139">
        <f t="shared" si="66"/>
        <v>-4.8267889128529419E-3</v>
      </c>
      <c r="K597" s="139">
        <f t="shared" si="67"/>
        <v>1.1809949055875535E-2</v>
      </c>
      <c r="L597" s="139">
        <f t="shared" si="68"/>
        <v>-0.19830008372927233</v>
      </c>
      <c r="M597" s="139">
        <f t="shared" si="69"/>
        <v>-0.19131692358624974</v>
      </c>
      <c r="N597" s="388">
        <f t="shared" si="65"/>
        <v>-747.8578542986503</v>
      </c>
    </row>
    <row r="598" spans="2:14" x14ac:dyDescent="0.2">
      <c r="B598" s="387">
        <v>4</v>
      </c>
      <c r="C598" s="387">
        <v>1206</v>
      </c>
      <c r="D598" s="384" t="s">
        <v>1171</v>
      </c>
      <c r="E598" s="385">
        <v>1442</v>
      </c>
      <c r="F598" s="385">
        <v>2697</v>
      </c>
      <c r="G598" s="385">
        <v>3891</v>
      </c>
      <c r="H598" s="386">
        <f t="shared" si="63"/>
        <v>0.37059881778463122</v>
      </c>
      <c r="I598" s="139">
        <f t="shared" si="64"/>
        <v>1.9773822766036337</v>
      </c>
      <c r="J598" s="139">
        <f t="shared" si="66"/>
        <v>-5.489378113812721E-3</v>
      </c>
      <c r="K598" s="139">
        <f t="shared" si="67"/>
        <v>-4.5476752030105518E-2</v>
      </c>
      <c r="L598" s="139">
        <f t="shared" si="68"/>
        <v>-0.1769512714758221</v>
      </c>
      <c r="M598" s="139">
        <f t="shared" si="69"/>
        <v>-0.22791740161974033</v>
      </c>
      <c r="N598" s="388">
        <f t="shared" si="65"/>
        <v>-886.82660970240966</v>
      </c>
    </row>
    <row r="599" spans="2:14" x14ac:dyDescent="0.2">
      <c r="B599" s="387">
        <v>4</v>
      </c>
      <c r="C599" s="387">
        <v>1207</v>
      </c>
      <c r="D599" s="384" t="s">
        <v>1172</v>
      </c>
      <c r="E599" s="385">
        <v>1005</v>
      </c>
      <c r="F599" s="385">
        <v>1098</v>
      </c>
      <c r="G599" s="385">
        <v>1991</v>
      </c>
      <c r="H599" s="386">
        <f t="shared" si="63"/>
        <v>0.50477147162230041</v>
      </c>
      <c r="I599" s="139">
        <f t="shared" si="64"/>
        <v>2.7285974499089254</v>
      </c>
      <c r="J599" s="139">
        <f t="shared" si="66"/>
        <v>-7.5429349326233838E-2</v>
      </c>
      <c r="K599" s="139">
        <f t="shared" si="67"/>
        <v>9.8056867311416926E-2</v>
      </c>
      <c r="L599" s="139">
        <f t="shared" si="68"/>
        <v>-0.15031680366192929</v>
      </c>
      <c r="M599" s="139">
        <f t="shared" si="69"/>
        <v>-0.1276892856767462</v>
      </c>
      <c r="N599" s="388">
        <f t="shared" si="65"/>
        <v>-254.22936778240168</v>
      </c>
    </row>
    <row r="600" spans="2:14" x14ac:dyDescent="0.2">
      <c r="B600" s="387">
        <v>4</v>
      </c>
      <c r="C600" s="387">
        <v>1208</v>
      </c>
      <c r="D600" s="384" t="s">
        <v>1173</v>
      </c>
      <c r="E600" s="385">
        <v>228</v>
      </c>
      <c r="F600" s="385">
        <v>2180</v>
      </c>
      <c r="G600" s="385">
        <v>435</v>
      </c>
      <c r="H600" s="386">
        <f t="shared" si="63"/>
        <v>0.52413793103448281</v>
      </c>
      <c r="I600" s="139">
        <f t="shared" si="64"/>
        <v>0.30412844036697245</v>
      </c>
      <c r="J600" s="139">
        <f t="shared" si="66"/>
        <v>-0.13270650469809028</v>
      </c>
      <c r="K600" s="139">
        <f t="shared" si="67"/>
        <v>0.1187744869884067</v>
      </c>
      <c r="L600" s="139">
        <f t="shared" si="68"/>
        <v>-0.23627678436400024</v>
      </c>
      <c r="M600" s="139">
        <f t="shared" si="69"/>
        <v>-0.25020880207368379</v>
      </c>
      <c r="N600" s="388">
        <f t="shared" si="65"/>
        <v>-108.84082890205245</v>
      </c>
    </row>
    <row r="601" spans="2:14" x14ac:dyDescent="0.2">
      <c r="B601" s="387">
        <v>4</v>
      </c>
      <c r="C601" s="387">
        <v>1209</v>
      </c>
      <c r="D601" s="384" t="s">
        <v>1174</v>
      </c>
      <c r="E601" s="385">
        <v>207</v>
      </c>
      <c r="F601" s="385">
        <v>3602</v>
      </c>
      <c r="G601" s="385">
        <v>514</v>
      </c>
      <c r="H601" s="386">
        <f t="shared" si="63"/>
        <v>0.40272373540856032</v>
      </c>
      <c r="I601" s="139">
        <f t="shared" si="64"/>
        <v>0.20016657412548583</v>
      </c>
      <c r="J601" s="139">
        <f t="shared" si="66"/>
        <v>-0.12979847431610014</v>
      </c>
      <c r="K601" s="139">
        <f t="shared" si="67"/>
        <v>-1.1110541288015696E-2</v>
      </c>
      <c r="L601" s="139">
        <f t="shared" si="68"/>
        <v>-0.23996277085452578</v>
      </c>
      <c r="M601" s="139">
        <f t="shared" si="69"/>
        <v>-0.38087178645864161</v>
      </c>
      <c r="N601" s="388">
        <f t="shared" si="65"/>
        <v>-195.76809823974179</v>
      </c>
    </row>
    <row r="602" spans="2:14" x14ac:dyDescent="0.2">
      <c r="B602" s="387">
        <v>4</v>
      </c>
      <c r="C602" s="387">
        <v>1210</v>
      </c>
      <c r="D602" s="384" t="s">
        <v>1175</v>
      </c>
      <c r="E602" s="385">
        <v>36</v>
      </c>
      <c r="F602" s="385">
        <v>1497</v>
      </c>
      <c r="G602" s="385">
        <v>181</v>
      </c>
      <c r="H602" s="386">
        <f t="shared" si="63"/>
        <v>0.19889502762430938</v>
      </c>
      <c r="I602" s="139">
        <f t="shared" si="64"/>
        <v>0.14495657982631929</v>
      </c>
      <c r="J602" s="139">
        <f t="shared" si="66"/>
        <v>-0.14205637453385606</v>
      </c>
      <c r="K602" s="139">
        <f t="shared" si="67"/>
        <v>-0.22915998219253286</v>
      </c>
      <c r="L602" s="139">
        <f t="shared" si="68"/>
        <v>-0.24192025103919287</v>
      </c>
      <c r="M602" s="139">
        <f t="shared" si="69"/>
        <v>-0.61313660776558176</v>
      </c>
      <c r="N602" s="388">
        <f t="shared" si="65"/>
        <v>-110.9777260055703</v>
      </c>
    </row>
    <row r="603" spans="2:14" x14ac:dyDescent="0.2">
      <c r="B603" s="387">
        <v>4</v>
      </c>
      <c r="C603" s="387">
        <v>1211</v>
      </c>
      <c r="D603" s="384" t="s">
        <v>1176</v>
      </c>
      <c r="E603" s="385">
        <v>182</v>
      </c>
      <c r="F603" s="385">
        <v>3433</v>
      </c>
      <c r="G603" s="385">
        <v>471</v>
      </c>
      <c r="H603" s="386">
        <f t="shared" si="63"/>
        <v>0.386411889596603</v>
      </c>
      <c r="I603" s="139">
        <f t="shared" si="64"/>
        <v>0.19021264200407806</v>
      </c>
      <c r="J603" s="139">
        <f t="shared" si="66"/>
        <v>-0.13138132629617072</v>
      </c>
      <c r="K603" s="139">
        <f t="shared" si="67"/>
        <v>-2.856043290574985E-2</v>
      </c>
      <c r="L603" s="139">
        <f t="shared" si="68"/>
        <v>-0.24031568929138697</v>
      </c>
      <c r="M603" s="139">
        <f t="shared" si="69"/>
        <v>-0.40025744849330758</v>
      </c>
      <c r="N603" s="388">
        <f t="shared" si="65"/>
        <v>-188.52125824034786</v>
      </c>
    </row>
    <row r="604" spans="2:14" x14ac:dyDescent="0.2">
      <c r="B604" s="387">
        <v>4</v>
      </c>
      <c r="C604" s="387">
        <v>1212</v>
      </c>
      <c r="D604" s="384" t="s">
        <v>1177</v>
      </c>
      <c r="E604" s="385">
        <v>44</v>
      </c>
      <c r="F604" s="385">
        <v>3266</v>
      </c>
      <c r="G604" s="385">
        <v>142</v>
      </c>
      <c r="H604" s="386">
        <f t="shared" si="63"/>
        <v>0.30985915492957744</v>
      </c>
      <c r="I604" s="139">
        <f t="shared" si="64"/>
        <v>5.6950398040416413E-2</v>
      </c>
      <c r="J604" s="139">
        <f t="shared" si="66"/>
        <v>-0.14349198446926892</v>
      </c>
      <c r="K604" s="139">
        <f t="shared" si="67"/>
        <v>-0.11045410321015689</v>
      </c>
      <c r="L604" s="139">
        <f t="shared" si="68"/>
        <v>-0.24504052589451406</v>
      </c>
      <c r="M604" s="139">
        <f t="shared" si="69"/>
        <v>-0.49898661357393992</v>
      </c>
      <c r="N604" s="388">
        <f t="shared" si="65"/>
        <v>-70.856099127499462</v>
      </c>
    </row>
    <row r="605" spans="2:14" x14ac:dyDescent="0.2">
      <c r="B605" s="387">
        <v>4</v>
      </c>
      <c r="C605" s="387">
        <v>1213</v>
      </c>
      <c r="D605" s="384" t="s">
        <v>1178</v>
      </c>
      <c r="E605" s="385">
        <v>3098</v>
      </c>
      <c r="F605" s="385">
        <v>1405</v>
      </c>
      <c r="G605" s="385">
        <v>5414</v>
      </c>
      <c r="H605" s="386">
        <f t="shared" si="63"/>
        <v>0.57222016992981162</v>
      </c>
      <c r="I605" s="139">
        <f t="shared" si="64"/>
        <v>6.0583629893238431</v>
      </c>
      <c r="J605" s="139">
        <f t="shared" si="66"/>
        <v>5.0573030389617461E-2</v>
      </c>
      <c r="K605" s="139">
        <f t="shared" si="67"/>
        <v>0.17021133031894151</v>
      </c>
      <c r="L605" s="139">
        <f t="shared" si="68"/>
        <v>-3.2259373196112232E-2</v>
      </c>
      <c r="M605" s="139">
        <f t="shared" si="69"/>
        <v>0.18852498751244673</v>
      </c>
      <c r="N605" s="388">
        <f t="shared" si="65"/>
        <v>1020.6742823923865</v>
      </c>
    </row>
    <row r="606" spans="2:14" x14ac:dyDescent="0.2">
      <c r="B606" s="387">
        <v>4</v>
      </c>
      <c r="C606" s="387">
        <v>1214</v>
      </c>
      <c r="D606" s="384" t="s">
        <v>1179</v>
      </c>
      <c r="E606" s="385">
        <v>771</v>
      </c>
      <c r="F606" s="385">
        <v>1365</v>
      </c>
      <c r="G606" s="385">
        <v>2036</v>
      </c>
      <c r="H606" s="386">
        <f t="shared" si="63"/>
        <v>0.37868369351669939</v>
      </c>
      <c r="I606" s="139">
        <f t="shared" si="64"/>
        <v>2.0564102564102562</v>
      </c>
      <c r="J606" s="139">
        <f t="shared" si="66"/>
        <v>-7.3772876323834377E-2</v>
      </c>
      <c r="K606" s="139">
        <f t="shared" si="67"/>
        <v>-3.6827810218503759E-2</v>
      </c>
      <c r="L606" s="139">
        <f t="shared" si="68"/>
        <v>-0.17414932037132672</v>
      </c>
      <c r="M606" s="139">
        <f t="shared" si="69"/>
        <v>-0.28475000691366487</v>
      </c>
      <c r="N606" s="388">
        <f t="shared" si="65"/>
        <v>-579.75101407622162</v>
      </c>
    </row>
    <row r="607" spans="2:14" x14ac:dyDescent="0.2">
      <c r="B607" s="387">
        <v>4</v>
      </c>
      <c r="C607" s="387">
        <v>1215</v>
      </c>
      <c r="D607" s="384" t="s">
        <v>1180</v>
      </c>
      <c r="E607" s="385">
        <v>230</v>
      </c>
      <c r="F607" s="385">
        <v>1170</v>
      </c>
      <c r="G607" s="385">
        <v>723</v>
      </c>
      <c r="H607" s="386">
        <f t="shared" si="63"/>
        <v>0.318118948824343</v>
      </c>
      <c r="I607" s="139">
        <f t="shared" si="64"/>
        <v>0.81452991452991452</v>
      </c>
      <c r="J607" s="139">
        <f t="shared" si="66"/>
        <v>-0.12210507748273382</v>
      </c>
      <c r="K607" s="139">
        <f t="shared" si="67"/>
        <v>-0.10161803953532585</v>
      </c>
      <c r="L607" s="139">
        <f t="shared" si="68"/>
        <v>-0.21818040915908721</v>
      </c>
      <c r="M607" s="139">
        <f t="shared" si="69"/>
        <v>-0.4419035261771469</v>
      </c>
      <c r="N607" s="388">
        <f t="shared" si="65"/>
        <v>-319.49624942607721</v>
      </c>
    </row>
    <row r="608" spans="2:14" x14ac:dyDescent="0.2">
      <c r="B608" s="387">
        <v>4</v>
      </c>
      <c r="C608" s="387">
        <v>1216</v>
      </c>
      <c r="D608" s="384" t="s">
        <v>1181</v>
      </c>
      <c r="E608" s="385">
        <v>381</v>
      </c>
      <c r="F608" s="385">
        <v>5054</v>
      </c>
      <c r="G608" s="385">
        <v>1984</v>
      </c>
      <c r="H608" s="386">
        <f t="shared" si="63"/>
        <v>0.19203629032258066</v>
      </c>
      <c r="I608" s="139">
        <f t="shared" si="64"/>
        <v>0.46794618124258014</v>
      </c>
      <c r="J608" s="139">
        <f t="shared" si="66"/>
        <v>-7.5687022904384851E-2</v>
      </c>
      <c r="K608" s="139">
        <f t="shared" si="67"/>
        <v>-0.23649724027658997</v>
      </c>
      <c r="L608" s="139">
        <f t="shared" si="68"/>
        <v>-0.23046859717377316</v>
      </c>
      <c r="M608" s="139">
        <f t="shared" si="69"/>
        <v>-0.54265286035474802</v>
      </c>
      <c r="N608" s="388">
        <f t="shared" si="65"/>
        <v>-1076.62327494382</v>
      </c>
    </row>
    <row r="609" spans="2:14" x14ac:dyDescent="0.2">
      <c r="B609" s="387">
        <v>4</v>
      </c>
      <c r="C609" s="387">
        <v>1217</v>
      </c>
      <c r="D609" s="384" t="s">
        <v>1182</v>
      </c>
      <c r="E609" s="385">
        <v>74</v>
      </c>
      <c r="F609" s="385">
        <v>1343</v>
      </c>
      <c r="G609" s="385">
        <v>387</v>
      </c>
      <c r="H609" s="386">
        <f t="shared" si="63"/>
        <v>0.19121447028423771</v>
      </c>
      <c r="I609" s="139">
        <f t="shared" si="64"/>
        <v>0.34326135517498141</v>
      </c>
      <c r="J609" s="139">
        <f t="shared" si="66"/>
        <v>-0.13447340923398302</v>
      </c>
      <c r="K609" s="139">
        <f t="shared" si="67"/>
        <v>-0.23737639710308803</v>
      </c>
      <c r="L609" s="139">
        <f t="shared" si="68"/>
        <v>-0.23488931989715284</v>
      </c>
      <c r="M609" s="139">
        <f t="shared" si="69"/>
        <v>-0.60673912623422388</v>
      </c>
      <c r="N609" s="388">
        <f t="shared" si="65"/>
        <v>-234.80804185264464</v>
      </c>
    </row>
    <row r="610" spans="2:14" x14ac:dyDescent="0.2">
      <c r="B610" s="387">
        <v>4</v>
      </c>
      <c r="C610" s="387">
        <v>1218</v>
      </c>
      <c r="D610" s="384" t="s">
        <v>1183</v>
      </c>
      <c r="E610" s="385">
        <v>295</v>
      </c>
      <c r="F610" s="385">
        <v>3748</v>
      </c>
      <c r="G610" s="385">
        <v>846</v>
      </c>
      <c r="H610" s="386">
        <f t="shared" si="63"/>
        <v>0.34869976359338062</v>
      </c>
      <c r="I610" s="139">
        <f t="shared" si="64"/>
        <v>0.30442902881536821</v>
      </c>
      <c r="J610" s="139">
        <f t="shared" si="66"/>
        <v>-0.11757738460950866</v>
      </c>
      <c r="K610" s="139">
        <f t="shared" si="67"/>
        <v>-6.890366070576788E-2</v>
      </c>
      <c r="L610" s="139">
        <f t="shared" si="68"/>
        <v>-0.23626612694700638</v>
      </c>
      <c r="M610" s="139">
        <f t="shared" si="69"/>
        <v>-0.42274717226228292</v>
      </c>
      <c r="N610" s="388">
        <f t="shared" si="65"/>
        <v>-357.64410773389136</v>
      </c>
    </row>
    <row r="611" spans="2:14" x14ac:dyDescent="0.2">
      <c r="B611" s="387">
        <v>4</v>
      </c>
      <c r="C611" s="387">
        <v>1219</v>
      </c>
      <c r="D611" s="384" t="s">
        <v>1184</v>
      </c>
      <c r="E611" s="385">
        <v>200</v>
      </c>
      <c r="F611" s="385">
        <v>4081</v>
      </c>
      <c r="G611" s="385">
        <v>705</v>
      </c>
      <c r="H611" s="386">
        <f t="shared" si="63"/>
        <v>0.28368794326241137</v>
      </c>
      <c r="I611" s="139">
        <f t="shared" si="64"/>
        <v>0.22175937270276894</v>
      </c>
      <c r="J611" s="139">
        <f t="shared" si="66"/>
        <v>-0.1227676666836936</v>
      </c>
      <c r="K611" s="139">
        <f t="shared" si="67"/>
        <v>-0.13845122949258268</v>
      </c>
      <c r="L611" s="139">
        <f t="shared" si="68"/>
        <v>-0.23919719433376935</v>
      </c>
      <c r="M611" s="139">
        <f t="shared" si="69"/>
        <v>-0.50041609051004565</v>
      </c>
      <c r="N611" s="388">
        <f t="shared" si="65"/>
        <v>-352.79334380958221</v>
      </c>
    </row>
    <row r="612" spans="2:14" x14ac:dyDescent="0.2">
      <c r="B612" s="387">
        <v>4</v>
      </c>
      <c r="C612" s="387">
        <v>1220</v>
      </c>
      <c r="D612" s="384" t="s">
        <v>1185</v>
      </c>
      <c r="E612" s="385">
        <v>249</v>
      </c>
      <c r="F612" s="385">
        <v>3499</v>
      </c>
      <c r="G612" s="385">
        <v>411</v>
      </c>
      <c r="H612" s="386">
        <f t="shared" si="63"/>
        <v>0.6058394160583942</v>
      </c>
      <c r="I612" s="139">
        <f t="shared" si="64"/>
        <v>0.1886253215204344</v>
      </c>
      <c r="J612" s="139">
        <f t="shared" si="66"/>
        <v>-0.13358995696603665</v>
      </c>
      <c r="K612" s="139">
        <f t="shared" si="67"/>
        <v>0.20617612596356757</v>
      </c>
      <c r="L612" s="139">
        <f t="shared" si="68"/>
        <v>-0.24037196802194818</v>
      </c>
      <c r="M612" s="139">
        <f t="shared" si="69"/>
        <v>-0.16778579902441726</v>
      </c>
      <c r="N612" s="388">
        <f t="shared" si="65"/>
        <v>-68.959963399035487</v>
      </c>
    </row>
    <row r="613" spans="2:14" x14ac:dyDescent="0.2">
      <c r="B613" s="387">
        <v>5</v>
      </c>
      <c r="C613" s="387">
        <v>1301</v>
      </c>
      <c r="D613" s="384" t="s">
        <v>1186</v>
      </c>
      <c r="E613" s="385">
        <v>6875</v>
      </c>
      <c r="F613" s="385">
        <v>9293</v>
      </c>
      <c r="G613" s="385">
        <v>16253</v>
      </c>
      <c r="H613" s="386">
        <f t="shared" si="63"/>
        <v>0.42299883098504892</v>
      </c>
      <c r="I613" s="139">
        <f t="shared" si="64"/>
        <v>2.4887549768643065</v>
      </c>
      <c r="J613" s="139">
        <f t="shared" si="66"/>
        <v>0.44956216090089773</v>
      </c>
      <c r="K613" s="139">
        <f t="shared" si="67"/>
        <v>1.0579108333952718E-2</v>
      </c>
      <c r="L613" s="139">
        <f t="shared" si="68"/>
        <v>-0.15882046127657018</v>
      </c>
      <c r="M613" s="139">
        <f t="shared" si="69"/>
        <v>0.30132080795828026</v>
      </c>
      <c r="N613" s="388">
        <f t="shared" si="65"/>
        <v>4897.3670917459294</v>
      </c>
    </row>
    <row r="614" spans="2:14" x14ac:dyDescent="0.2">
      <c r="B614" s="387">
        <v>5</v>
      </c>
      <c r="C614" s="387">
        <v>1311</v>
      </c>
      <c r="D614" s="384" t="s">
        <v>1187</v>
      </c>
      <c r="E614" s="385">
        <v>649</v>
      </c>
      <c r="F614" s="385">
        <v>1413</v>
      </c>
      <c r="G614" s="385">
        <v>2384</v>
      </c>
      <c r="H614" s="386">
        <f t="shared" si="63"/>
        <v>0.27223154362416108</v>
      </c>
      <c r="I614" s="139">
        <f t="shared" si="64"/>
        <v>2.1464968152866244</v>
      </c>
      <c r="J614" s="139">
        <f t="shared" si="66"/>
        <v>-6.0962818438611996E-2</v>
      </c>
      <c r="K614" s="139">
        <f t="shared" si="67"/>
        <v>-0.15070691988602491</v>
      </c>
      <c r="L614" s="139">
        <f t="shared" si="68"/>
        <v>-0.17095528537560131</v>
      </c>
      <c r="M614" s="139">
        <f t="shared" si="69"/>
        <v>-0.38262502370023821</v>
      </c>
      <c r="N614" s="388">
        <f t="shared" si="65"/>
        <v>-912.17805650136791</v>
      </c>
    </row>
    <row r="615" spans="2:14" x14ac:dyDescent="0.2">
      <c r="B615" s="387">
        <v>5</v>
      </c>
      <c r="C615" s="387">
        <v>1321</v>
      </c>
      <c r="D615" s="384" t="s">
        <v>1188</v>
      </c>
      <c r="E615" s="385">
        <v>3968</v>
      </c>
      <c r="F615" s="385">
        <v>1715</v>
      </c>
      <c r="G615" s="385">
        <v>5470</v>
      </c>
      <c r="H615" s="386">
        <f t="shared" si="63"/>
        <v>0.72541133455210238</v>
      </c>
      <c r="I615" s="139">
        <f t="shared" si="64"/>
        <v>5.5032069970845479</v>
      </c>
      <c r="J615" s="139">
        <f t="shared" si="66"/>
        <v>5.2634419014825663E-2</v>
      </c>
      <c r="K615" s="139">
        <f t="shared" si="67"/>
        <v>0.33409034500984114</v>
      </c>
      <c r="L615" s="139">
        <f t="shared" si="68"/>
        <v>-5.1942527813355496E-2</v>
      </c>
      <c r="M615" s="139">
        <f t="shared" si="69"/>
        <v>0.33478223621131131</v>
      </c>
      <c r="N615" s="388">
        <f t="shared" si="65"/>
        <v>1831.258832075873</v>
      </c>
    </row>
    <row r="616" spans="2:14" x14ac:dyDescent="0.2">
      <c r="B616" s="387">
        <v>5</v>
      </c>
      <c r="C616" s="387">
        <v>1322</v>
      </c>
      <c r="D616" s="384" t="s">
        <v>1189</v>
      </c>
      <c r="E616" s="385">
        <v>15155</v>
      </c>
      <c r="F616" s="385">
        <v>1312</v>
      </c>
      <c r="G616" s="385">
        <v>16615</v>
      </c>
      <c r="H616" s="386">
        <f t="shared" si="63"/>
        <v>0.91212759554619316</v>
      </c>
      <c r="I616" s="139">
        <f t="shared" si="64"/>
        <v>24.214939024390244</v>
      </c>
      <c r="J616" s="139">
        <f t="shared" si="66"/>
        <v>0.46288756594242214</v>
      </c>
      <c r="K616" s="139">
        <f t="shared" si="67"/>
        <v>0.53383343694288621</v>
      </c>
      <c r="L616" s="139">
        <f t="shared" si="68"/>
        <v>0.61148526509268908</v>
      </c>
      <c r="M616" s="139">
        <f t="shared" si="69"/>
        <v>1.6082062679779976</v>
      </c>
      <c r="N616" s="388">
        <f t="shared" si="65"/>
        <v>26720.34714245443</v>
      </c>
    </row>
    <row r="617" spans="2:14" x14ac:dyDescent="0.2">
      <c r="B617" s="387">
        <v>5</v>
      </c>
      <c r="C617" s="387">
        <v>1323</v>
      </c>
      <c r="D617" s="384" t="s">
        <v>1190</v>
      </c>
      <c r="E617" s="385">
        <v>4679</v>
      </c>
      <c r="F617" s="385">
        <v>604</v>
      </c>
      <c r="G617" s="385">
        <v>7460</v>
      </c>
      <c r="H617" s="386">
        <f t="shared" si="63"/>
        <v>0.6272117962466488</v>
      </c>
      <c r="I617" s="139">
        <f t="shared" si="64"/>
        <v>20.097682119205299</v>
      </c>
      <c r="J617" s="139">
        <f t="shared" si="66"/>
        <v>0.12588733623204568</v>
      </c>
      <c r="K617" s="139">
        <f t="shared" si="67"/>
        <v>0.22903961561381092</v>
      </c>
      <c r="L617" s="139">
        <f t="shared" si="68"/>
        <v>0.46550718794579599</v>
      </c>
      <c r="M617" s="139">
        <f t="shared" si="69"/>
        <v>0.82043413979165258</v>
      </c>
      <c r="N617" s="388">
        <f t="shared" si="65"/>
        <v>6120.4386828457282</v>
      </c>
    </row>
    <row r="618" spans="2:14" x14ac:dyDescent="0.2">
      <c r="B618" s="387">
        <v>5</v>
      </c>
      <c r="C618" s="387">
        <v>1331</v>
      </c>
      <c r="D618" s="384" t="s">
        <v>1191</v>
      </c>
      <c r="E618" s="385">
        <v>7037</v>
      </c>
      <c r="F618" s="385">
        <v>2918</v>
      </c>
      <c r="G618" s="385">
        <v>13809</v>
      </c>
      <c r="H618" s="386">
        <f t="shared" si="63"/>
        <v>0.50959519154174815</v>
      </c>
      <c r="I618" s="139">
        <f t="shared" si="64"/>
        <v>7.1439342015078822</v>
      </c>
      <c r="J618" s="139">
        <f t="shared" si="66"/>
        <v>0.35959727161502547</v>
      </c>
      <c r="K618" s="139">
        <f t="shared" si="67"/>
        <v>0.10321712880230016</v>
      </c>
      <c r="L618" s="139">
        <f t="shared" si="68"/>
        <v>6.2297475485961701E-3</v>
      </c>
      <c r="M618" s="139">
        <f t="shared" si="69"/>
        <v>0.46904414796592181</v>
      </c>
      <c r="N618" s="388">
        <f t="shared" si="65"/>
        <v>6477.0306392614139</v>
      </c>
    </row>
    <row r="619" spans="2:14" x14ac:dyDescent="0.2">
      <c r="B619" s="387">
        <v>5</v>
      </c>
      <c r="C619" s="387">
        <v>1341</v>
      </c>
      <c r="D619" s="384" t="s">
        <v>1192</v>
      </c>
      <c r="E619" s="385">
        <v>3651</v>
      </c>
      <c r="F619" s="385">
        <v>2041</v>
      </c>
      <c r="G619" s="385">
        <v>7185</v>
      </c>
      <c r="H619" s="386">
        <f t="shared" si="63"/>
        <v>0.50814196242171195</v>
      </c>
      <c r="I619" s="139">
        <f t="shared" si="64"/>
        <v>5.3091621754042135</v>
      </c>
      <c r="J619" s="139">
        <f t="shared" si="66"/>
        <v>0.11576444566182684</v>
      </c>
      <c r="K619" s="139">
        <f t="shared" si="67"/>
        <v>0.10166251070863366</v>
      </c>
      <c r="L619" s="139">
        <f t="shared" si="68"/>
        <v>-5.882242153908708E-2</v>
      </c>
      <c r="M619" s="139">
        <f t="shared" si="69"/>
        <v>0.15860453483137343</v>
      </c>
      <c r="N619" s="388">
        <f t="shared" si="65"/>
        <v>1139.573582763418</v>
      </c>
    </row>
    <row r="620" spans="2:14" x14ac:dyDescent="0.2">
      <c r="B620" s="387">
        <v>5</v>
      </c>
      <c r="C620" s="387">
        <v>1342</v>
      </c>
      <c r="D620" s="384" t="s">
        <v>1193</v>
      </c>
      <c r="E620" s="385">
        <v>1254</v>
      </c>
      <c r="F620" s="385">
        <v>1303</v>
      </c>
      <c r="G620" s="385">
        <v>5325</v>
      </c>
      <c r="H620" s="386">
        <f t="shared" si="63"/>
        <v>0.23549295774647888</v>
      </c>
      <c r="I620" s="139">
        <f t="shared" si="64"/>
        <v>5.0491174213353798</v>
      </c>
      <c r="J620" s="139">
        <f t="shared" si="66"/>
        <v>4.7296894895983002E-2</v>
      </c>
      <c r="K620" s="139">
        <f t="shared" si="67"/>
        <v>-0.19000868555649422</v>
      </c>
      <c r="L620" s="139">
        <f t="shared" si="68"/>
        <v>-6.8042354626891288E-2</v>
      </c>
      <c r="M620" s="139">
        <f t="shared" si="69"/>
        <v>-0.21075414528740249</v>
      </c>
      <c r="N620" s="388">
        <f t="shared" si="65"/>
        <v>-1122.2658236554182</v>
      </c>
    </row>
    <row r="621" spans="2:14" x14ac:dyDescent="0.2">
      <c r="B621" s="387">
        <v>5</v>
      </c>
      <c r="C621" s="387">
        <v>1343</v>
      </c>
      <c r="D621" s="384" t="s">
        <v>1194</v>
      </c>
      <c r="E621" s="385">
        <v>41</v>
      </c>
      <c r="F621" s="385">
        <v>3449</v>
      </c>
      <c r="G621" s="385">
        <v>178</v>
      </c>
      <c r="H621" s="386">
        <f t="shared" si="63"/>
        <v>0.2303370786516854</v>
      </c>
      <c r="I621" s="139">
        <f t="shared" si="64"/>
        <v>6.3496665700202959E-2</v>
      </c>
      <c r="J621" s="139">
        <f t="shared" si="66"/>
        <v>-0.14216680606734935</v>
      </c>
      <c r="K621" s="139">
        <f t="shared" si="67"/>
        <v>-0.19552428032335598</v>
      </c>
      <c r="L621" s="139">
        <f t="shared" si="68"/>
        <v>-0.24480842680828477</v>
      </c>
      <c r="M621" s="139">
        <f t="shared" si="69"/>
        <v>-0.58249951319899007</v>
      </c>
      <c r="N621" s="388">
        <f t="shared" si="65"/>
        <v>-103.68491334942023</v>
      </c>
    </row>
    <row r="622" spans="2:14" x14ac:dyDescent="0.2">
      <c r="B622" s="387">
        <v>5</v>
      </c>
      <c r="C622" s="387">
        <v>1344</v>
      </c>
      <c r="D622" s="384" t="s">
        <v>1195</v>
      </c>
      <c r="E622" s="385">
        <v>5563</v>
      </c>
      <c r="F622" s="385">
        <v>231</v>
      </c>
      <c r="G622" s="385">
        <v>9353</v>
      </c>
      <c r="H622" s="386">
        <f t="shared" si="63"/>
        <v>0.59478242275205817</v>
      </c>
      <c r="I622" s="139">
        <f t="shared" si="64"/>
        <v>64.571428571428569</v>
      </c>
      <c r="J622" s="139">
        <f t="shared" si="66"/>
        <v>0.19556963386631573</v>
      </c>
      <c r="K622" s="139">
        <f t="shared" si="67"/>
        <v>0.19434770770619664</v>
      </c>
      <c r="L622" s="139">
        <f t="shared" si="68"/>
        <v>2.0423317923172788</v>
      </c>
      <c r="M622" s="139">
        <f t="shared" si="69"/>
        <v>2.4322491338897914</v>
      </c>
      <c r="N622" s="388">
        <f t="shared" si="65"/>
        <v>22748.826149271219</v>
      </c>
    </row>
    <row r="623" spans="2:14" x14ac:dyDescent="0.2">
      <c r="B623" s="387">
        <v>5</v>
      </c>
      <c r="C623" s="387">
        <v>1345</v>
      </c>
      <c r="D623" s="384" t="s">
        <v>1196</v>
      </c>
      <c r="E623" s="385">
        <v>1344</v>
      </c>
      <c r="F623" s="385">
        <v>1130</v>
      </c>
      <c r="G623" s="385">
        <v>3990</v>
      </c>
      <c r="H623" s="386">
        <f t="shared" si="63"/>
        <v>0.33684210526315789</v>
      </c>
      <c r="I623" s="139">
        <f t="shared" si="64"/>
        <v>4.7203539823008853</v>
      </c>
      <c r="J623" s="139">
        <f t="shared" si="66"/>
        <v>-1.8451375085339367E-3</v>
      </c>
      <c r="K623" s="139">
        <f t="shared" si="67"/>
        <v>-8.1588604830903688E-2</v>
      </c>
      <c r="L623" s="139">
        <f t="shared" si="68"/>
        <v>-7.9698720933792766E-2</v>
      </c>
      <c r="M623" s="139">
        <f t="shared" si="69"/>
        <v>-0.16313246327323039</v>
      </c>
      <c r="N623" s="388">
        <f t="shared" si="65"/>
        <v>-650.89852846018925</v>
      </c>
    </row>
    <row r="624" spans="2:14" x14ac:dyDescent="0.2">
      <c r="B624" s="387">
        <v>5</v>
      </c>
      <c r="C624" s="387">
        <v>1346</v>
      </c>
      <c r="D624" s="384" t="s">
        <v>1197</v>
      </c>
      <c r="E624" s="385">
        <v>2927</v>
      </c>
      <c r="F624" s="385">
        <v>2819</v>
      </c>
      <c r="G624" s="385">
        <v>9428</v>
      </c>
      <c r="H624" s="386">
        <f t="shared" si="63"/>
        <v>0.31045820958845993</v>
      </c>
      <c r="I624" s="139">
        <f t="shared" si="64"/>
        <v>4.3827598439162827</v>
      </c>
      <c r="J624" s="139">
        <f t="shared" si="66"/>
        <v>0.19833042220364816</v>
      </c>
      <c r="K624" s="139">
        <f t="shared" si="67"/>
        <v>-0.10981325367104862</v>
      </c>
      <c r="L624" s="139">
        <f t="shared" si="68"/>
        <v>-9.1668181259522127E-2</v>
      </c>
      <c r="M624" s="139">
        <f t="shared" si="69"/>
        <v>-3.1510127269225863E-3</v>
      </c>
      <c r="N624" s="388">
        <f t="shared" si="65"/>
        <v>-29.707747989426142</v>
      </c>
    </row>
    <row r="625" spans="2:14" x14ac:dyDescent="0.2">
      <c r="B625" s="387">
        <v>5</v>
      </c>
      <c r="C625" s="387">
        <v>1347</v>
      </c>
      <c r="D625" s="384" t="s">
        <v>1198</v>
      </c>
      <c r="E625" s="385">
        <v>1487</v>
      </c>
      <c r="F625" s="385">
        <v>1292</v>
      </c>
      <c r="G625" s="385">
        <v>3306</v>
      </c>
      <c r="H625" s="386">
        <f t="shared" si="63"/>
        <v>0.44978826376285541</v>
      </c>
      <c r="I625" s="139">
        <f t="shared" si="64"/>
        <v>3.7097523219814241</v>
      </c>
      <c r="J625" s="139">
        <f t="shared" si="66"/>
        <v>-2.7023527145005541E-2</v>
      </c>
      <c r="K625" s="139">
        <f t="shared" si="67"/>
        <v>3.9237587813363888E-2</v>
      </c>
      <c r="L625" s="139">
        <f t="shared" si="68"/>
        <v>-0.11552978285978296</v>
      </c>
      <c r="M625" s="139">
        <f t="shared" si="69"/>
        <v>-0.10331572219142462</v>
      </c>
      <c r="N625" s="388">
        <f t="shared" si="65"/>
        <v>-341.56177756484982</v>
      </c>
    </row>
    <row r="626" spans="2:14" x14ac:dyDescent="0.2">
      <c r="B626" s="387">
        <v>5</v>
      </c>
      <c r="C626" s="387">
        <v>1348</v>
      </c>
      <c r="D626" s="384" t="s">
        <v>1199</v>
      </c>
      <c r="E626" s="385">
        <v>261</v>
      </c>
      <c r="F626" s="385">
        <v>2696</v>
      </c>
      <c r="G626" s="385">
        <v>1001</v>
      </c>
      <c r="H626" s="386">
        <f t="shared" si="63"/>
        <v>0.26073926073926074</v>
      </c>
      <c r="I626" s="139">
        <f t="shared" si="64"/>
        <v>0.46810089020771511</v>
      </c>
      <c r="J626" s="139">
        <f t="shared" si="66"/>
        <v>-0.11187175537902166</v>
      </c>
      <c r="K626" s="139">
        <f t="shared" si="67"/>
        <v>-0.1630009970305531</v>
      </c>
      <c r="L626" s="139">
        <f t="shared" si="68"/>
        <v>-0.23046311193984972</v>
      </c>
      <c r="M626" s="139">
        <f t="shared" si="69"/>
        <v>-0.50533586434942446</v>
      </c>
      <c r="N626" s="388">
        <f t="shared" si="65"/>
        <v>-505.8412002137739</v>
      </c>
    </row>
    <row r="627" spans="2:14" x14ac:dyDescent="0.2">
      <c r="B627" s="387">
        <v>5</v>
      </c>
      <c r="C627" s="387">
        <v>1349</v>
      </c>
      <c r="D627" s="384" t="s">
        <v>1200</v>
      </c>
      <c r="E627" s="385">
        <v>2031</v>
      </c>
      <c r="F627" s="385">
        <v>810</v>
      </c>
      <c r="G627" s="385">
        <v>5385</v>
      </c>
      <c r="H627" s="386">
        <f t="shared" si="63"/>
        <v>0.37715877437325906</v>
      </c>
      <c r="I627" s="139">
        <f t="shared" si="64"/>
        <v>9.155555555555555</v>
      </c>
      <c r="J627" s="139">
        <f t="shared" si="66"/>
        <v>4.9505525565848932E-2</v>
      </c>
      <c r="K627" s="139">
        <f t="shared" si="67"/>
        <v>-3.8459120009290013E-2</v>
      </c>
      <c r="L627" s="139">
        <f t="shared" si="68"/>
        <v>7.7552141067860375E-2</v>
      </c>
      <c r="M627" s="139">
        <f t="shared" si="69"/>
        <v>8.8598546624419294E-2</v>
      </c>
      <c r="N627" s="388">
        <f t="shared" si="65"/>
        <v>477.10317357249789</v>
      </c>
    </row>
    <row r="628" spans="2:14" x14ac:dyDescent="0.2">
      <c r="B628" s="387">
        <v>5</v>
      </c>
      <c r="C628" s="387">
        <v>1361</v>
      </c>
      <c r="D628" s="384" t="s">
        <v>1201</v>
      </c>
      <c r="E628" s="385">
        <v>178</v>
      </c>
      <c r="F628" s="385">
        <v>2214</v>
      </c>
      <c r="G628" s="385">
        <v>619</v>
      </c>
      <c r="H628" s="386">
        <f t="shared" si="63"/>
        <v>0.28756058158319869</v>
      </c>
      <c r="I628" s="139">
        <f t="shared" si="64"/>
        <v>0.35998193315266486</v>
      </c>
      <c r="J628" s="139">
        <f t="shared" si="66"/>
        <v>-0.12593337064383475</v>
      </c>
      <c r="K628" s="139">
        <f t="shared" si="67"/>
        <v>-0.13430840471656097</v>
      </c>
      <c r="L628" s="139">
        <f t="shared" si="68"/>
        <v>-0.23429648882584098</v>
      </c>
      <c r="M628" s="139">
        <f t="shared" si="69"/>
        <v>-0.4945382641862367</v>
      </c>
      <c r="N628" s="388">
        <f t="shared" si="65"/>
        <v>-306.11918553128049</v>
      </c>
    </row>
    <row r="629" spans="2:14" x14ac:dyDescent="0.2">
      <c r="B629" s="387">
        <v>5</v>
      </c>
      <c r="C629" s="387">
        <v>1362</v>
      </c>
      <c r="D629" s="384" t="s">
        <v>1202</v>
      </c>
      <c r="E629" s="385">
        <v>4129</v>
      </c>
      <c r="F629" s="385">
        <v>4013</v>
      </c>
      <c r="G629" s="385">
        <v>12292</v>
      </c>
      <c r="H629" s="386">
        <f t="shared" si="63"/>
        <v>0.33590953465668727</v>
      </c>
      <c r="I629" s="139">
        <f t="shared" si="64"/>
        <v>4.0919511587341137</v>
      </c>
      <c r="J629" s="139">
        <f t="shared" si="66"/>
        <v>0.30375572617858188</v>
      </c>
      <c r="K629" s="139">
        <f t="shared" si="67"/>
        <v>-8.2586239077597448E-2</v>
      </c>
      <c r="L629" s="139">
        <f t="shared" si="68"/>
        <v>-0.10197885500617342</v>
      </c>
      <c r="M629" s="139">
        <f t="shared" si="69"/>
        <v>0.11919063209481102</v>
      </c>
      <c r="N629" s="388">
        <f t="shared" si="65"/>
        <v>1465.0912497094171</v>
      </c>
    </row>
    <row r="630" spans="2:14" x14ac:dyDescent="0.2">
      <c r="B630" s="387">
        <v>5</v>
      </c>
      <c r="C630" s="387">
        <v>1363</v>
      </c>
      <c r="D630" s="384" t="s">
        <v>1203</v>
      </c>
      <c r="E630" s="385">
        <v>183</v>
      </c>
      <c r="F630" s="385">
        <v>1061</v>
      </c>
      <c r="G630" s="385">
        <v>795</v>
      </c>
      <c r="H630" s="386">
        <f t="shared" si="63"/>
        <v>0.23018867924528302</v>
      </c>
      <c r="I630" s="139">
        <f t="shared" si="64"/>
        <v>0.92177191328934971</v>
      </c>
      <c r="J630" s="139">
        <f t="shared" si="66"/>
        <v>-0.1194547206788947</v>
      </c>
      <c r="K630" s="139">
        <f t="shared" si="67"/>
        <v>-0.19568303326816125</v>
      </c>
      <c r="L630" s="139">
        <f t="shared" si="68"/>
        <v>-0.2143781249857151</v>
      </c>
      <c r="M630" s="139">
        <f t="shared" si="69"/>
        <v>-0.52951587893277108</v>
      </c>
      <c r="N630" s="388">
        <f t="shared" si="65"/>
        <v>-420.96512375155299</v>
      </c>
    </row>
    <row r="631" spans="2:14" x14ac:dyDescent="0.2">
      <c r="B631" s="387">
        <v>5</v>
      </c>
      <c r="C631" s="387">
        <v>1364</v>
      </c>
      <c r="D631" s="384" t="s">
        <v>1204</v>
      </c>
      <c r="E631" s="385">
        <v>3564</v>
      </c>
      <c r="F631" s="385">
        <v>1284</v>
      </c>
      <c r="G631" s="385">
        <v>9072</v>
      </c>
      <c r="H631" s="386">
        <f t="shared" si="63"/>
        <v>0.39285714285714285</v>
      </c>
      <c r="I631" s="139">
        <f t="shared" si="64"/>
        <v>9.8411214953271031</v>
      </c>
      <c r="J631" s="139">
        <f t="shared" si="66"/>
        <v>0.1852258802291103</v>
      </c>
      <c r="K631" s="139">
        <f t="shared" si="67"/>
        <v>-2.1665506841476782E-2</v>
      </c>
      <c r="L631" s="139">
        <f t="shared" si="68"/>
        <v>0.10185900361006013</v>
      </c>
      <c r="M631" s="139">
        <f t="shared" si="69"/>
        <v>0.26541937699769363</v>
      </c>
      <c r="N631" s="388">
        <f t="shared" si="65"/>
        <v>2407.8845881230768</v>
      </c>
    </row>
    <row r="632" spans="2:14" x14ac:dyDescent="0.2">
      <c r="B632" s="387">
        <v>5</v>
      </c>
      <c r="C632" s="387">
        <v>1365</v>
      </c>
      <c r="D632" s="384" t="s">
        <v>1205</v>
      </c>
      <c r="E632" s="385">
        <v>248</v>
      </c>
      <c r="F632" s="385">
        <v>786</v>
      </c>
      <c r="G632" s="385">
        <v>1117</v>
      </c>
      <c r="H632" s="386">
        <f t="shared" si="63"/>
        <v>0.22202327663384064</v>
      </c>
      <c r="I632" s="139">
        <f t="shared" si="64"/>
        <v>1.7366412213740459</v>
      </c>
      <c r="J632" s="139">
        <f t="shared" si="66"/>
        <v>-0.10760173608394753</v>
      </c>
      <c r="K632" s="139">
        <f t="shared" si="67"/>
        <v>-0.20441812016313329</v>
      </c>
      <c r="L632" s="139">
        <f t="shared" si="68"/>
        <v>-0.1854867884819319</v>
      </c>
      <c r="M632" s="139">
        <f t="shared" si="69"/>
        <v>-0.49750664472901274</v>
      </c>
      <c r="N632" s="388">
        <f t="shared" si="65"/>
        <v>-555.71492216230718</v>
      </c>
    </row>
    <row r="633" spans="2:14" x14ac:dyDescent="0.2">
      <c r="B633" s="387">
        <v>5</v>
      </c>
      <c r="C633" s="387">
        <v>1366</v>
      </c>
      <c r="D633" s="384" t="s">
        <v>1206</v>
      </c>
      <c r="E633" s="385">
        <v>830</v>
      </c>
      <c r="F633" s="385">
        <v>1931</v>
      </c>
      <c r="G633" s="385">
        <v>1200</v>
      </c>
      <c r="H633" s="386">
        <f t="shared" si="63"/>
        <v>0.69166666666666665</v>
      </c>
      <c r="I633" s="139">
        <f t="shared" si="64"/>
        <v>1.0512687726566545</v>
      </c>
      <c r="J633" s="139">
        <f t="shared" si="66"/>
        <v>-0.10454646365729967</v>
      </c>
      <c r="K633" s="139">
        <f t="shared" si="67"/>
        <v>0.29799137717594704</v>
      </c>
      <c r="L633" s="139">
        <f t="shared" si="68"/>
        <v>-0.20978679076433215</v>
      </c>
      <c r="M633" s="139">
        <f t="shared" si="69"/>
        <v>-1.6341877245684783E-2</v>
      </c>
      <c r="N633" s="388">
        <f t="shared" si="65"/>
        <v>-19.610252694821739</v>
      </c>
    </row>
    <row r="634" spans="2:14" x14ac:dyDescent="0.2">
      <c r="B634" s="387">
        <v>5</v>
      </c>
      <c r="C634" s="387">
        <v>1367</v>
      </c>
      <c r="D634" s="384" t="s">
        <v>1207</v>
      </c>
      <c r="E634" s="385">
        <v>1612</v>
      </c>
      <c r="F634" s="385">
        <v>9922</v>
      </c>
      <c r="G634" s="385">
        <v>3478</v>
      </c>
      <c r="H634" s="386">
        <f t="shared" si="63"/>
        <v>0.46348476135710176</v>
      </c>
      <c r="I634" s="139">
        <f t="shared" si="64"/>
        <v>0.51300141100584562</v>
      </c>
      <c r="J634" s="139">
        <f t="shared" si="66"/>
        <v>-2.0692119224723207E-2</v>
      </c>
      <c r="K634" s="139">
        <f t="shared" si="67"/>
        <v>5.388966344707026E-2</v>
      </c>
      <c r="L634" s="139">
        <f t="shared" si="68"/>
        <v>-0.22887115597500554</v>
      </c>
      <c r="M634" s="139">
        <f t="shared" si="69"/>
        <v>-0.19567361175265849</v>
      </c>
      <c r="N634" s="388">
        <f t="shared" si="65"/>
        <v>-680.55282167574626</v>
      </c>
    </row>
    <row r="635" spans="2:14" x14ac:dyDescent="0.2">
      <c r="B635" s="387">
        <v>5</v>
      </c>
      <c r="C635" s="387">
        <v>1368</v>
      </c>
      <c r="D635" s="384" t="s">
        <v>1208</v>
      </c>
      <c r="E635" s="385">
        <v>412</v>
      </c>
      <c r="F635" s="385">
        <v>3019</v>
      </c>
      <c r="G635" s="385">
        <v>871</v>
      </c>
      <c r="H635" s="386">
        <f t="shared" si="63"/>
        <v>0.47301951779563722</v>
      </c>
      <c r="I635" s="139">
        <f t="shared" si="64"/>
        <v>0.42497515733686653</v>
      </c>
      <c r="J635" s="139">
        <f t="shared" si="66"/>
        <v>-0.11665712183039786</v>
      </c>
      <c r="K635" s="139">
        <f t="shared" si="67"/>
        <v>6.4089641326457295E-2</v>
      </c>
      <c r="L635" s="139">
        <f t="shared" si="68"/>
        <v>-0.23199214248251737</v>
      </c>
      <c r="M635" s="139">
        <f t="shared" si="69"/>
        <v>-0.28455962298645793</v>
      </c>
      <c r="N635" s="388">
        <f t="shared" si="65"/>
        <v>-247.85143162120485</v>
      </c>
    </row>
    <row r="636" spans="2:14" x14ac:dyDescent="0.2">
      <c r="B636" s="387">
        <v>5</v>
      </c>
      <c r="C636" s="387">
        <v>1369</v>
      </c>
      <c r="D636" s="384" t="s">
        <v>1209</v>
      </c>
      <c r="E636" s="385">
        <v>42</v>
      </c>
      <c r="F636" s="385">
        <v>877</v>
      </c>
      <c r="G636" s="385">
        <v>89</v>
      </c>
      <c r="H636" s="386">
        <f t="shared" si="63"/>
        <v>0.47191011235955055</v>
      </c>
      <c r="I636" s="139">
        <f t="shared" si="64"/>
        <v>0.14937286202964653</v>
      </c>
      <c r="J636" s="139">
        <f t="shared" si="66"/>
        <v>-0.14544294156098381</v>
      </c>
      <c r="K636" s="139">
        <f t="shared" si="67"/>
        <v>6.2902834827486681E-2</v>
      </c>
      <c r="L636" s="139">
        <f t="shared" si="68"/>
        <v>-0.24176367096682289</v>
      </c>
      <c r="M636" s="139">
        <f t="shared" si="69"/>
        <v>-0.32430377770032004</v>
      </c>
      <c r="N636" s="388">
        <f t="shared" si="65"/>
        <v>-28.863036215328485</v>
      </c>
    </row>
    <row r="637" spans="2:14" x14ac:dyDescent="0.2">
      <c r="B637" s="387">
        <v>5</v>
      </c>
      <c r="C637" s="387">
        <v>1370</v>
      </c>
      <c r="D637" s="384" t="s">
        <v>1210</v>
      </c>
      <c r="E637" s="385">
        <v>865</v>
      </c>
      <c r="F637" s="385">
        <v>2129</v>
      </c>
      <c r="G637" s="385">
        <v>2529</v>
      </c>
      <c r="H637" s="386">
        <f t="shared" si="63"/>
        <v>0.34203242388295768</v>
      </c>
      <c r="I637" s="139">
        <f t="shared" si="64"/>
        <v>1.5941756693283231</v>
      </c>
      <c r="J637" s="139">
        <f t="shared" si="66"/>
        <v>-5.5625294319769335E-2</v>
      </c>
      <c r="K637" s="139">
        <f t="shared" si="67"/>
        <v>-7.6036167760255208E-2</v>
      </c>
      <c r="L637" s="139">
        <f t="shared" si="68"/>
        <v>-0.19053793001286609</v>
      </c>
      <c r="M637" s="139">
        <f t="shared" si="69"/>
        <v>-0.32219939209289061</v>
      </c>
      <c r="N637" s="388">
        <f t="shared" si="65"/>
        <v>-814.84226260292041</v>
      </c>
    </row>
    <row r="638" spans="2:14" x14ac:dyDescent="0.2">
      <c r="B638" s="387">
        <v>5</v>
      </c>
      <c r="C638" s="387">
        <v>1371</v>
      </c>
      <c r="D638" s="384" t="s">
        <v>1211</v>
      </c>
      <c r="E638" s="385">
        <v>633</v>
      </c>
      <c r="F638" s="385">
        <v>1725</v>
      </c>
      <c r="G638" s="385">
        <v>1962</v>
      </c>
      <c r="H638" s="386">
        <f t="shared" si="63"/>
        <v>0.32262996941896027</v>
      </c>
      <c r="I638" s="139">
        <f t="shared" si="64"/>
        <v>1.5043478260869565</v>
      </c>
      <c r="J638" s="139">
        <f t="shared" si="66"/>
        <v>-7.6496854150002375E-2</v>
      </c>
      <c r="K638" s="139">
        <f t="shared" si="67"/>
        <v>-9.6792293793925122E-2</v>
      </c>
      <c r="L638" s="139">
        <f t="shared" si="68"/>
        <v>-0.19372279219965702</v>
      </c>
      <c r="M638" s="139">
        <f t="shared" si="69"/>
        <v>-0.36701194014358451</v>
      </c>
      <c r="N638" s="388">
        <f t="shared" si="65"/>
        <v>-720.07742656171285</v>
      </c>
    </row>
    <row r="639" spans="2:14" x14ac:dyDescent="0.2">
      <c r="B639" s="387">
        <v>5</v>
      </c>
      <c r="C639" s="387">
        <v>1372</v>
      </c>
      <c r="D639" s="384" t="s">
        <v>1212</v>
      </c>
      <c r="E639" s="385">
        <v>12743</v>
      </c>
      <c r="F639" s="385">
        <v>5012</v>
      </c>
      <c r="G639" s="385">
        <v>15465</v>
      </c>
      <c r="H639" s="386">
        <f t="shared" si="63"/>
        <v>0.82398965405754931</v>
      </c>
      <c r="I639" s="139">
        <f t="shared" si="64"/>
        <v>5.6280925778132485</v>
      </c>
      <c r="J639" s="139">
        <f t="shared" si="66"/>
        <v>0.42055547810332511</v>
      </c>
      <c r="K639" s="139">
        <f t="shared" si="67"/>
        <v>0.43954628243462029</v>
      </c>
      <c r="L639" s="139">
        <f t="shared" si="68"/>
        <v>-4.7514687297697929E-2</v>
      </c>
      <c r="M639" s="139">
        <f t="shared" si="69"/>
        <v>0.81258707324024748</v>
      </c>
      <c r="N639" s="388">
        <f t="shared" si="65"/>
        <v>12566.659087660428</v>
      </c>
    </row>
    <row r="640" spans="2:14" x14ac:dyDescent="0.2">
      <c r="B640" s="387">
        <v>5</v>
      </c>
      <c r="C640" s="387">
        <v>1373</v>
      </c>
      <c r="D640" s="384" t="s">
        <v>1213</v>
      </c>
      <c r="E640" s="385">
        <v>1355</v>
      </c>
      <c r="F640" s="385">
        <v>1003</v>
      </c>
      <c r="G640" s="385">
        <v>3659</v>
      </c>
      <c r="H640" s="386">
        <f t="shared" si="63"/>
        <v>0.37031975949713036</v>
      </c>
      <c r="I640" s="139">
        <f t="shared" si="64"/>
        <v>4.9990029910269191</v>
      </c>
      <c r="J640" s="139">
        <f t="shared" si="66"/>
        <v>-1.4029416703960983E-2</v>
      </c>
      <c r="K640" s="139">
        <f t="shared" si="67"/>
        <v>-4.5775279672412607E-2</v>
      </c>
      <c r="L640" s="139">
        <f t="shared" si="68"/>
        <v>-6.9819170682388909E-2</v>
      </c>
      <c r="M640" s="139">
        <f t="shared" si="69"/>
        <v>-0.1296238670587625</v>
      </c>
      <c r="N640" s="388">
        <f t="shared" si="65"/>
        <v>-474.293729568012</v>
      </c>
    </row>
    <row r="641" spans="2:14" x14ac:dyDescent="0.2">
      <c r="B641" s="387">
        <v>5</v>
      </c>
      <c r="C641" s="387">
        <v>1374</v>
      </c>
      <c r="D641" s="384" t="s">
        <v>1214</v>
      </c>
      <c r="E641" s="385">
        <v>354</v>
      </c>
      <c r="F641" s="385">
        <v>695</v>
      </c>
      <c r="G641" s="385">
        <v>958</v>
      </c>
      <c r="H641" s="386">
        <f t="shared" si="63"/>
        <v>0.36951983298538621</v>
      </c>
      <c r="I641" s="139">
        <f t="shared" si="64"/>
        <v>1.8877697841726619</v>
      </c>
      <c r="J641" s="139">
        <f t="shared" si="66"/>
        <v>-0.11345460735909225</v>
      </c>
      <c r="K641" s="139">
        <f t="shared" si="67"/>
        <v>-4.6631015503476883E-2</v>
      </c>
      <c r="L641" s="139">
        <f t="shared" si="68"/>
        <v>-0.18012849836126127</v>
      </c>
      <c r="M641" s="139">
        <f t="shared" si="69"/>
        <v>-0.34021412122383043</v>
      </c>
      <c r="N641" s="388">
        <f t="shared" si="65"/>
        <v>-325.92512813242956</v>
      </c>
    </row>
    <row r="642" spans="2:14" x14ac:dyDescent="0.2">
      <c r="B642" s="387">
        <v>5</v>
      </c>
      <c r="C642" s="387">
        <v>1375</v>
      </c>
      <c r="D642" s="384" t="s">
        <v>1215</v>
      </c>
      <c r="E642" s="385">
        <v>848</v>
      </c>
      <c r="F642" s="385">
        <v>3794</v>
      </c>
      <c r="G642" s="385">
        <v>2441</v>
      </c>
      <c r="H642" s="386">
        <f t="shared" si="63"/>
        <v>0.34739860712822612</v>
      </c>
      <c r="I642" s="139">
        <f t="shared" si="64"/>
        <v>0.86689509752240379</v>
      </c>
      <c r="J642" s="139">
        <f t="shared" si="66"/>
        <v>-5.8864619302239359E-2</v>
      </c>
      <c r="K642" s="139">
        <f t="shared" si="67"/>
        <v>-7.0295596330736579E-2</v>
      </c>
      <c r="L642" s="139">
        <f t="shared" si="68"/>
        <v>-0.21632379226615969</v>
      </c>
      <c r="M642" s="139">
        <f t="shared" si="69"/>
        <v>-0.34548400789913564</v>
      </c>
      <c r="N642" s="388">
        <f t="shared" si="65"/>
        <v>-843.3264632817901</v>
      </c>
    </row>
    <row r="643" spans="2:14" x14ac:dyDescent="0.2">
      <c r="B643" s="387">
        <v>6</v>
      </c>
      <c r="C643" s="387">
        <v>1401</v>
      </c>
      <c r="D643" s="384" t="s">
        <v>1216</v>
      </c>
      <c r="E643" s="385">
        <v>3112</v>
      </c>
      <c r="F643" s="385">
        <v>4924</v>
      </c>
      <c r="G643" s="385">
        <v>6125</v>
      </c>
      <c r="H643" s="386">
        <f t="shared" si="63"/>
        <v>0.50808163265306128</v>
      </c>
      <c r="I643" s="139">
        <f t="shared" si="64"/>
        <v>1.8759138911454103</v>
      </c>
      <c r="J643" s="139">
        <f t="shared" si="66"/>
        <v>7.6745303827528741E-2</v>
      </c>
      <c r="K643" s="139">
        <f t="shared" si="67"/>
        <v>0.10159797184918067</v>
      </c>
      <c r="L643" s="139">
        <f t="shared" si="68"/>
        <v>-0.1805488511609124</v>
      </c>
      <c r="M643" s="139">
        <f t="shared" si="69"/>
        <v>-2.2055754842029984E-3</v>
      </c>
      <c r="N643" s="388">
        <f t="shared" si="65"/>
        <v>-13.509149840743365</v>
      </c>
    </row>
    <row r="644" spans="2:14" x14ac:dyDescent="0.2">
      <c r="B644" s="387">
        <v>6</v>
      </c>
      <c r="C644" s="387">
        <v>1402</v>
      </c>
      <c r="D644" s="384" t="s">
        <v>1217</v>
      </c>
      <c r="E644" s="385">
        <v>2439</v>
      </c>
      <c r="F644" s="385">
        <v>4242</v>
      </c>
      <c r="G644" s="385">
        <v>4230</v>
      </c>
      <c r="H644" s="386">
        <f t="shared" si="63"/>
        <v>0.57659574468085106</v>
      </c>
      <c r="I644" s="139">
        <f t="shared" si="64"/>
        <v>1.5721357850070721</v>
      </c>
      <c r="J644" s="139">
        <f t="shared" si="66"/>
        <v>6.9893851709297823E-3</v>
      </c>
      <c r="K644" s="139">
        <f t="shared" si="67"/>
        <v>0.17489218042328483</v>
      </c>
      <c r="L644" s="139">
        <f t="shared" si="68"/>
        <v>-0.19131935803833239</v>
      </c>
      <c r="M644" s="139">
        <f t="shared" si="69"/>
        <v>-9.4377924441177707E-3</v>
      </c>
      <c r="N644" s="388">
        <f t="shared" si="65"/>
        <v>-39.921862038618173</v>
      </c>
    </row>
    <row r="645" spans="2:14" x14ac:dyDescent="0.2">
      <c r="B645" s="387">
        <v>6</v>
      </c>
      <c r="C645" s="387">
        <v>1403</v>
      </c>
      <c r="D645" s="384" t="s">
        <v>1218</v>
      </c>
      <c r="E645" s="385">
        <v>1369</v>
      </c>
      <c r="F645" s="385">
        <v>7900</v>
      </c>
      <c r="G645" s="385">
        <v>3796</v>
      </c>
      <c r="H645" s="386">
        <f t="shared" si="63"/>
        <v>0.36064278187565857</v>
      </c>
      <c r="I645" s="139">
        <f t="shared" si="64"/>
        <v>0.65379746835443042</v>
      </c>
      <c r="J645" s="139">
        <f t="shared" si="66"/>
        <v>-8.986376674433777E-3</v>
      </c>
      <c r="K645" s="139">
        <f t="shared" si="67"/>
        <v>-5.6127401230485326E-2</v>
      </c>
      <c r="L645" s="139">
        <f t="shared" si="68"/>
        <v>-0.22387920667601299</v>
      </c>
      <c r="M645" s="139">
        <f t="shared" si="69"/>
        <v>-0.28899298458093209</v>
      </c>
      <c r="N645" s="388">
        <f t="shared" si="65"/>
        <v>-1097.0173694692182</v>
      </c>
    </row>
    <row r="646" spans="2:14" x14ac:dyDescent="0.2">
      <c r="B646" s="387">
        <v>6</v>
      </c>
      <c r="C646" s="387">
        <v>1404</v>
      </c>
      <c r="D646" s="384" t="s">
        <v>1219</v>
      </c>
      <c r="E646" s="385">
        <v>2475</v>
      </c>
      <c r="F646" s="385">
        <v>7189</v>
      </c>
      <c r="G646" s="385">
        <v>6380</v>
      </c>
      <c r="H646" s="386">
        <f t="shared" si="63"/>
        <v>0.38793103448275862</v>
      </c>
      <c r="I646" s="139">
        <f t="shared" si="64"/>
        <v>1.2317429406037002</v>
      </c>
      <c r="J646" s="139">
        <f t="shared" si="66"/>
        <v>8.6131984174458942E-2</v>
      </c>
      <c r="K646" s="139">
        <f t="shared" si="67"/>
        <v>-2.6935300230965832E-2</v>
      </c>
      <c r="L646" s="139">
        <f t="shared" si="68"/>
        <v>-0.20338804698460394</v>
      </c>
      <c r="M646" s="139">
        <f t="shared" si="69"/>
        <v>-0.14419136304111083</v>
      </c>
      <c r="N646" s="388">
        <f t="shared" si="65"/>
        <v>-919.94089620228704</v>
      </c>
    </row>
    <row r="647" spans="2:14" x14ac:dyDescent="0.2">
      <c r="B647" s="387">
        <v>6</v>
      </c>
      <c r="C647" s="387">
        <v>1405</v>
      </c>
      <c r="D647" s="384" t="s">
        <v>1220</v>
      </c>
      <c r="E647" s="385">
        <v>1152</v>
      </c>
      <c r="F647" s="385">
        <v>3973</v>
      </c>
      <c r="G647" s="385">
        <v>2082</v>
      </c>
      <c r="H647" s="386">
        <f t="shared" si="63"/>
        <v>0.55331412103746402</v>
      </c>
      <c r="I647" s="139">
        <f t="shared" si="64"/>
        <v>0.81399446262270325</v>
      </c>
      <c r="J647" s="139">
        <f t="shared" si="66"/>
        <v>-7.2079592810270515E-2</v>
      </c>
      <c r="K647" s="139">
        <f t="shared" si="67"/>
        <v>0.14998624310966868</v>
      </c>
      <c r="L647" s="139">
        <f t="shared" si="68"/>
        <v>-0.21819939370185912</v>
      </c>
      <c r="M647" s="139">
        <f t="shared" si="69"/>
        <v>-0.14029274340246095</v>
      </c>
      <c r="N647" s="388">
        <f t="shared" si="65"/>
        <v>-292.08949176392372</v>
      </c>
    </row>
    <row r="648" spans="2:14" x14ac:dyDescent="0.2">
      <c r="B648" s="387">
        <v>6</v>
      </c>
      <c r="C648" s="387">
        <v>1406</v>
      </c>
      <c r="D648" s="384" t="s">
        <v>1221</v>
      </c>
      <c r="E648" s="385">
        <v>3276</v>
      </c>
      <c r="F648" s="385">
        <v>4751</v>
      </c>
      <c r="G648" s="385">
        <v>5172</v>
      </c>
      <c r="H648" s="386">
        <f t="shared" si="63"/>
        <v>0.63341067285382835</v>
      </c>
      <c r="I648" s="139">
        <f t="shared" si="64"/>
        <v>1.7781519680067355</v>
      </c>
      <c r="J648" s="139">
        <f t="shared" si="66"/>
        <v>4.1664886687824879E-2</v>
      </c>
      <c r="K648" s="139">
        <f t="shared" si="67"/>
        <v>0.23567097580406587</v>
      </c>
      <c r="L648" s="139">
        <f t="shared" si="68"/>
        <v>-0.18401501756408103</v>
      </c>
      <c r="M648" s="139">
        <f t="shared" si="69"/>
        <v>9.3320844927809704E-2</v>
      </c>
      <c r="N648" s="388">
        <f t="shared" si="65"/>
        <v>482.65540996663179</v>
      </c>
    </row>
    <row r="649" spans="2:14" x14ac:dyDescent="0.2">
      <c r="B649" s="387">
        <v>6</v>
      </c>
      <c r="C649" s="387">
        <v>1407</v>
      </c>
      <c r="D649" s="384" t="s">
        <v>1222</v>
      </c>
      <c r="E649" s="385">
        <v>8674</v>
      </c>
      <c r="F649" s="385">
        <v>7048</v>
      </c>
      <c r="G649" s="385">
        <v>10650</v>
      </c>
      <c r="H649" s="386">
        <f t="shared" si="63"/>
        <v>0.81446009389671359</v>
      </c>
      <c r="I649" s="139">
        <f t="shared" si="64"/>
        <v>2.7417707150964814</v>
      </c>
      <c r="J649" s="139">
        <f t="shared" si="66"/>
        <v>0.24331286684658424</v>
      </c>
      <c r="K649" s="139">
        <f t="shared" si="67"/>
        <v>0.42935186336713732</v>
      </c>
      <c r="L649" s="139">
        <f t="shared" si="68"/>
        <v>-0.14984974319761771</v>
      </c>
      <c r="M649" s="139">
        <f t="shared" si="69"/>
        <v>0.52281498701610385</v>
      </c>
      <c r="N649" s="388">
        <f t="shared" si="65"/>
        <v>5567.9796117215064</v>
      </c>
    </row>
    <row r="650" spans="2:14" x14ac:dyDescent="0.2">
      <c r="B650" s="387">
        <v>7</v>
      </c>
      <c r="C650" s="387">
        <v>1501</v>
      </c>
      <c r="D650" s="384" t="s">
        <v>1223</v>
      </c>
      <c r="E650" s="385">
        <v>1145</v>
      </c>
      <c r="F650" s="385">
        <v>2220</v>
      </c>
      <c r="G650" s="385">
        <v>3733</v>
      </c>
      <c r="H650" s="386">
        <f t="shared" si="63"/>
        <v>0.30672381462630594</v>
      </c>
      <c r="I650" s="139">
        <f t="shared" si="64"/>
        <v>2.1972972972972973</v>
      </c>
      <c r="J650" s="139">
        <f t="shared" si="66"/>
        <v>-1.1305438877793004E-2</v>
      </c>
      <c r="K650" s="139">
        <f t="shared" si="67"/>
        <v>-0.11380819011776459</v>
      </c>
      <c r="L650" s="139">
        <f t="shared" si="68"/>
        <v>-0.16915414523476766</v>
      </c>
      <c r="M650" s="139">
        <f t="shared" si="69"/>
        <v>-0.29426777423032524</v>
      </c>
      <c r="N650" s="388">
        <f t="shared" si="65"/>
        <v>-1098.5016012018041</v>
      </c>
    </row>
    <row r="651" spans="2:14" x14ac:dyDescent="0.2">
      <c r="B651" s="387">
        <v>7</v>
      </c>
      <c r="C651" s="387">
        <v>1502</v>
      </c>
      <c r="D651" s="384" t="s">
        <v>1224</v>
      </c>
      <c r="E651" s="385">
        <v>1900</v>
      </c>
      <c r="F651" s="385">
        <v>980</v>
      </c>
      <c r="G651" s="385">
        <v>5411</v>
      </c>
      <c r="H651" s="386">
        <f t="shared" si="63"/>
        <v>0.3511365736462761</v>
      </c>
      <c r="I651" s="139">
        <f t="shared" si="64"/>
        <v>7.4602040816326527</v>
      </c>
      <c r="J651" s="139">
        <f t="shared" si="66"/>
        <v>5.0462598856124169E-2</v>
      </c>
      <c r="K651" s="139">
        <f t="shared" si="67"/>
        <v>-6.6296839147605494E-2</v>
      </c>
      <c r="L651" s="139">
        <f t="shared" si="68"/>
        <v>1.7443152498370244E-2</v>
      </c>
      <c r="M651" s="139">
        <f t="shared" si="69"/>
        <v>1.6089122068889197E-3</v>
      </c>
      <c r="N651" s="388">
        <f t="shared" si="65"/>
        <v>8.7058239514759439</v>
      </c>
    </row>
    <row r="652" spans="2:14" x14ac:dyDescent="0.2">
      <c r="B652" s="387">
        <v>7</v>
      </c>
      <c r="C652" s="387">
        <v>1503</v>
      </c>
      <c r="D652" s="384" t="s">
        <v>1225</v>
      </c>
      <c r="E652" s="385">
        <v>833</v>
      </c>
      <c r="F652" s="385">
        <v>1497</v>
      </c>
      <c r="G652" s="385">
        <v>1857</v>
      </c>
      <c r="H652" s="386">
        <f t="shared" si="63"/>
        <v>0.44857296715131934</v>
      </c>
      <c r="I652" s="139">
        <f t="shared" si="64"/>
        <v>1.7969271877087509</v>
      </c>
      <c r="J652" s="139">
        <f t="shared" si="66"/>
        <v>-8.0361957822267738E-2</v>
      </c>
      <c r="K652" s="139">
        <f t="shared" si="67"/>
        <v>3.7937502317266412E-2</v>
      </c>
      <c r="L652" s="139">
        <f t="shared" si="68"/>
        <v>-0.18334933880435653</v>
      </c>
      <c r="M652" s="139">
        <f t="shared" si="69"/>
        <v>-0.22577379430935784</v>
      </c>
      <c r="N652" s="388">
        <f t="shared" si="65"/>
        <v>-419.26193603247754</v>
      </c>
    </row>
    <row r="653" spans="2:14" x14ac:dyDescent="0.2">
      <c r="B653" s="387">
        <v>7</v>
      </c>
      <c r="C653" s="387">
        <v>1504</v>
      </c>
      <c r="D653" s="384" t="s">
        <v>1226</v>
      </c>
      <c r="E653" s="385">
        <v>393</v>
      </c>
      <c r="F653" s="385">
        <v>2166</v>
      </c>
      <c r="G653" s="385">
        <v>1592</v>
      </c>
      <c r="H653" s="386">
        <f t="shared" ref="H653:H716" si="70">E653/G653</f>
        <v>0.24685929648241206</v>
      </c>
      <c r="I653" s="139">
        <f t="shared" ref="I653:I716" si="71">(G653+E653)/F653</f>
        <v>0.9164358264081256</v>
      </c>
      <c r="J653" s="139">
        <f t="shared" si="66"/>
        <v>-9.0116743280842265E-2</v>
      </c>
      <c r="K653" s="139">
        <f t="shared" si="67"/>
        <v>-0.17784933943963147</v>
      </c>
      <c r="L653" s="139">
        <f t="shared" si="68"/>
        <v>-0.2145673168968219</v>
      </c>
      <c r="M653" s="139">
        <f t="shared" si="69"/>
        <v>-0.48253339961729563</v>
      </c>
      <c r="N653" s="388">
        <f t="shared" ref="N653:N716" si="72">M653*G653</f>
        <v>-768.19317219073469</v>
      </c>
    </row>
    <row r="654" spans="2:14" x14ac:dyDescent="0.2">
      <c r="B654" s="387">
        <v>7</v>
      </c>
      <c r="C654" s="387">
        <v>1505</v>
      </c>
      <c r="D654" s="384" t="s">
        <v>1227</v>
      </c>
      <c r="E654" s="385">
        <v>2094</v>
      </c>
      <c r="F654" s="385">
        <v>931</v>
      </c>
      <c r="G654" s="385">
        <v>5061</v>
      </c>
      <c r="H654" s="386">
        <f t="shared" si="70"/>
        <v>0.41375222288085356</v>
      </c>
      <c r="I654" s="139">
        <f t="shared" si="71"/>
        <v>7.685284640171858</v>
      </c>
      <c r="J654" s="139">
        <f t="shared" ref="J654:J717" si="73">$J$6*(G654-G$10)/G$11</f>
        <v>3.757891994857291E-2</v>
      </c>
      <c r="K654" s="139">
        <f t="shared" ref="K654:K717" si="74">$K$6*(H654-H$10)/H$11</f>
        <v>6.8738233862772509E-4</v>
      </c>
      <c r="L654" s="139">
        <f t="shared" ref="L654:L717" si="75">$L$6*(I654-I$10)/I$11</f>
        <v>2.542342380408464E-2</v>
      </c>
      <c r="M654" s="139">
        <f t="shared" ref="M654:M717" si="76">SUM(J654:L654)</f>
        <v>6.3689726091285273E-2</v>
      </c>
      <c r="N654" s="388">
        <f t="shared" si="72"/>
        <v>322.33370374799478</v>
      </c>
    </row>
    <row r="655" spans="2:14" x14ac:dyDescent="0.2">
      <c r="B655" s="387">
        <v>7</v>
      </c>
      <c r="C655" s="387">
        <v>1506</v>
      </c>
      <c r="D655" s="384" t="s">
        <v>1228</v>
      </c>
      <c r="E655" s="385">
        <v>760</v>
      </c>
      <c r="F655" s="385">
        <v>1387</v>
      </c>
      <c r="G655" s="385">
        <v>2287</v>
      </c>
      <c r="H655" s="386">
        <f t="shared" si="70"/>
        <v>0.33231307389593356</v>
      </c>
      <c r="I655" s="139">
        <f t="shared" si="71"/>
        <v>2.1968276856524875</v>
      </c>
      <c r="J655" s="139">
        <f t="shared" si="73"/>
        <v>-6.4533438021561917E-2</v>
      </c>
      <c r="K655" s="139">
        <f t="shared" si="74"/>
        <v>-8.6433617921540515E-2</v>
      </c>
      <c r="L655" s="139">
        <f t="shared" si="75"/>
        <v>-0.1691707953993053</v>
      </c>
      <c r="M655" s="139">
        <f t="shared" si="76"/>
        <v>-0.32013785134240774</v>
      </c>
      <c r="N655" s="388">
        <f t="shared" si="72"/>
        <v>-732.15526602008651</v>
      </c>
    </row>
    <row r="656" spans="2:14" x14ac:dyDescent="0.2">
      <c r="B656" s="387">
        <v>7</v>
      </c>
      <c r="C656" s="387">
        <v>1507</v>
      </c>
      <c r="D656" s="384" t="s">
        <v>1229</v>
      </c>
      <c r="E656" s="385">
        <v>3076</v>
      </c>
      <c r="F656" s="385">
        <v>1222</v>
      </c>
      <c r="G656" s="385">
        <v>5817</v>
      </c>
      <c r="H656" s="386">
        <f t="shared" si="70"/>
        <v>0.52879491146639157</v>
      </c>
      <c r="I656" s="139">
        <f t="shared" si="71"/>
        <v>7.2774140752864156</v>
      </c>
      <c r="J656" s="139">
        <f t="shared" si="73"/>
        <v>6.5407666388883637E-2</v>
      </c>
      <c r="K656" s="139">
        <f t="shared" si="74"/>
        <v>0.1237563759015024</v>
      </c>
      <c r="L656" s="139">
        <f t="shared" si="75"/>
        <v>1.0962300255584714E-2</v>
      </c>
      <c r="M656" s="139">
        <f t="shared" si="76"/>
        <v>0.20012634254597073</v>
      </c>
      <c r="N656" s="388">
        <f t="shared" si="72"/>
        <v>1164.1349345899116</v>
      </c>
    </row>
    <row r="657" spans="2:14" x14ac:dyDescent="0.2">
      <c r="B657" s="387">
        <v>7</v>
      </c>
      <c r="C657" s="387">
        <v>1508</v>
      </c>
      <c r="D657" s="384" t="s">
        <v>1230</v>
      </c>
      <c r="E657" s="385">
        <v>1315</v>
      </c>
      <c r="F657" s="385">
        <v>1579</v>
      </c>
      <c r="G657" s="385">
        <v>3068</v>
      </c>
      <c r="H657" s="386">
        <f t="shared" si="70"/>
        <v>0.42861799217731422</v>
      </c>
      <c r="I657" s="139">
        <f t="shared" si="71"/>
        <v>2.7758074730842304</v>
      </c>
      <c r="J657" s="139">
        <f t="shared" si="73"/>
        <v>-3.5784428802140396E-2</v>
      </c>
      <c r="K657" s="139">
        <f t="shared" si="74"/>
        <v>1.6590307490563762E-2</v>
      </c>
      <c r="L657" s="139">
        <f t="shared" si="75"/>
        <v>-0.14864296387881723</v>
      </c>
      <c r="M657" s="139">
        <f t="shared" si="76"/>
        <v>-0.16783708519039386</v>
      </c>
      <c r="N657" s="388">
        <f t="shared" si="72"/>
        <v>-514.92417736412835</v>
      </c>
    </row>
    <row r="658" spans="2:14" x14ac:dyDescent="0.2">
      <c r="B658" s="387">
        <v>7</v>
      </c>
      <c r="C658" s="387">
        <v>1509</v>
      </c>
      <c r="D658" s="384" t="s">
        <v>1231</v>
      </c>
      <c r="E658" s="385">
        <v>10030</v>
      </c>
      <c r="F658" s="385">
        <v>1078</v>
      </c>
      <c r="G658" s="385">
        <v>8137</v>
      </c>
      <c r="H658" s="386">
        <f t="shared" si="70"/>
        <v>1.2326410224898612</v>
      </c>
      <c r="I658" s="139">
        <f t="shared" si="71"/>
        <v>16.852504638218925</v>
      </c>
      <c r="J658" s="139">
        <f t="shared" si="73"/>
        <v>0.15080805229036623</v>
      </c>
      <c r="K658" s="139">
        <f t="shared" si="74"/>
        <v>0.87670846326858209</v>
      </c>
      <c r="L658" s="139">
        <f t="shared" si="75"/>
        <v>0.35044884216265632</v>
      </c>
      <c r="M658" s="139">
        <f t="shared" si="76"/>
        <v>1.3779653577216047</v>
      </c>
      <c r="N658" s="388">
        <f t="shared" si="72"/>
        <v>11212.504115780697</v>
      </c>
    </row>
    <row r="659" spans="2:14" x14ac:dyDescent="0.2">
      <c r="B659" s="387">
        <v>7</v>
      </c>
      <c r="C659" s="387">
        <v>1510</v>
      </c>
      <c r="D659" s="384" t="s">
        <v>1232</v>
      </c>
      <c r="E659" s="385">
        <v>1781</v>
      </c>
      <c r="F659" s="385">
        <v>890</v>
      </c>
      <c r="G659" s="385">
        <v>4822</v>
      </c>
      <c r="H659" s="386">
        <f t="shared" si="70"/>
        <v>0.36934881791787638</v>
      </c>
      <c r="I659" s="139">
        <f t="shared" si="71"/>
        <v>7.4191011235955058</v>
      </c>
      <c r="J659" s="139">
        <f t="shared" si="73"/>
        <v>2.8781207780273623E-2</v>
      </c>
      <c r="K659" s="139">
        <f t="shared" si="74"/>
        <v>-4.6813961960146942E-2</v>
      </c>
      <c r="L659" s="139">
        <f t="shared" si="75"/>
        <v>1.598583979783022E-2</v>
      </c>
      <c r="M659" s="139">
        <f t="shared" si="76"/>
        <v>-2.0469143820430989E-3</v>
      </c>
      <c r="N659" s="388">
        <f t="shared" si="72"/>
        <v>-9.8702211502118224</v>
      </c>
    </row>
    <row r="660" spans="2:14" x14ac:dyDescent="0.2">
      <c r="B660" s="387">
        <v>7</v>
      </c>
      <c r="C660" s="387">
        <v>1511</v>
      </c>
      <c r="D660" s="384" t="s">
        <v>1233</v>
      </c>
      <c r="E660" s="385">
        <v>822</v>
      </c>
      <c r="F660" s="385">
        <v>6942</v>
      </c>
      <c r="G660" s="385">
        <v>2109</v>
      </c>
      <c r="H660" s="386">
        <f t="shared" si="70"/>
        <v>0.38975817923186346</v>
      </c>
      <c r="I660" s="139">
        <f t="shared" si="71"/>
        <v>0.42221261884183231</v>
      </c>
      <c r="J660" s="139">
        <f t="shared" si="73"/>
        <v>-7.1085709008830836E-2</v>
      </c>
      <c r="K660" s="139">
        <f t="shared" si="74"/>
        <v>-2.4980679140909953E-2</v>
      </c>
      <c r="L660" s="139">
        <f t="shared" si="75"/>
        <v>-0.23209008877706158</v>
      </c>
      <c r="M660" s="139">
        <f t="shared" si="76"/>
        <v>-0.32815647692680239</v>
      </c>
      <c r="N660" s="388">
        <f t="shared" si="72"/>
        <v>-692.08200983862628</v>
      </c>
    </row>
    <row r="661" spans="2:14" x14ac:dyDescent="0.2">
      <c r="B661" s="387">
        <v>8</v>
      </c>
      <c r="C661" s="387">
        <v>1630</v>
      </c>
      <c r="D661" s="384" t="s">
        <v>1234</v>
      </c>
      <c r="E661" s="385">
        <v>8669</v>
      </c>
      <c r="F661" s="385">
        <v>12287</v>
      </c>
      <c r="G661" s="385">
        <v>19210</v>
      </c>
      <c r="H661" s="386">
        <f t="shared" si="70"/>
        <v>0.45127537740760021</v>
      </c>
      <c r="I661" s="139">
        <f t="shared" si="71"/>
        <v>2.2689834784731828</v>
      </c>
      <c r="J661" s="139">
        <f t="shared" si="73"/>
        <v>0.55841084241412353</v>
      </c>
      <c r="K661" s="139">
        <f t="shared" si="74"/>
        <v>4.0828454489226396E-2</v>
      </c>
      <c r="L661" s="139">
        <f t="shared" si="75"/>
        <v>-0.16661249890881663</v>
      </c>
      <c r="M661" s="139">
        <f t="shared" si="76"/>
        <v>0.43262679799453335</v>
      </c>
      <c r="N661" s="388">
        <f t="shared" si="72"/>
        <v>8310.7607894749854</v>
      </c>
    </row>
    <row r="662" spans="2:14" x14ac:dyDescent="0.2">
      <c r="B662" s="387">
        <v>8</v>
      </c>
      <c r="C662" s="387">
        <v>1631</v>
      </c>
      <c r="D662" s="384" t="s">
        <v>1235</v>
      </c>
      <c r="E662" s="385">
        <v>4672</v>
      </c>
      <c r="F662" s="385">
        <v>24741</v>
      </c>
      <c r="G662" s="385">
        <v>9490</v>
      </c>
      <c r="H662" s="386">
        <f t="shared" si="70"/>
        <v>0.49230769230769234</v>
      </c>
      <c r="I662" s="139">
        <f t="shared" si="71"/>
        <v>0.57241016935451272</v>
      </c>
      <c r="J662" s="139">
        <f t="shared" si="73"/>
        <v>0.20061267389584297</v>
      </c>
      <c r="K662" s="139">
        <f t="shared" si="74"/>
        <v>8.4723514317861987E-2</v>
      </c>
      <c r="L662" s="139">
        <f t="shared" si="75"/>
        <v>-0.22676480786286771</v>
      </c>
      <c r="M662" s="139">
        <f t="shared" si="76"/>
        <v>5.8571380350837282E-2</v>
      </c>
      <c r="N662" s="388">
        <f t="shared" si="72"/>
        <v>555.84239952944586</v>
      </c>
    </row>
    <row r="663" spans="2:14" x14ac:dyDescent="0.2">
      <c r="B663" s="387">
        <v>8</v>
      </c>
      <c r="C663" s="387">
        <v>1632</v>
      </c>
      <c r="D663" s="384" t="s">
        <v>1236</v>
      </c>
      <c r="E663" s="385">
        <v>8463</v>
      </c>
      <c r="F663" s="385">
        <v>6681</v>
      </c>
      <c r="G663" s="385">
        <v>12490</v>
      </c>
      <c r="H663" s="386">
        <f t="shared" si="70"/>
        <v>0.67758206565252199</v>
      </c>
      <c r="I663" s="139">
        <f t="shared" si="71"/>
        <v>3.1362071546175723</v>
      </c>
      <c r="J663" s="139">
        <f t="shared" si="73"/>
        <v>0.3110442073891394</v>
      </c>
      <c r="K663" s="139">
        <f t="shared" si="74"/>
        <v>0.28292412090040719</v>
      </c>
      <c r="L663" s="139">
        <f t="shared" si="75"/>
        <v>-0.13586492895747518</v>
      </c>
      <c r="M663" s="139">
        <f t="shared" si="76"/>
        <v>0.45810339933207145</v>
      </c>
      <c r="N663" s="388">
        <f t="shared" si="72"/>
        <v>5721.7114576575723</v>
      </c>
    </row>
    <row r="664" spans="2:14" x14ac:dyDescent="0.2">
      <c r="B664" s="387">
        <v>9</v>
      </c>
      <c r="C664" s="387">
        <v>1701</v>
      </c>
      <c r="D664" s="384" t="s">
        <v>1237</v>
      </c>
      <c r="E664" s="385">
        <v>25023</v>
      </c>
      <c r="F664" s="385">
        <v>2458</v>
      </c>
      <c r="G664" s="385">
        <v>24754</v>
      </c>
      <c r="H664" s="386">
        <f t="shared" si="70"/>
        <v>1.0108669305970752</v>
      </c>
      <c r="I664" s="139">
        <f t="shared" si="71"/>
        <v>20.251017087062653</v>
      </c>
      <c r="J664" s="139">
        <f t="shared" si="73"/>
        <v>0.76248831630973557</v>
      </c>
      <c r="K664" s="139">
        <f t="shared" si="74"/>
        <v>0.6394616236550239</v>
      </c>
      <c r="L664" s="139">
        <f t="shared" si="75"/>
        <v>0.47094370655094037</v>
      </c>
      <c r="M664" s="139">
        <f t="shared" si="76"/>
        <v>1.8728936465156998</v>
      </c>
      <c r="N664" s="388">
        <f t="shared" si="72"/>
        <v>46361.609325849633</v>
      </c>
    </row>
    <row r="665" spans="2:14" x14ac:dyDescent="0.2">
      <c r="B665" s="387">
        <v>9</v>
      </c>
      <c r="C665" s="387">
        <v>1702</v>
      </c>
      <c r="D665" s="384" t="s">
        <v>1238</v>
      </c>
      <c r="E665" s="385">
        <v>11441</v>
      </c>
      <c r="F665" s="385">
        <v>1736</v>
      </c>
      <c r="G665" s="385">
        <v>17076</v>
      </c>
      <c r="H665" s="386">
        <f t="shared" si="70"/>
        <v>0.67000468493792453</v>
      </c>
      <c r="I665" s="139">
        <f t="shared" si="71"/>
        <v>16.426843317972349</v>
      </c>
      <c r="J665" s="139">
        <f t="shared" si="73"/>
        <v>0.47985721158922534</v>
      </c>
      <c r="K665" s="139">
        <f t="shared" si="74"/>
        <v>0.27481808104812333</v>
      </c>
      <c r="L665" s="139">
        <f t="shared" si="75"/>
        <v>0.33535694421304035</v>
      </c>
      <c r="M665" s="139">
        <f t="shared" si="76"/>
        <v>1.090032236850389</v>
      </c>
      <c r="N665" s="388">
        <f t="shared" si="72"/>
        <v>18613.390476457243</v>
      </c>
    </row>
    <row r="666" spans="2:14" x14ac:dyDescent="0.2">
      <c r="B666" s="387">
        <v>9</v>
      </c>
      <c r="C666" s="387">
        <v>1703</v>
      </c>
      <c r="D666" s="384" t="s">
        <v>1239</v>
      </c>
      <c r="E666" s="385">
        <v>6869</v>
      </c>
      <c r="F666" s="385">
        <v>1679</v>
      </c>
      <c r="G666" s="385">
        <v>8879</v>
      </c>
      <c r="H666" s="386">
        <f t="shared" si="70"/>
        <v>0.77362315576078389</v>
      </c>
      <c r="I666" s="139">
        <f t="shared" si="71"/>
        <v>9.3793924955330557</v>
      </c>
      <c r="J666" s="139">
        <f t="shared" si="73"/>
        <v>0.17812145157437489</v>
      </c>
      <c r="K666" s="139">
        <f t="shared" si="74"/>
        <v>0.38566581136009104</v>
      </c>
      <c r="L666" s="139">
        <f t="shared" si="75"/>
        <v>8.5488319655893444E-2</v>
      </c>
      <c r="M666" s="139">
        <f t="shared" si="76"/>
        <v>0.64927558259035933</v>
      </c>
      <c r="N666" s="388">
        <f t="shared" si="72"/>
        <v>5764.9178978198006</v>
      </c>
    </row>
    <row r="667" spans="2:14" x14ac:dyDescent="0.2">
      <c r="B667" s="387">
        <v>9</v>
      </c>
      <c r="C667" s="387">
        <v>1704</v>
      </c>
      <c r="D667" s="384" t="s">
        <v>1240</v>
      </c>
      <c r="E667" s="385">
        <v>1825</v>
      </c>
      <c r="F667" s="385">
        <v>2711</v>
      </c>
      <c r="G667" s="385">
        <v>4597</v>
      </c>
      <c r="H667" s="386">
        <f t="shared" si="70"/>
        <v>0.3969980422014357</v>
      </c>
      <c r="I667" s="139">
        <f t="shared" si="71"/>
        <v>2.3688675765400222</v>
      </c>
      <c r="J667" s="139">
        <f t="shared" si="73"/>
        <v>2.049884276827639E-2</v>
      </c>
      <c r="K667" s="139">
        <f t="shared" si="74"/>
        <v>-1.7235704991284694E-2</v>
      </c>
      <c r="L667" s="139">
        <f t="shared" si="75"/>
        <v>-0.16307109041546106</v>
      </c>
      <c r="M667" s="139">
        <f t="shared" si="76"/>
        <v>-0.15980795263846936</v>
      </c>
      <c r="N667" s="388">
        <f t="shared" si="72"/>
        <v>-734.63715827904366</v>
      </c>
    </row>
    <row r="668" spans="2:14" x14ac:dyDescent="0.2">
      <c r="B668" s="387">
        <v>9</v>
      </c>
      <c r="C668" s="387">
        <v>1705</v>
      </c>
      <c r="D668" s="384" t="s">
        <v>1241</v>
      </c>
      <c r="E668" s="385">
        <v>919</v>
      </c>
      <c r="F668" s="385">
        <v>783</v>
      </c>
      <c r="G668" s="385">
        <v>2338</v>
      </c>
      <c r="H668" s="386">
        <f t="shared" si="70"/>
        <v>0.39307100085543201</v>
      </c>
      <c r="I668" s="139">
        <f t="shared" si="71"/>
        <v>4.1596424010217117</v>
      </c>
      <c r="J668" s="139">
        <f t="shared" si="73"/>
        <v>-6.2656101952175872E-2</v>
      </c>
      <c r="K668" s="139">
        <f t="shared" si="74"/>
        <v>-2.1436728385945045E-2</v>
      </c>
      <c r="L668" s="139">
        <f t="shared" si="75"/>
        <v>-9.9578849950286791E-2</v>
      </c>
      <c r="M668" s="139">
        <f t="shared" si="76"/>
        <v>-0.18367168028840769</v>
      </c>
      <c r="N668" s="388">
        <f t="shared" si="72"/>
        <v>-429.42438851429716</v>
      </c>
    </row>
    <row r="669" spans="2:14" x14ac:dyDescent="0.2">
      <c r="B669" s="387">
        <v>9</v>
      </c>
      <c r="C669" s="387">
        <v>1706</v>
      </c>
      <c r="D669" s="384" t="s">
        <v>1242</v>
      </c>
      <c r="E669" s="385">
        <v>1689</v>
      </c>
      <c r="F669" s="385">
        <v>2803</v>
      </c>
      <c r="G669" s="385">
        <v>6476</v>
      </c>
      <c r="H669" s="386">
        <f t="shared" si="70"/>
        <v>0.26080914144533662</v>
      </c>
      <c r="I669" s="139">
        <f t="shared" si="71"/>
        <v>2.9129504102747057</v>
      </c>
      <c r="J669" s="139">
        <f t="shared" si="73"/>
        <v>8.9665793246244435E-2</v>
      </c>
      <c r="K669" s="139">
        <f t="shared" si="74"/>
        <v>-0.162926240883318</v>
      </c>
      <c r="L669" s="139">
        <f t="shared" si="75"/>
        <v>-0.14378053660590859</v>
      </c>
      <c r="M669" s="139">
        <f t="shared" si="76"/>
        <v>-0.21704098424298215</v>
      </c>
      <c r="N669" s="388">
        <f t="shared" si="72"/>
        <v>-1405.5574139575524</v>
      </c>
    </row>
    <row r="670" spans="2:14" x14ac:dyDescent="0.2">
      <c r="B670" s="387">
        <v>9</v>
      </c>
      <c r="C670" s="387">
        <v>1707</v>
      </c>
      <c r="D670" s="384" t="s">
        <v>1243</v>
      </c>
      <c r="E670" s="385">
        <v>13075</v>
      </c>
      <c r="F670" s="385">
        <v>1454</v>
      </c>
      <c r="G670" s="385">
        <v>11182</v>
      </c>
      <c r="H670" s="386">
        <f t="shared" si="70"/>
        <v>1.1692899302450366</v>
      </c>
      <c r="I670" s="139">
        <f t="shared" si="71"/>
        <v>16.682943603851445</v>
      </c>
      <c r="J670" s="139">
        <f t="shared" si="73"/>
        <v>0.26289605878606215</v>
      </c>
      <c r="K670" s="139">
        <f t="shared" si="74"/>
        <v>0.80893748834145829</v>
      </c>
      <c r="L670" s="139">
        <f t="shared" si="75"/>
        <v>0.34443702547838972</v>
      </c>
      <c r="M670" s="139">
        <f t="shared" si="76"/>
        <v>1.4162705726059102</v>
      </c>
      <c r="N670" s="388">
        <f t="shared" si="72"/>
        <v>15836.737542879288</v>
      </c>
    </row>
    <row r="671" spans="2:14" x14ac:dyDescent="0.2">
      <c r="B671" s="387">
        <v>9</v>
      </c>
      <c r="C671" s="387">
        <v>1708</v>
      </c>
      <c r="D671" s="384" t="s">
        <v>1244</v>
      </c>
      <c r="E671" s="385">
        <v>9152</v>
      </c>
      <c r="F671" s="385">
        <v>500</v>
      </c>
      <c r="G671" s="385">
        <v>10237</v>
      </c>
      <c r="H671" s="386">
        <f t="shared" si="70"/>
        <v>0.89401191755397091</v>
      </c>
      <c r="I671" s="139">
        <f t="shared" si="71"/>
        <v>38.777999999999999</v>
      </c>
      <c r="J671" s="139">
        <f t="shared" si="73"/>
        <v>0.22811012573567377</v>
      </c>
      <c r="K671" s="139">
        <f t="shared" si="74"/>
        <v>0.51445386327659259</v>
      </c>
      <c r="L671" s="139">
        <f t="shared" si="75"/>
        <v>1.1278211866902199</v>
      </c>
      <c r="M671" s="139">
        <f t="shared" si="76"/>
        <v>1.8703851757024863</v>
      </c>
      <c r="N671" s="388">
        <f t="shared" si="72"/>
        <v>19147.133043666352</v>
      </c>
    </row>
    <row r="672" spans="2:14" x14ac:dyDescent="0.2">
      <c r="B672" s="387">
        <v>9</v>
      </c>
      <c r="C672" s="387">
        <v>1709</v>
      </c>
      <c r="D672" s="384" t="s">
        <v>1245</v>
      </c>
      <c r="E672" s="385">
        <v>3256</v>
      </c>
      <c r="F672" s="385">
        <v>2508</v>
      </c>
      <c r="G672" s="385">
        <v>9010</v>
      </c>
      <c r="H672" s="386">
        <f t="shared" si="70"/>
        <v>0.36137624861265261</v>
      </c>
      <c r="I672" s="139">
        <f t="shared" si="71"/>
        <v>4.8907496012759166</v>
      </c>
      <c r="J672" s="139">
        <f t="shared" si="73"/>
        <v>0.18294362853691548</v>
      </c>
      <c r="K672" s="139">
        <f t="shared" si="74"/>
        <v>-5.5342761943595005E-2</v>
      </c>
      <c r="L672" s="139">
        <f t="shared" si="75"/>
        <v>-7.3657313903567057E-2</v>
      </c>
      <c r="M672" s="139">
        <f t="shared" si="76"/>
        <v>5.3943552689753427E-2</v>
      </c>
      <c r="N672" s="388">
        <f t="shared" si="72"/>
        <v>486.03140973467839</v>
      </c>
    </row>
    <row r="673" spans="2:14" x14ac:dyDescent="0.2">
      <c r="B673" s="387">
        <v>9</v>
      </c>
      <c r="C673" s="387">
        <v>1710</v>
      </c>
      <c r="D673" s="384" t="s">
        <v>1246</v>
      </c>
      <c r="E673" s="385">
        <v>1060</v>
      </c>
      <c r="F673" s="385">
        <v>1296</v>
      </c>
      <c r="G673" s="385">
        <v>3893</v>
      </c>
      <c r="H673" s="386">
        <f t="shared" si="70"/>
        <v>0.27228358592345236</v>
      </c>
      <c r="I673" s="139">
        <f t="shared" si="71"/>
        <v>3.8217592592592591</v>
      </c>
      <c r="J673" s="139">
        <f t="shared" si="73"/>
        <v>-5.4157570914838572E-3</v>
      </c>
      <c r="K673" s="139">
        <f t="shared" si="74"/>
        <v>-0.15065124669657479</v>
      </c>
      <c r="L673" s="139">
        <f t="shared" si="75"/>
        <v>-0.11155855694226968</v>
      </c>
      <c r="M673" s="139">
        <f t="shared" si="76"/>
        <v>-0.26762556073032834</v>
      </c>
      <c r="N673" s="388">
        <f t="shared" si="72"/>
        <v>-1041.8663079231683</v>
      </c>
    </row>
    <row r="674" spans="2:14" x14ac:dyDescent="0.2">
      <c r="B674" s="387">
        <v>9</v>
      </c>
      <c r="C674" s="387">
        <v>1711</v>
      </c>
      <c r="D674" s="384" t="s">
        <v>1247</v>
      </c>
      <c r="E674" s="385">
        <v>42839</v>
      </c>
      <c r="F674" s="385">
        <v>2116</v>
      </c>
      <c r="G674" s="385">
        <v>31345</v>
      </c>
      <c r="H674" s="386">
        <f t="shared" si="70"/>
        <v>1.3666932525123625</v>
      </c>
      <c r="I674" s="139">
        <f t="shared" si="71"/>
        <v>35.0586011342155</v>
      </c>
      <c r="J674" s="139">
        <f t="shared" si="73"/>
        <v>1.0051063953945081</v>
      </c>
      <c r="K674" s="139">
        <f t="shared" si="74"/>
        <v>1.0201132570592075</v>
      </c>
      <c r="L674" s="139">
        <f t="shared" si="75"/>
        <v>0.99594923721682016</v>
      </c>
      <c r="M674" s="139">
        <f t="shared" si="76"/>
        <v>3.0211688896705358</v>
      </c>
      <c r="N674" s="388">
        <f t="shared" si="72"/>
        <v>94698.53884672295</v>
      </c>
    </row>
    <row r="675" spans="2:14" x14ac:dyDescent="0.2">
      <c r="B675" s="387">
        <v>10</v>
      </c>
      <c r="C675" s="387">
        <v>2008</v>
      </c>
      <c r="D675" s="384" t="s">
        <v>1248</v>
      </c>
      <c r="E675" s="385">
        <v>48</v>
      </c>
      <c r="F675" s="385">
        <v>125</v>
      </c>
      <c r="G675" s="385">
        <v>513</v>
      </c>
      <c r="H675" s="386">
        <f t="shared" si="70"/>
        <v>9.3567251461988299E-2</v>
      </c>
      <c r="I675" s="139">
        <f t="shared" si="71"/>
        <v>4.4880000000000004</v>
      </c>
      <c r="J675" s="139">
        <f t="shared" si="73"/>
        <v>-0.12983528482726456</v>
      </c>
      <c r="K675" s="139">
        <f t="shared" si="74"/>
        <v>-0.34183627275813877</v>
      </c>
      <c r="L675" s="139">
        <f t="shared" si="75"/>
        <v>-8.7936872774886793E-2</v>
      </c>
      <c r="M675" s="139">
        <f t="shared" si="76"/>
        <v>-0.55960843036029018</v>
      </c>
      <c r="N675" s="388">
        <f t="shared" si="72"/>
        <v>-287.07912477482887</v>
      </c>
    </row>
    <row r="676" spans="2:14" x14ac:dyDescent="0.2">
      <c r="B676" s="387">
        <v>10</v>
      </c>
      <c r="C676" s="387">
        <v>2011</v>
      </c>
      <c r="D676" s="384" t="s">
        <v>1249</v>
      </c>
      <c r="E676" s="385">
        <v>362</v>
      </c>
      <c r="F676" s="385">
        <v>985</v>
      </c>
      <c r="G676" s="385">
        <v>1874</v>
      </c>
      <c r="H676" s="386">
        <f t="shared" si="70"/>
        <v>0.19316969050160085</v>
      </c>
      <c r="I676" s="139">
        <f t="shared" si="71"/>
        <v>2.2700507614213197</v>
      </c>
      <c r="J676" s="139">
        <f t="shared" si="73"/>
        <v>-7.9736179132472398E-2</v>
      </c>
      <c r="K676" s="139">
        <f t="shared" si="74"/>
        <v>-0.23528476496806758</v>
      </c>
      <c r="L676" s="139">
        <f t="shared" si="75"/>
        <v>-0.16657465820173217</v>
      </c>
      <c r="M676" s="139">
        <f t="shared" si="76"/>
        <v>-0.48159560230227216</v>
      </c>
      <c r="N676" s="388">
        <f t="shared" si="72"/>
        <v>-902.51015871445804</v>
      </c>
    </row>
    <row r="677" spans="2:14" x14ac:dyDescent="0.2">
      <c r="B677" s="387">
        <v>10</v>
      </c>
      <c r="C677" s="387">
        <v>2016</v>
      </c>
      <c r="D677" s="384" t="s">
        <v>1250</v>
      </c>
      <c r="E677" s="385">
        <v>252</v>
      </c>
      <c r="F677" s="385">
        <v>401</v>
      </c>
      <c r="G677" s="385">
        <v>1147</v>
      </c>
      <c r="H677" s="386">
        <f t="shared" si="70"/>
        <v>0.21970357454228423</v>
      </c>
      <c r="I677" s="139">
        <f t="shared" si="71"/>
        <v>3.4887780548628431</v>
      </c>
      <c r="J677" s="139">
        <f t="shared" si="73"/>
        <v>-0.10649742074901458</v>
      </c>
      <c r="K677" s="139">
        <f t="shared" si="74"/>
        <v>-0.20689966336490984</v>
      </c>
      <c r="L677" s="139">
        <f t="shared" si="75"/>
        <v>-0.12336446487155929</v>
      </c>
      <c r="M677" s="139">
        <f t="shared" si="76"/>
        <v>-0.43676154898548369</v>
      </c>
      <c r="N677" s="388">
        <f t="shared" si="72"/>
        <v>-500.96549668634981</v>
      </c>
    </row>
    <row r="678" spans="2:14" x14ac:dyDescent="0.2">
      <c r="B678" s="387">
        <v>10</v>
      </c>
      <c r="C678" s="387">
        <v>2022</v>
      </c>
      <c r="D678" s="384" t="s">
        <v>1251</v>
      </c>
      <c r="E678" s="385">
        <v>278</v>
      </c>
      <c r="F678" s="385">
        <v>257</v>
      </c>
      <c r="G678" s="385">
        <v>1093</v>
      </c>
      <c r="H678" s="386">
        <f t="shared" si="70"/>
        <v>0.25434583714547115</v>
      </c>
      <c r="I678" s="139">
        <f t="shared" si="71"/>
        <v>5.3346303501945522</v>
      </c>
      <c r="J678" s="139">
        <f t="shared" si="73"/>
        <v>-0.10848518835189393</v>
      </c>
      <c r="K678" s="139">
        <f t="shared" si="74"/>
        <v>-0.1698404773728765</v>
      </c>
      <c r="L678" s="139">
        <f t="shared" si="75"/>
        <v>-5.7919442864219184E-2</v>
      </c>
      <c r="M678" s="139">
        <f t="shared" si="76"/>
        <v>-0.33624510858898959</v>
      </c>
      <c r="N678" s="388">
        <f t="shared" si="72"/>
        <v>-367.51590368776561</v>
      </c>
    </row>
    <row r="679" spans="2:14" x14ac:dyDescent="0.2">
      <c r="B679" s="387">
        <v>10</v>
      </c>
      <c r="C679" s="387">
        <v>2025</v>
      </c>
      <c r="D679" s="384" t="s">
        <v>1252</v>
      </c>
      <c r="E679" s="385">
        <v>376</v>
      </c>
      <c r="F679" s="385">
        <v>546</v>
      </c>
      <c r="G679" s="385">
        <v>1203</v>
      </c>
      <c r="H679" s="386">
        <f t="shared" si="70"/>
        <v>0.31255195344970904</v>
      </c>
      <c r="I679" s="139">
        <f t="shared" si="71"/>
        <v>2.8919413919413919</v>
      </c>
      <c r="J679" s="139">
        <f t="shared" si="73"/>
        <v>-0.10443603212380638</v>
      </c>
      <c r="K679" s="139">
        <f t="shared" si="74"/>
        <v>-0.10757343336651196</v>
      </c>
      <c r="L679" s="139">
        <f t="shared" si="75"/>
        <v>-0.14452541509410269</v>
      </c>
      <c r="M679" s="139">
        <f t="shared" si="76"/>
        <v>-0.35653488058442107</v>
      </c>
      <c r="N679" s="388">
        <f t="shared" si="72"/>
        <v>-428.91146134305853</v>
      </c>
    </row>
    <row r="680" spans="2:14" x14ac:dyDescent="0.2">
      <c r="B680" s="387">
        <v>10</v>
      </c>
      <c r="C680" s="387">
        <v>2027</v>
      </c>
      <c r="D680" s="384" t="s">
        <v>1253</v>
      </c>
      <c r="E680" s="385">
        <v>133</v>
      </c>
      <c r="F680" s="385">
        <v>435</v>
      </c>
      <c r="G680" s="385">
        <v>438</v>
      </c>
      <c r="H680" s="386">
        <f t="shared" si="70"/>
        <v>0.30365296803652969</v>
      </c>
      <c r="I680" s="139">
        <f t="shared" si="71"/>
        <v>1.3126436781609196</v>
      </c>
      <c r="J680" s="139">
        <f t="shared" si="73"/>
        <v>-0.13259607316459698</v>
      </c>
      <c r="K680" s="139">
        <f t="shared" si="74"/>
        <v>-0.11709328371072897</v>
      </c>
      <c r="L680" s="139">
        <f t="shared" si="75"/>
        <v>-0.20051969692039104</v>
      </c>
      <c r="M680" s="139">
        <f t="shared" si="76"/>
        <v>-0.45020905379571696</v>
      </c>
      <c r="N680" s="388">
        <f t="shared" si="72"/>
        <v>-197.19156556252403</v>
      </c>
    </row>
    <row r="681" spans="2:14" x14ac:dyDescent="0.2">
      <c r="B681" s="387">
        <v>10</v>
      </c>
      <c r="C681" s="387">
        <v>2029</v>
      </c>
      <c r="D681" s="384" t="s">
        <v>1254</v>
      </c>
      <c r="E681" s="385">
        <v>605</v>
      </c>
      <c r="F681" s="385">
        <v>1738</v>
      </c>
      <c r="G681" s="385">
        <v>2865</v>
      </c>
      <c r="H681" s="386">
        <f t="shared" si="70"/>
        <v>0.2111692844677138</v>
      </c>
      <c r="I681" s="139">
        <f t="shared" si="71"/>
        <v>1.9965477560414269</v>
      </c>
      <c r="J681" s="139">
        <f t="shared" si="73"/>
        <v>-4.3256962568520123E-2</v>
      </c>
      <c r="K681" s="139">
        <f t="shared" si="74"/>
        <v>-0.21602937428495736</v>
      </c>
      <c r="L681" s="139">
        <f t="shared" si="75"/>
        <v>-0.17627175598763284</v>
      </c>
      <c r="M681" s="139">
        <f t="shared" si="76"/>
        <v>-0.4355580928411103</v>
      </c>
      <c r="N681" s="388">
        <f t="shared" si="72"/>
        <v>-1247.8739359897811</v>
      </c>
    </row>
    <row r="682" spans="2:14" x14ac:dyDescent="0.2">
      <c r="B682" s="387">
        <v>10</v>
      </c>
      <c r="C682" s="387">
        <v>2035</v>
      </c>
      <c r="D682" s="384" t="s">
        <v>1255</v>
      </c>
      <c r="E682" s="385">
        <v>151</v>
      </c>
      <c r="F682" s="385">
        <v>395</v>
      </c>
      <c r="G682" s="385">
        <v>456</v>
      </c>
      <c r="H682" s="386">
        <f t="shared" si="70"/>
        <v>0.33114035087719296</v>
      </c>
      <c r="I682" s="139">
        <f t="shared" si="71"/>
        <v>1.5367088607594936</v>
      </c>
      <c r="J682" s="139">
        <f t="shared" si="73"/>
        <v>-0.13193348396363722</v>
      </c>
      <c r="K682" s="139">
        <f t="shared" si="74"/>
        <v>-8.7688159547948272E-2</v>
      </c>
      <c r="L682" s="139">
        <f t="shared" si="75"/>
        <v>-0.1925754259495617</v>
      </c>
      <c r="M682" s="139">
        <f t="shared" si="76"/>
        <v>-0.4121970694611472</v>
      </c>
      <c r="N682" s="388">
        <f t="shared" si="72"/>
        <v>-187.96186367428314</v>
      </c>
    </row>
    <row r="683" spans="2:14" x14ac:dyDescent="0.2">
      <c r="B683" s="387">
        <v>10</v>
      </c>
      <c r="C683" s="387">
        <v>2038</v>
      </c>
      <c r="D683" s="384" t="s">
        <v>1256</v>
      </c>
      <c r="E683" s="385">
        <v>21</v>
      </c>
      <c r="F683" s="385">
        <v>182</v>
      </c>
      <c r="G683" s="385">
        <v>94</v>
      </c>
      <c r="H683" s="386">
        <f t="shared" si="70"/>
        <v>0.22340425531914893</v>
      </c>
      <c r="I683" s="139">
        <f t="shared" si="71"/>
        <v>0.63186813186813184</v>
      </c>
      <c r="J683" s="139">
        <f t="shared" si="73"/>
        <v>-0.14525888900516165</v>
      </c>
      <c r="K683" s="139">
        <f t="shared" si="74"/>
        <v>-0.2029407932767201</v>
      </c>
      <c r="L683" s="139">
        <f t="shared" si="75"/>
        <v>-0.22465671520829475</v>
      </c>
      <c r="M683" s="139">
        <f t="shared" si="76"/>
        <v>-0.57285639749017647</v>
      </c>
      <c r="N683" s="388">
        <f t="shared" si="72"/>
        <v>-53.84850136407659</v>
      </c>
    </row>
    <row r="684" spans="2:14" x14ac:dyDescent="0.2">
      <c r="B684" s="387">
        <v>10</v>
      </c>
      <c r="C684" s="387">
        <v>2041</v>
      </c>
      <c r="D684" s="384" t="s">
        <v>1257</v>
      </c>
      <c r="E684" s="385">
        <v>437</v>
      </c>
      <c r="F684" s="385">
        <v>777</v>
      </c>
      <c r="G684" s="385">
        <v>1864</v>
      </c>
      <c r="H684" s="386">
        <f t="shared" si="70"/>
        <v>0.2344420600858369</v>
      </c>
      <c r="I684" s="139">
        <f t="shared" si="71"/>
        <v>2.9613899613899615</v>
      </c>
      <c r="J684" s="139">
        <f t="shared" si="73"/>
        <v>-8.0104284244116725E-2</v>
      </c>
      <c r="K684" s="139">
        <f t="shared" si="74"/>
        <v>-0.1911329023061456</v>
      </c>
      <c r="L684" s="139">
        <f t="shared" si="75"/>
        <v>-0.14206310369062</v>
      </c>
      <c r="M684" s="139">
        <f t="shared" si="76"/>
        <v>-0.41330029024088233</v>
      </c>
      <c r="N684" s="388">
        <f t="shared" si="72"/>
        <v>-770.3917410090047</v>
      </c>
    </row>
    <row r="685" spans="2:14" x14ac:dyDescent="0.2">
      <c r="B685" s="387">
        <v>10</v>
      </c>
      <c r="C685" s="387">
        <v>2043</v>
      </c>
      <c r="D685" s="384" t="s">
        <v>1258</v>
      </c>
      <c r="E685" s="385">
        <v>475</v>
      </c>
      <c r="F685" s="385">
        <v>243</v>
      </c>
      <c r="G685" s="385">
        <v>319</v>
      </c>
      <c r="H685" s="386">
        <f t="shared" si="70"/>
        <v>1.4890282131661443</v>
      </c>
      <c r="I685" s="139">
        <f t="shared" si="71"/>
        <v>3.2674897119341564</v>
      </c>
      <c r="J685" s="139">
        <f t="shared" si="73"/>
        <v>-0.13697652399316443</v>
      </c>
      <c r="K685" s="139">
        <f t="shared" si="74"/>
        <v>1.1509832903514183</v>
      </c>
      <c r="L685" s="139">
        <f t="shared" si="75"/>
        <v>-0.13121028249714195</v>
      </c>
      <c r="M685" s="139">
        <f t="shared" si="76"/>
        <v>0.88279648386111198</v>
      </c>
      <c r="N685" s="388">
        <f t="shared" si="72"/>
        <v>281.61207835169472</v>
      </c>
    </row>
    <row r="686" spans="2:14" x14ac:dyDescent="0.2">
      <c r="B686" s="387">
        <v>10</v>
      </c>
      <c r="C686" s="387">
        <v>2044</v>
      </c>
      <c r="D686" s="384" t="s">
        <v>1259</v>
      </c>
      <c r="E686" s="385">
        <v>221</v>
      </c>
      <c r="F686" s="385">
        <v>1465</v>
      </c>
      <c r="G686" s="385">
        <v>1206</v>
      </c>
      <c r="H686" s="386">
        <f t="shared" si="70"/>
        <v>0.18325041459369817</v>
      </c>
      <c r="I686" s="139">
        <f t="shared" si="71"/>
        <v>0.97406143344709895</v>
      </c>
      <c r="J686" s="139">
        <f t="shared" si="73"/>
        <v>-0.10432560059031308</v>
      </c>
      <c r="K686" s="139">
        <f t="shared" si="74"/>
        <v>-0.24589608949348823</v>
      </c>
      <c r="L686" s="139">
        <f t="shared" si="75"/>
        <v>-0.21252419073207413</v>
      </c>
      <c r="M686" s="139">
        <f t="shared" si="76"/>
        <v>-0.5627458808158754</v>
      </c>
      <c r="N686" s="388">
        <f t="shared" si="72"/>
        <v>-678.67153226394578</v>
      </c>
    </row>
    <row r="687" spans="2:14" x14ac:dyDescent="0.2">
      <c r="B687" s="387">
        <v>10</v>
      </c>
      <c r="C687" s="387">
        <v>2045</v>
      </c>
      <c r="D687" s="384" t="s">
        <v>1260</v>
      </c>
      <c r="E687" s="385">
        <v>62</v>
      </c>
      <c r="F687" s="385">
        <v>348</v>
      </c>
      <c r="G687" s="385">
        <v>490</v>
      </c>
      <c r="H687" s="386">
        <f t="shared" si="70"/>
        <v>0.12653061224489795</v>
      </c>
      <c r="I687" s="139">
        <f t="shared" si="71"/>
        <v>1.5862068965517242</v>
      </c>
      <c r="J687" s="139">
        <f t="shared" si="73"/>
        <v>-0.13068192658404651</v>
      </c>
      <c r="K687" s="139">
        <f t="shared" si="74"/>
        <v>-0.30657312230606737</v>
      </c>
      <c r="L687" s="139">
        <f t="shared" si="75"/>
        <v>-0.19082046427146032</v>
      </c>
      <c r="M687" s="139">
        <f t="shared" si="76"/>
        <v>-0.62807551316157428</v>
      </c>
      <c r="N687" s="388">
        <f t="shared" si="72"/>
        <v>-307.75700144917141</v>
      </c>
    </row>
    <row r="688" spans="2:14" x14ac:dyDescent="0.2">
      <c r="B688" s="387">
        <v>10</v>
      </c>
      <c r="C688" s="387">
        <v>2050</v>
      </c>
      <c r="D688" s="384" t="s">
        <v>1261</v>
      </c>
      <c r="E688" s="385">
        <v>339</v>
      </c>
      <c r="F688" s="385">
        <v>1030</v>
      </c>
      <c r="G688" s="385">
        <v>1556</v>
      </c>
      <c r="H688" s="386">
        <f t="shared" si="70"/>
        <v>0.217866323907455</v>
      </c>
      <c r="I688" s="139">
        <f t="shared" si="71"/>
        <v>1.8398058252427185</v>
      </c>
      <c r="J688" s="139">
        <f t="shared" si="73"/>
        <v>-9.1441921682761815E-2</v>
      </c>
      <c r="K688" s="139">
        <f t="shared" si="74"/>
        <v>-0.20886509540871218</v>
      </c>
      <c r="L688" s="139">
        <f t="shared" si="75"/>
        <v>-0.18182906907088309</v>
      </c>
      <c r="M688" s="139">
        <f t="shared" si="76"/>
        <v>-0.48213608616235709</v>
      </c>
      <c r="N688" s="388">
        <f t="shared" si="72"/>
        <v>-750.20375006862764</v>
      </c>
    </row>
    <row r="689" spans="2:14" x14ac:dyDescent="0.2">
      <c r="B689" s="387">
        <v>10</v>
      </c>
      <c r="C689" s="387">
        <v>2051</v>
      </c>
      <c r="D689" s="384" t="s">
        <v>1262</v>
      </c>
      <c r="E689" s="385">
        <v>197</v>
      </c>
      <c r="F689" s="385">
        <v>645</v>
      </c>
      <c r="G689" s="385">
        <v>1262</v>
      </c>
      <c r="H689" s="386">
        <f t="shared" si="70"/>
        <v>0.1561014263074485</v>
      </c>
      <c r="I689" s="139">
        <f t="shared" si="71"/>
        <v>2.2620155038759688</v>
      </c>
      <c r="J689" s="139">
        <f t="shared" si="73"/>
        <v>-0.10226421196510488</v>
      </c>
      <c r="K689" s="139">
        <f t="shared" si="74"/>
        <v>-0.27493920997093368</v>
      </c>
      <c r="L689" s="139">
        <f t="shared" si="75"/>
        <v>-0.16685954968964817</v>
      </c>
      <c r="M689" s="139">
        <f t="shared" si="76"/>
        <v>-0.54406297162568673</v>
      </c>
      <c r="N689" s="388">
        <f t="shared" si="72"/>
        <v>-686.6074701916167</v>
      </c>
    </row>
    <row r="690" spans="2:14" x14ac:dyDescent="0.2">
      <c r="B690" s="387">
        <v>10</v>
      </c>
      <c r="C690" s="387">
        <v>2053</v>
      </c>
      <c r="D690" s="384" t="s">
        <v>1263</v>
      </c>
      <c r="E690" s="385">
        <v>2431</v>
      </c>
      <c r="F690" s="385">
        <v>2563</v>
      </c>
      <c r="G690" s="385">
        <v>5757</v>
      </c>
      <c r="H690" s="386">
        <f t="shared" si="70"/>
        <v>0.42226854264373803</v>
      </c>
      <c r="I690" s="139">
        <f t="shared" si="71"/>
        <v>3.1946937182988684</v>
      </c>
      <c r="J690" s="139">
        <f t="shared" si="73"/>
        <v>6.3199035719017707E-2</v>
      </c>
      <c r="K690" s="139">
        <f t="shared" si="74"/>
        <v>9.7978691932401208E-3</v>
      </c>
      <c r="L690" s="139">
        <f t="shared" si="75"/>
        <v>-0.13379127742157682</v>
      </c>
      <c r="M690" s="139">
        <f t="shared" si="76"/>
        <v>-6.0794372509318989E-2</v>
      </c>
      <c r="N690" s="388">
        <f t="shared" si="72"/>
        <v>-349.9932025361494</v>
      </c>
    </row>
    <row r="691" spans="2:14" x14ac:dyDescent="0.2">
      <c r="B691" s="387">
        <v>10</v>
      </c>
      <c r="C691" s="387">
        <v>2054</v>
      </c>
      <c r="D691" s="384" t="s">
        <v>1264</v>
      </c>
      <c r="E691" s="385">
        <v>4477</v>
      </c>
      <c r="F691" s="385">
        <v>3974</v>
      </c>
      <c r="G691" s="385">
        <v>10086</v>
      </c>
      <c r="H691" s="386">
        <f t="shared" si="70"/>
        <v>0.4438826095578029</v>
      </c>
      <c r="I691" s="139">
        <f t="shared" si="71"/>
        <v>3.6645697030699549</v>
      </c>
      <c r="J691" s="139">
        <f t="shared" si="73"/>
        <v>0.22255173854984453</v>
      </c>
      <c r="K691" s="139">
        <f t="shared" si="74"/>
        <v>3.2919907582813906E-2</v>
      </c>
      <c r="L691" s="139">
        <f t="shared" si="75"/>
        <v>-0.11713174066349713</v>
      </c>
      <c r="M691" s="139">
        <f t="shared" si="76"/>
        <v>0.13833990546916131</v>
      </c>
      <c r="N691" s="388">
        <f t="shared" si="72"/>
        <v>1395.2962865619609</v>
      </c>
    </row>
    <row r="692" spans="2:14" x14ac:dyDescent="0.2">
      <c r="B692" s="387">
        <v>10</v>
      </c>
      <c r="C692" s="387">
        <v>2055</v>
      </c>
      <c r="D692" s="384" t="s">
        <v>1265</v>
      </c>
      <c r="E692" s="385">
        <v>343</v>
      </c>
      <c r="F692" s="385">
        <v>893</v>
      </c>
      <c r="G692" s="385">
        <v>2392</v>
      </c>
      <c r="H692" s="386">
        <f t="shared" si="70"/>
        <v>0.14339464882943143</v>
      </c>
      <c r="I692" s="139">
        <f t="shared" si="71"/>
        <v>3.0627099664053752</v>
      </c>
      <c r="J692" s="139">
        <f t="shared" si="73"/>
        <v>-6.0668334349296534E-2</v>
      </c>
      <c r="K692" s="139">
        <f t="shared" si="74"/>
        <v>-0.28853251463787238</v>
      </c>
      <c r="L692" s="139">
        <f t="shared" si="75"/>
        <v>-0.13847078486056652</v>
      </c>
      <c r="M692" s="139">
        <f t="shared" si="76"/>
        <v>-0.48767163384773543</v>
      </c>
      <c r="N692" s="388">
        <f t="shared" si="72"/>
        <v>-1166.5105481637831</v>
      </c>
    </row>
    <row r="693" spans="2:14" x14ac:dyDescent="0.2">
      <c r="B693" s="387">
        <v>10</v>
      </c>
      <c r="C693" s="387">
        <v>2061</v>
      </c>
      <c r="D693" s="384" t="s">
        <v>1266</v>
      </c>
      <c r="E693" s="385">
        <v>48</v>
      </c>
      <c r="F693" s="385">
        <v>192</v>
      </c>
      <c r="G693" s="385">
        <v>289</v>
      </c>
      <c r="H693" s="386">
        <f t="shared" si="70"/>
        <v>0.16608996539792387</v>
      </c>
      <c r="I693" s="139">
        <f t="shared" si="71"/>
        <v>1.7552083333333333</v>
      </c>
      <c r="J693" s="139">
        <f t="shared" si="73"/>
        <v>-0.13808083932809737</v>
      </c>
      <c r="K693" s="139">
        <f t="shared" si="74"/>
        <v>-0.26425378990519671</v>
      </c>
      <c r="L693" s="139">
        <f t="shared" si="75"/>
        <v>-0.18482848821930448</v>
      </c>
      <c r="M693" s="139">
        <f t="shared" si="76"/>
        <v>-0.58716311745259864</v>
      </c>
      <c r="N693" s="388">
        <f t="shared" si="72"/>
        <v>-169.690140943801</v>
      </c>
    </row>
    <row r="694" spans="2:14" x14ac:dyDescent="0.2">
      <c r="B694" s="387">
        <v>10</v>
      </c>
      <c r="C694" s="387">
        <v>2063</v>
      </c>
      <c r="D694" s="384" t="s">
        <v>1267</v>
      </c>
      <c r="E694" s="385">
        <v>337</v>
      </c>
      <c r="F694" s="385">
        <v>490</v>
      </c>
      <c r="G694" s="385">
        <v>848</v>
      </c>
      <c r="H694" s="386">
        <f t="shared" si="70"/>
        <v>0.39740566037735847</v>
      </c>
      <c r="I694" s="139">
        <f t="shared" si="71"/>
        <v>2.4183673469387754</v>
      </c>
      <c r="J694" s="139">
        <f t="shared" si="73"/>
        <v>-0.11750376358717979</v>
      </c>
      <c r="K694" s="139">
        <f t="shared" si="74"/>
        <v>-1.6799648086795266E-2</v>
      </c>
      <c r="L694" s="139">
        <f t="shared" si="75"/>
        <v>-0.16131606723657638</v>
      </c>
      <c r="M694" s="139">
        <f t="shared" si="76"/>
        <v>-0.2956194789105514</v>
      </c>
      <c r="N694" s="388">
        <f t="shared" si="72"/>
        <v>-250.68531811614758</v>
      </c>
    </row>
    <row r="695" spans="2:14" x14ac:dyDescent="0.2">
      <c r="B695" s="387">
        <v>10</v>
      </c>
      <c r="C695" s="387">
        <v>2066</v>
      </c>
      <c r="D695" s="384" t="s">
        <v>1268</v>
      </c>
      <c r="E695" s="385">
        <v>50</v>
      </c>
      <c r="F695" s="385">
        <v>202</v>
      </c>
      <c r="G695" s="385">
        <v>337</v>
      </c>
      <c r="H695" s="386">
        <f t="shared" si="70"/>
        <v>0.14836795252225518</v>
      </c>
      <c r="I695" s="139">
        <f t="shared" si="71"/>
        <v>1.9158415841584158</v>
      </c>
      <c r="J695" s="139">
        <f t="shared" si="73"/>
        <v>-0.13631393479220463</v>
      </c>
      <c r="K695" s="139">
        <f t="shared" si="74"/>
        <v>-0.28321223320422645</v>
      </c>
      <c r="L695" s="139">
        <f t="shared" si="75"/>
        <v>-0.17913320769120081</v>
      </c>
      <c r="M695" s="139">
        <f t="shared" si="76"/>
        <v>-0.59865937568763183</v>
      </c>
      <c r="N695" s="388">
        <f t="shared" si="72"/>
        <v>-201.74820960673193</v>
      </c>
    </row>
    <row r="696" spans="2:14" x14ac:dyDescent="0.2">
      <c r="B696" s="387">
        <v>10</v>
      </c>
      <c r="C696" s="387">
        <v>2067</v>
      </c>
      <c r="D696" s="384" t="s">
        <v>1269</v>
      </c>
      <c r="E696" s="385">
        <v>152</v>
      </c>
      <c r="F696" s="385">
        <v>747</v>
      </c>
      <c r="G696" s="385">
        <v>346</v>
      </c>
      <c r="H696" s="386">
        <f t="shared" si="70"/>
        <v>0.43930635838150289</v>
      </c>
      <c r="I696" s="139">
        <f t="shared" si="71"/>
        <v>0.66666666666666663</v>
      </c>
      <c r="J696" s="139">
        <f t="shared" si="73"/>
        <v>-0.13598264019172474</v>
      </c>
      <c r="K696" s="139">
        <f t="shared" si="74"/>
        <v>2.8024380248719921E-2</v>
      </c>
      <c r="L696" s="139">
        <f t="shared" si="75"/>
        <v>-0.22342292695694169</v>
      </c>
      <c r="M696" s="139">
        <f t="shared" si="76"/>
        <v>-0.3313811868999465</v>
      </c>
      <c r="N696" s="388">
        <f t="shared" si="72"/>
        <v>-114.65789066738149</v>
      </c>
    </row>
    <row r="697" spans="2:14" x14ac:dyDescent="0.2">
      <c r="B697" s="387">
        <v>10</v>
      </c>
      <c r="C697" s="387">
        <v>2068</v>
      </c>
      <c r="D697" s="384" t="s">
        <v>1270</v>
      </c>
      <c r="E697" s="385">
        <v>176</v>
      </c>
      <c r="F697" s="385">
        <v>632</v>
      </c>
      <c r="G697" s="385">
        <v>866</v>
      </c>
      <c r="H697" s="386">
        <f t="shared" si="70"/>
        <v>0.20323325635103925</v>
      </c>
      <c r="I697" s="139">
        <f t="shared" si="71"/>
        <v>1.6487341772151898</v>
      </c>
      <c r="J697" s="139">
        <f t="shared" si="73"/>
        <v>-0.11684117438622002</v>
      </c>
      <c r="K697" s="139">
        <f t="shared" si="74"/>
        <v>-0.2245190836720917</v>
      </c>
      <c r="L697" s="139">
        <f t="shared" si="75"/>
        <v>-0.18860354839502275</v>
      </c>
      <c r="M697" s="139">
        <f t="shared" si="76"/>
        <v>-0.52996380645333452</v>
      </c>
      <c r="N697" s="388">
        <f t="shared" si="72"/>
        <v>-458.94865638858766</v>
      </c>
    </row>
    <row r="698" spans="2:14" x14ac:dyDescent="0.2">
      <c r="B698" s="387">
        <v>10</v>
      </c>
      <c r="C698" s="387">
        <v>2072</v>
      </c>
      <c r="D698" s="384" t="s">
        <v>1271</v>
      </c>
      <c r="E698" s="385">
        <v>68</v>
      </c>
      <c r="F698" s="385">
        <v>476</v>
      </c>
      <c r="G698" s="385">
        <v>370</v>
      </c>
      <c r="H698" s="386">
        <f t="shared" si="70"/>
        <v>0.18378378378378379</v>
      </c>
      <c r="I698" s="139">
        <f t="shared" si="71"/>
        <v>0.92016806722689071</v>
      </c>
      <c r="J698" s="139">
        <f t="shared" si="73"/>
        <v>-0.13509918792377837</v>
      </c>
      <c r="K698" s="139">
        <f t="shared" si="74"/>
        <v>-0.24532550817077797</v>
      </c>
      <c r="L698" s="139">
        <f t="shared" si="75"/>
        <v>-0.21443498963361754</v>
      </c>
      <c r="M698" s="139">
        <f t="shared" si="76"/>
        <v>-0.59485968572817383</v>
      </c>
      <c r="N698" s="388">
        <f t="shared" si="72"/>
        <v>-220.09808371942432</v>
      </c>
    </row>
    <row r="699" spans="2:14" x14ac:dyDescent="0.2">
      <c r="B699" s="387">
        <v>10</v>
      </c>
      <c r="C699" s="387">
        <v>2079</v>
      </c>
      <c r="D699" s="384" t="s">
        <v>1272</v>
      </c>
      <c r="E699" s="385">
        <v>55</v>
      </c>
      <c r="F699" s="385">
        <v>336</v>
      </c>
      <c r="G699" s="385">
        <v>219</v>
      </c>
      <c r="H699" s="386">
        <f t="shared" si="70"/>
        <v>0.25114155251141551</v>
      </c>
      <c r="I699" s="139">
        <f t="shared" si="71"/>
        <v>0.81547619047619047</v>
      </c>
      <c r="J699" s="139">
        <f t="shared" si="73"/>
        <v>-0.14065757510960764</v>
      </c>
      <c r="K699" s="139">
        <f t="shared" si="74"/>
        <v>-0.17326831872334184</v>
      </c>
      <c r="L699" s="139">
        <f t="shared" si="75"/>
        <v>-0.21814685877681356</v>
      </c>
      <c r="M699" s="139">
        <f t="shared" si="76"/>
        <v>-0.53207275260976306</v>
      </c>
      <c r="N699" s="388">
        <f t="shared" si="72"/>
        <v>-116.52393282153811</v>
      </c>
    </row>
    <row r="700" spans="2:14" x14ac:dyDescent="0.2">
      <c r="B700" s="387">
        <v>10</v>
      </c>
      <c r="C700" s="387">
        <v>2086</v>
      </c>
      <c r="D700" s="384" t="s">
        <v>1273</v>
      </c>
      <c r="E700" s="385">
        <v>97</v>
      </c>
      <c r="F700" s="385">
        <v>428</v>
      </c>
      <c r="G700" s="385">
        <v>570</v>
      </c>
      <c r="H700" s="386">
        <f t="shared" si="70"/>
        <v>0.17017543859649123</v>
      </c>
      <c r="I700" s="139">
        <f t="shared" si="71"/>
        <v>1.558411214953271</v>
      </c>
      <c r="J700" s="139">
        <f t="shared" si="73"/>
        <v>-0.12773708569089193</v>
      </c>
      <c r="K700" s="139">
        <f t="shared" si="74"/>
        <v>-0.25988328117528353</v>
      </c>
      <c r="L700" s="139">
        <f t="shared" si="75"/>
        <v>-0.19180596511490289</v>
      </c>
      <c r="M700" s="139">
        <f t="shared" si="76"/>
        <v>-0.5794263319810784</v>
      </c>
      <c r="N700" s="388">
        <f t="shared" si="72"/>
        <v>-330.27300922921467</v>
      </c>
    </row>
    <row r="701" spans="2:14" x14ac:dyDescent="0.2">
      <c r="B701" s="387">
        <v>10</v>
      </c>
      <c r="C701" s="387">
        <v>2087</v>
      </c>
      <c r="D701" s="384" t="s">
        <v>1274</v>
      </c>
      <c r="E701" s="385">
        <v>247</v>
      </c>
      <c r="F701" s="385">
        <v>893</v>
      </c>
      <c r="G701" s="385">
        <v>1075</v>
      </c>
      <c r="H701" s="386">
        <f t="shared" si="70"/>
        <v>0.2297674418604651</v>
      </c>
      <c r="I701" s="139">
        <f t="shared" si="71"/>
        <v>1.4804031354983203</v>
      </c>
      <c r="J701" s="139">
        <f t="shared" si="73"/>
        <v>-0.10914777755285369</v>
      </c>
      <c r="K701" s="139">
        <f t="shared" si="74"/>
        <v>-0.19613365956730283</v>
      </c>
      <c r="L701" s="139">
        <f t="shared" si="75"/>
        <v>-0.19457175547071365</v>
      </c>
      <c r="M701" s="139">
        <f t="shared" si="76"/>
        <v>-0.49985319259087019</v>
      </c>
      <c r="N701" s="388">
        <f t="shared" si="72"/>
        <v>-537.34218203518549</v>
      </c>
    </row>
    <row r="702" spans="2:14" x14ac:dyDescent="0.2">
      <c r="B702" s="387">
        <v>10</v>
      </c>
      <c r="C702" s="387">
        <v>2089</v>
      </c>
      <c r="D702" s="384" t="s">
        <v>1275</v>
      </c>
      <c r="E702" s="385">
        <v>34</v>
      </c>
      <c r="F702" s="385">
        <v>218</v>
      </c>
      <c r="G702" s="385">
        <v>471</v>
      </c>
      <c r="H702" s="386">
        <f t="shared" si="70"/>
        <v>7.2186836518046707E-2</v>
      </c>
      <c r="I702" s="139">
        <f t="shared" si="71"/>
        <v>2.3165137614678901</v>
      </c>
      <c r="J702" s="139">
        <f t="shared" si="73"/>
        <v>-0.13138132629617072</v>
      </c>
      <c r="K702" s="139">
        <f t="shared" si="74"/>
        <v>-0.36470835773337046</v>
      </c>
      <c r="L702" s="139">
        <f t="shared" si="75"/>
        <v>-0.16492730425674687</v>
      </c>
      <c r="M702" s="139">
        <f t="shared" si="76"/>
        <v>-0.66101698828628808</v>
      </c>
      <c r="N702" s="388">
        <f t="shared" si="72"/>
        <v>-311.3390014828417</v>
      </c>
    </row>
    <row r="703" spans="2:14" x14ac:dyDescent="0.2">
      <c r="B703" s="387">
        <v>10</v>
      </c>
      <c r="C703" s="387">
        <v>2096</v>
      </c>
      <c r="D703" s="384" t="s">
        <v>1276</v>
      </c>
      <c r="E703" s="385">
        <v>3972</v>
      </c>
      <c r="F703" s="385">
        <v>1083</v>
      </c>
      <c r="G703" s="385">
        <v>5458</v>
      </c>
      <c r="H703" s="386">
        <f t="shared" si="70"/>
        <v>0.72773909857090513</v>
      </c>
      <c r="I703" s="139">
        <f t="shared" si="71"/>
        <v>8.7072945521698983</v>
      </c>
      <c r="J703" s="139">
        <f t="shared" si="73"/>
        <v>5.219269288085248E-2</v>
      </c>
      <c r="K703" s="139">
        <f t="shared" si="74"/>
        <v>0.33658051260387234</v>
      </c>
      <c r="L703" s="139">
        <f t="shared" si="75"/>
        <v>6.1658967325952309E-2</v>
      </c>
      <c r="M703" s="139">
        <f t="shared" si="76"/>
        <v>0.45043217281067716</v>
      </c>
      <c r="N703" s="388">
        <f t="shared" si="72"/>
        <v>2458.4587992006759</v>
      </c>
    </row>
    <row r="704" spans="2:14" x14ac:dyDescent="0.2">
      <c r="B704" s="387">
        <v>10</v>
      </c>
      <c r="C704" s="387">
        <v>2097</v>
      </c>
      <c r="D704" s="384" t="s">
        <v>1277</v>
      </c>
      <c r="E704" s="385">
        <v>231</v>
      </c>
      <c r="F704" s="385">
        <v>1113</v>
      </c>
      <c r="G704" s="385">
        <v>1525</v>
      </c>
      <c r="H704" s="386">
        <f t="shared" si="70"/>
        <v>0.15147540983606558</v>
      </c>
      <c r="I704" s="139">
        <f t="shared" si="71"/>
        <v>1.577717879604672</v>
      </c>
      <c r="J704" s="139">
        <f t="shared" si="73"/>
        <v>-9.2583047528859222E-2</v>
      </c>
      <c r="K704" s="139">
        <f t="shared" si="74"/>
        <v>-0.27988797462810755</v>
      </c>
      <c r="L704" s="139">
        <f t="shared" si="75"/>
        <v>-0.19112144387981014</v>
      </c>
      <c r="M704" s="139">
        <f t="shared" si="76"/>
        <v>-0.56359246603677693</v>
      </c>
      <c r="N704" s="388">
        <f t="shared" si="72"/>
        <v>-859.47851070608476</v>
      </c>
    </row>
    <row r="705" spans="2:14" x14ac:dyDescent="0.2">
      <c r="B705" s="387">
        <v>10</v>
      </c>
      <c r="C705" s="387">
        <v>2099</v>
      </c>
      <c r="D705" s="384" t="s">
        <v>1278</v>
      </c>
      <c r="E705" s="385">
        <v>618</v>
      </c>
      <c r="F705" s="385">
        <v>2016</v>
      </c>
      <c r="G705" s="385">
        <v>2475</v>
      </c>
      <c r="H705" s="386">
        <f t="shared" si="70"/>
        <v>0.2496969696969697</v>
      </c>
      <c r="I705" s="139">
        <f t="shared" si="71"/>
        <v>1.5342261904761905</v>
      </c>
      <c r="J705" s="139">
        <f t="shared" si="73"/>
        <v>-5.7613061922648659E-2</v>
      </c>
      <c r="K705" s="139">
        <f t="shared" si="74"/>
        <v>-0.17481368727546745</v>
      </c>
      <c r="L705" s="139">
        <f t="shared" si="75"/>
        <v>-0.19266344946679473</v>
      </c>
      <c r="M705" s="139">
        <f t="shared" si="76"/>
        <v>-0.42509019866491082</v>
      </c>
      <c r="N705" s="388">
        <f t="shared" si="72"/>
        <v>-1052.0982416956542</v>
      </c>
    </row>
    <row r="706" spans="2:14" x14ac:dyDescent="0.2">
      <c r="B706" s="387">
        <v>10</v>
      </c>
      <c r="C706" s="387">
        <v>2102</v>
      </c>
      <c r="D706" s="384" t="s">
        <v>1279</v>
      </c>
      <c r="E706" s="385">
        <v>1052</v>
      </c>
      <c r="F706" s="385">
        <v>1485</v>
      </c>
      <c r="G706" s="385">
        <v>3392</v>
      </c>
      <c r="H706" s="386">
        <f t="shared" si="70"/>
        <v>0.31014150943396224</v>
      </c>
      <c r="I706" s="139">
        <f t="shared" si="71"/>
        <v>2.9925925925925925</v>
      </c>
      <c r="J706" s="139">
        <f t="shared" si="73"/>
        <v>-2.3857823184864374E-2</v>
      </c>
      <c r="K706" s="139">
        <f t="shared" si="74"/>
        <v>-0.11015204938031491</v>
      </c>
      <c r="L706" s="139">
        <f t="shared" si="75"/>
        <v>-0.14095680884194356</v>
      </c>
      <c r="M706" s="139">
        <f t="shared" si="76"/>
        <v>-0.27496668140712283</v>
      </c>
      <c r="N706" s="388">
        <f t="shared" si="72"/>
        <v>-932.68698333296061</v>
      </c>
    </row>
    <row r="707" spans="2:14" x14ac:dyDescent="0.2">
      <c r="B707" s="387">
        <v>10</v>
      </c>
      <c r="C707" s="387">
        <v>2113</v>
      </c>
      <c r="D707" s="384" t="s">
        <v>1280</v>
      </c>
      <c r="E707" s="385">
        <v>775</v>
      </c>
      <c r="F707" s="385">
        <v>2391</v>
      </c>
      <c r="G707" s="385">
        <v>2361</v>
      </c>
      <c r="H707" s="386">
        <f t="shared" si="70"/>
        <v>0.32825074121135112</v>
      </c>
      <c r="I707" s="139">
        <f t="shared" si="71"/>
        <v>1.3115851108322878</v>
      </c>
      <c r="J707" s="139">
        <f t="shared" si="73"/>
        <v>-6.1809460195393927E-2</v>
      </c>
      <c r="K707" s="139">
        <f t="shared" si="74"/>
        <v>-9.0779371668745459E-2</v>
      </c>
      <c r="L707" s="139">
        <f t="shared" si="75"/>
        <v>-0.20055722861363309</v>
      </c>
      <c r="M707" s="139">
        <f t="shared" si="76"/>
        <v>-0.35314606047777247</v>
      </c>
      <c r="N707" s="388">
        <f t="shared" si="72"/>
        <v>-833.77784878802083</v>
      </c>
    </row>
    <row r="708" spans="2:14" x14ac:dyDescent="0.2">
      <c r="B708" s="387">
        <v>10</v>
      </c>
      <c r="C708" s="387">
        <v>2114</v>
      </c>
      <c r="D708" s="384" t="s">
        <v>1281</v>
      </c>
      <c r="E708" s="385">
        <v>392</v>
      </c>
      <c r="F708" s="385">
        <v>1543</v>
      </c>
      <c r="G708" s="385">
        <v>1534</v>
      </c>
      <c r="H708" s="386">
        <f t="shared" si="70"/>
        <v>0.25554106910039115</v>
      </c>
      <c r="I708" s="139">
        <f t="shared" si="71"/>
        <v>1.2482177576150357</v>
      </c>
      <c r="J708" s="139">
        <f t="shared" si="73"/>
        <v>-9.2251752928379338E-2</v>
      </c>
      <c r="K708" s="139">
        <f t="shared" si="74"/>
        <v>-0.16856185640552299</v>
      </c>
      <c r="L708" s="139">
        <f t="shared" si="75"/>
        <v>-0.20280392941214129</v>
      </c>
      <c r="M708" s="139">
        <f t="shared" si="76"/>
        <v>-0.46361753874604361</v>
      </c>
      <c r="N708" s="388">
        <f t="shared" si="72"/>
        <v>-711.18930443643092</v>
      </c>
    </row>
    <row r="709" spans="2:14" x14ac:dyDescent="0.2">
      <c r="B709" s="387">
        <v>10</v>
      </c>
      <c r="C709" s="387">
        <v>2115</v>
      </c>
      <c r="D709" s="384" t="s">
        <v>1282</v>
      </c>
      <c r="E709" s="385">
        <v>143</v>
      </c>
      <c r="F709" s="385">
        <v>1022</v>
      </c>
      <c r="G709" s="385">
        <v>1061</v>
      </c>
      <c r="H709" s="386">
        <f t="shared" si="70"/>
        <v>0.1347785108388313</v>
      </c>
      <c r="I709" s="139">
        <f t="shared" si="71"/>
        <v>1.178082191780822</v>
      </c>
      <c r="J709" s="139">
        <f t="shared" si="73"/>
        <v>-0.10966312470915575</v>
      </c>
      <c r="K709" s="139">
        <f t="shared" si="74"/>
        <v>-0.29774978384410772</v>
      </c>
      <c r="L709" s="139">
        <f t="shared" si="75"/>
        <v>-0.20529059839487945</v>
      </c>
      <c r="M709" s="139">
        <f t="shared" si="76"/>
        <v>-0.61270350694814291</v>
      </c>
      <c r="N709" s="388">
        <f t="shared" si="72"/>
        <v>-650.07842087197957</v>
      </c>
    </row>
    <row r="710" spans="2:14" x14ac:dyDescent="0.2">
      <c r="B710" s="387">
        <v>10</v>
      </c>
      <c r="C710" s="387">
        <v>2117</v>
      </c>
      <c r="D710" s="384" t="s">
        <v>1283</v>
      </c>
      <c r="E710" s="385">
        <v>677</v>
      </c>
      <c r="F710" s="385">
        <v>1536</v>
      </c>
      <c r="G710" s="385">
        <v>2305</v>
      </c>
      <c r="H710" s="386">
        <f t="shared" si="70"/>
        <v>0.29370932754880696</v>
      </c>
      <c r="I710" s="139">
        <f t="shared" si="71"/>
        <v>1.94140625</v>
      </c>
      <c r="J710" s="139">
        <f t="shared" si="73"/>
        <v>-6.3870848820602136E-2</v>
      </c>
      <c r="K710" s="139">
        <f t="shared" si="74"/>
        <v>-0.12773067268538935</v>
      </c>
      <c r="L710" s="139">
        <f t="shared" si="75"/>
        <v>-0.17822680790891918</v>
      </c>
      <c r="M710" s="139">
        <f t="shared" si="76"/>
        <v>-0.36982832941491062</v>
      </c>
      <c r="N710" s="388">
        <f t="shared" si="72"/>
        <v>-852.45429930136902</v>
      </c>
    </row>
    <row r="711" spans="2:14" x14ac:dyDescent="0.2">
      <c r="B711" s="387">
        <v>10</v>
      </c>
      <c r="C711" s="387">
        <v>2121</v>
      </c>
      <c r="D711" s="384" t="s">
        <v>1284</v>
      </c>
      <c r="E711" s="385">
        <v>370</v>
      </c>
      <c r="F711" s="385">
        <v>5424</v>
      </c>
      <c r="G711" s="385">
        <v>1653</v>
      </c>
      <c r="H711" s="386">
        <f t="shared" si="70"/>
        <v>0.22383545069570479</v>
      </c>
      <c r="I711" s="139">
        <f t="shared" si="71"/>
        <v>0.37297197640117996</v>
      </c>
      <c r="J711" s="139">
        <f t="shared" si="73"/>
        <v>-8.7871302099811907E-2</v>
      </c>
      <c r="K711" s="139">
        <f t="shared" si="74"/>
        <v>-0.20247951423609478</v>
      </c>
      <c r="L711" s="139">
        <f t="shared" si="75"/>
        <v>-0.23383592452802288</v>
      </c>
      <c r="M711" s="139">
        <f t="shared" si="76"/>
        <v>-0.52418674086392958</v>
      </c>
      <c r="N711" s="388">
        <f t="shared" si="72"/>
        <v>-866.48068264807557</v>
      </c>
    </row>
    <row r="712" spans="2:14" x14ac:dyDescent="0.2">
      <c r="B712" s="387">
        <v>10</v>
      </c>
      <c r="C712" s="387">
        <v>2122</v>
      </c>
      <c r="D712" s="384" t="s">
        <v>1285</v>
      </c>
      <c r="E712" s="385">
        <v>409</v>
      </c>
      <c r="F712" s="385">
        <v>1002</v>
      </c>
      <c r="G712" s="385">
        <v>1939</v>
      </c>
      <c r="H712" s="386">
        <f t="shared" si="70"/>
        <v>0.21093347086126871</v>
      </c>
      <c r="I712" s="139">
        <f t="shared" si="71"/>
        <v>2.3433133732534932</v>
      </c>
      <c r="J712" s="139">
        <f t="shared" si="73"/>
        <v>-7.7343495906784313E-2</v>
      </c>
      <c r="K712" s="139">
        <f t="shared" si="74"/>
        <v>-0.21628164014878978</v>
      </c>
      <c r="L712" s="139">
        <f t="shared" si="75"/>
        <v>-0.16397711924598915</v>
      </c>
      <c r="M712" s="139">
        <f t="shared" si="76"/>
        <v>-0.45760225530156329</v>
      </c>
      <c r="N712" s="388">
        <f t="shared" si="72"/>
        <v>-887.29077302973121</v>
      </c>
    </row>
    <row r="713" spans="2:14" x14ac:dyDescent="0.2">
      <c r="B713" s="387">
        <v>10</v>
      </c>
      <c r="C713" s="387">
        <v>2123</v>
      </c>
      <c r="D713" s="384" t="s">
        <v>1286</v>
      </c>
      <c r="E713" s="385">
        <v>153</v>
      </c>
      <c r="F713" s="385">
        <v>413</v>
      </c>
      <c r="G713" s="385">
        <v>712</v>
      </c>
      <c r="H713" s="386">
        <f t="shared" si="70"/>
        <v>0.2148876404494382</v>
      </c>
      <c r="I713" s="139">
        <f t="shared" si="71"/>
        <v>2.0944309927360774</v>
      </c>
      <c r="J713" s="139">
        <f t="shared" si="73"/>
        <v>-0.12250999310554257</v>
      </c>
      <c r="K713" s="139">
        <f t="shared" si="74"/>
        <v>-0.21205159582718894</v>
      </c>
      <c r="L713" s="139">
        <f t="shared" si="75"/>
        <v>-0.17280128839072256</v>
      </c>
      <c r="M713" s="139">
        <f t="shared" si="76"/>
        <v>-0.50736287732345409</v>
      </c>
      <c r="N713" s="388">
        <f t="shared" si="72"/>
        <v>-361.2423686542993</v>
      </c>
    </row>
    <row r="714" spans="2:14" x14ac:dyDescent="0.2">
      <c r="B714" s="387">
        <v>10</v>
      </c>
      <c r="C714" s="387">
        <v>2124</v>
      </c>
      <c r="D714" s="384" t="s">
        <v>1287</v>
      </c>
      <c r="E714" s="385">
        <v>953</v>
      </c>
      <c r="F714" s="385">
        <v>957</v>
      </c>
      <c r="G714" s="385">
        <v>2726</v>
      </c>
      <c r="H714" s="386">
        <f t="shared" si="70"/>
        <v>0.34959647835656638</v>
      </c>
      <c r="I714" s="139">
        <f t="shared" si="71"/>
        <v>3.8443051201671889</v>
      </c>
      <c r="J714" s="139">
        <f t="shared" si="73"/>
        <v>-4.8373623620376192E-2</v>
      </c>
      <c r="K714" s="139">
        <f t="shared" si="74"/>
        <v>-6.7944383894915292E-2</v>
      </c>
      <c r="L714" s="139">
        <f t="shared" si="75"/>
        <v>-0.1107591894267726</v>
      </c>
      <c r="M714" s="139">
        <f t="shared" si="76"/>
        <v>-0.22707719694206407</v>
      </c>
      <c r="N714" s="388">
        <f t="shared" si="72"/>
        <v>-619.01243886406667</v>
      </c>
    </row>
    <row r="715" spans="2:14" x14ac:dyDescent="0.2">
      <c r="B715" s="387">
        <v>10</v>
      </c>
      <c r="C715" s="387">
        <v>2125</v>
      </c>
      <c r="D715" s="384" t="s">
        <v>1288</v>
      </c>
      <c r="E715" s="385">
        <v>16102</v>
      </c>
      <c r="F715" s="385">
        <v>2361</v>
      </c>
      <c r="G715" s="385">
        <v>25070</v>
      </c>
      <c r="H715" s="386">
        <f t="shared" si="70"/>
        <v>0.64228161148783403</v>
      </c>
      <c r="I715" s="139">
        <f t="shared" si="71"/>
        <v>17.438373570520966</v>
      </c>
      <c r="J715" s="139">
        <f t="shared" si="73"/>
        <v>0.77412043783769613</v>
      </c>
      <c r="K715" s="139">
        <f t="shared" si="74"/>
        <v>0.24516082259979124</v>
      </c>
      <c r="L715" s="139">
        <f t="shared" si="75"/>
        <v>0.37122092954196295</v>
      </c>
      <c r="M715" s="139">
        <f t="shared" si="76"/>
        <v>1.3905021899794505</v>
      </c>
      <c r="N715" s="388">
        <f t="shared" si="72"/>
        <v>34859.889902784824</v>
      </c>
    </row>
    <row r="716" spans="2:14" x14ac:dyDescent="0.2">
      <c r="B716" s="387">
        <v>10</v>
      </c>
      <c r="C716" s="387">
        <v>2128</v>
      </c>
      <c r="D716" s="384" t="s">
        <v>1289</v>
      </c>
      <c r="E716" s="385">
        <v>38</v>
      </c>
      <c r="F716" s="385">
        <v>194</v>
      </c>
      <c r="G716" s="385">
        <v>328</v>
      </c>
      <c r="H716" s="386">
        <f t="shared" si="70"/>
        <v>0.11585365853658537</v>
      </c>
      <c r="I716" s="139">
        <f t="shared" si="71"/>
        <v>1.8865979381443299</v>
      </c>
      <c r="J716" s="139">
        <f t="shared" si="73"/>
        <v>-0.13664522939268453</v>
      </c>
      <c r="K716" s="139">
        <f t="shared" si="74"/>
        <v>-0.31799498634067253</v>
      </c>
      <c r="L716" s="139">
        <f t="shared" si="75"/>
        <v>-0.1801700463709841</v>
      </c>
      <c r="M716" s="139">
        <f t="shared" si="76"/>
        <v>-0.63481026210434122</v>
      </c>
      <c r="N716" s="388">
        <f t="shared" si="72"/>
        <v>-208.21776597022392</v>
      </c>
    </row>
    <row r="717" spans="2:14" x14ac:dyDescent="0.2">
      <c r="B717" s="387">
        <v>10</v>
      </c>
      <c r="C717" s="387">
        <v>2129</v>
      </c>
      <c r="D717" s="384" t="s">
        <v>1290</v>
      </c>
      <c r="E717" s="385">
        <v>170</v>
      </c>
      <c r="F717" s="385">
        <v>958</v>
      </c>
      <c r="G717" s="385">
        <v>982</v>
      </c>
      <c r="H717" s="386">
        <f t="shared" ref="H717:H780" si="77">E717/G717</f>
        <v>0.17311608961303462</v>
      </c>
      <c r="I717" s="139">
        <f t="shared" ref="I717:I780" si="78">(G717+E717)/F717</f>
        <v>1.2025052192066805</v>
      </c>
      <c r="J717" s="139">
        <f t="shared" si="73"/>
        <v>-0.11257115509114589</v>
      </c>
      <c r="K717" s="139">
        <f t="shared" si="74"/>
        <v>-0.25673746664786529</v>
      </c>
      <c r="L717" s="139">
        <f t="shared" si="75"/>
        <v>-0.20442467560603358</v>
      </c>
      <c r="M717" s="139">
        <f t="shared" si="76"/>
        <v>-0.57373329734504475</v>
      </c>
      <c r="N717" s="388">
        <f t="shared" ref="N717:N780" si="79">M717*G717</f>
        <v>-563.40609799283391</v>
      </c>
    </row>
    <row r="718" spans="2:14" x14ac:dyDescent="0.2">
      <c r="B718" s="387">
        <v>10</v>
      </c>
      <c r="C718" s="387">
        <v>2130</v>
      </c>
      <c r="D718" s="384" t="s">
        <v>1291</v>
      </c>
      <c r="E718" s="385">
        <v>34</v>
      </c>
      <c r="F718" s="385">
        <v>166</v>
      </c>
      <c r="G718" s="385">
        <v>431</v>
      </c>
      <c r="H718" s="386">
        <f t="shared" si="77"/>
        <v>7.8886310904872387E-2</v>
      </c>
      <c r="I718" s="139">
        <f t="shared" si="78"/>
        <v>2.8012048192771086</v>
      </c>
      <c r="J718" s="139">
        <f t="shared" ref="J718:J781" si="80">$J$6*(G718-G$10)/G$11</f>
        <v>-0.13285374674274802</v>
      </c>
      <c r="K718" s="139">
        <f t="shared" ref="K718:K781" si="81">$K$6*(H718-H$10)/H$11</f>
        <v>-0.35754147402851116</v>
      </c>
      <c r="L718" s="139">
        <f t="shared" ref="L718:L781" si="82">$L$6*(I718-I$10)/I$11</f>
        <v>-0.14774249644449183</v>
      </c>
      <c r="M718" s="139">
        <f t="shared" ref="M718:M781" si="83">SUM(J718:L718)</f>
        <v>-0.63813771721575097</v>
      </c>
      <c r="N718" s="388">
        <f t="shared" si="79"/>
        <v>-275.03735611998866</v>
      </c>
    </row>
    <row r="719" spans="2:14" x14ac:dyDescent="0.2">
      <c r="B719" s="387">
        <v>10</v>
      </c>
      <c r="C719" s="387">
        <v>2131</v>
      </c>
      <c r="D719" s="384" t="s">
        <v>1292</v>
      </c>
      <c r="E719" s="385">
        <v>141</v>
      </c>
      <c r="F719" s="385">
        <v>452</v>
      </c>
      <c r="G719" s="385">
        <v>862</v>
      </c>
      <c r="H719" s="386">
        <f t="shared" si="77"/>
        <v>0.16357308584686775</v>
      </c>
      <c r="I719" s="139">
        <f t="shared" si="78"/>
        <v>2.2190265486725664</v>
      </c>
      <c r="J719" s="139">
        <f t="shared" si="80"/>
        <v>-0.11698841643087775</v>
      </c>
      <c r="K719" s="139">
        <f t="shared" si="81"/>
        <v>-0.26694626725491677</v>
      </c>
      <c r="L719" s="139">
        <f t="shared" si="82"/>
        <v>-0.16838373075574672</v>
      </c>
      <c r="M719" s="139">
        <f t="shared" si="83"/>
        <v>-0.55231841444154128</v>
      </c>
      <c r="N719" s="388">
        <f t="shared" si="79"/>
        <v>-476.09847324860857</v>
      </c>
    </row>
    <row r="720" spans="2:14" x14ac:dyDescent="0.2">
      <c r="B720" s="387">
        <v>10</v>
      </c>
      <c r="C720" s="387">
        <v>2134</v>
      </c>
      <c r="D720" s="384" t="s">
        <v>1293</v>
      </c>
      <c r="E720" s="385">
        <v>201</v>
      </c>
      <c r="F720" s="385">
        <v>1942</v>
      </c>
      <c r="G720" s="385">
        <v>869</v>
      </c>
      <c r="H720" s="386">
        <f t="shared" si="77"/>
        <v>0.23130034522439585</v>
      </c>
      <c r="I720" s="139">
        <f t="shared" si="78"/>
        <v>0.5509783728115345</v>
      </c>
      <c r="J720" s="139">
        <f t="shared" si="80"/>
        <v>-0.11673074285272671</v>
      </c>
      <c r="K720" s="139">
        <f t="shared" si="81"/>
        <v>-0.19449380851246736</v>
      </c>
      <c r="L720" s="139">
        <f t="shared" si="82"/>
        <v>-0.22752467602781207</v>
      </c>
      <c r="M720" s="139">
        <f t="shared" si="83"/>
        <v>-0.53874922739300612</v>
      </c>
      <c r="N720" s="388">
        <f t="shared" si="79"/>
        <v>-468.17307860452235</v>
      </c>
    </row>
    <row r="721" spans="2:14" x14ac:dyDescent="0.2">
      <c r="B721" s="387">
        <v>10</v>
      </c>
      <c r="C721" s="387">
        <v>2135</v>
      </c>
      <c r="D721" s="384" t="s">
        <v>1294</v>
      </c>
      <c r="E721" s="385">
        <v>1162</v>
      </c>
      <c r="F721" s="385">
        <v>2734</v>
      </c>
      <c r="G721" s="385">
        <v>2241</v>
      </c>
      <c r="H721" s="386">
        <f t="shared" si="77"/>
        <v>0.51851851851851849</v>
      </c>
      <c r="I721" s="139">
        <f t="shared" si="78"/>
        <v>1.2446964155084126</v>
      </c>
      <c r="J721" s="139">
        <f t="shared" si="80"/>
        <v>-6.6226721535125793E-2</v>
      </c>
      <c r="K721" s="139">
        <f t="shared" si="81"/>
        <v>0.11276301897373021</v>
      </c>
      <c r="L721" s="139">
        <f t="shared" si="82"/>
        <v>-0.20292877922393079</v>
      </c>
      <c r="M721" s="139">
        <f t="shared" si="83"/>
        <v>-0.15639248178532639</v>
      </c>
      <c r="N721" s="388">
        <f t="shared" si="79"/>
        <v>-350.47555168091645</v>
      </c>
    </row>
    <row r="722" spans="2:14" x14ac:dyDescent="0.2">
      <c r="B722" s="387">
        <v>10</v>
      </c>
      <c r="C722" s="387">
        <v>2137</v>
      </c>
      <c r="D722" s="384" t="s">
        <v>1295</v>
      </c>
      <c r="E722" s="385">
        <v>105</v>
      </c>
      <c r="F722" s="385">
        <v>1044</v>
      </c>
      <c r="G722" s="385">
        <v>676</v>
      </c>
      <c r="H722" s="386">
        <f t="shared" si="77"/>
        <v>0.15532544378698224</v>
      </c>
      <c r="I722" s="139">
        <f t="shared" si="78"/>
        <v>0.74808429118773945</v>
      </c>
      <c r="J722" s="139">
        <f t="shared" si="80"/>
        <v>-0.12383517150746214</v>
      </c>
      <c r="K722" s="139">
        <f t="shared" si="81"/>
        <v>-0.27576933128494624</v>
      </c>
      <c r="L722" s="139">
        <f t="shared" si="82"/>
        <v>-0.22053625057333134</v>
      </c>
      <c r="M722" s="139">
        <f t="shared" si="83"/>
        <v>-0.62014075336573971</v>
      </c>
      <c r="N722" s="388">
        <f t="shared" si="79"/>
        <v>-419.21514927524004</v>
      </c>
    </row>
    <row r="723" spans="2:14" x14ac:dyDescent="0.2">
      <c r="B723" s="387">
        <v>10</v>
      </c>
      <c r="C723" s="387">
        <v>2138</v>
      </c>
      <c r="D723" s="384" t="s">
        <v>1296</v>
      </c>
      <c r="E723" s="385">
        <v>259</v>
      </c>
      <c r="F723" s="385">
        <v>4661</v>
      </c>
      <c r="G723" s="385">
        <v>644</v>
      </c>
      <c r="H723" s="386">
        <f t="shared" si="77"/>
        <v>0.40217391304347827</v>
      </c>
      <c r="I723" s="139">
        <f t="shared" si="78"/>
        <v>0.19373524994636343</v>
      </c>
      <c r="J723" s="139">
        <f t="shared" si="80"/>
        <v>-0.12501310786472394</v>
      </c>
      <c r="K723" s="139">
        <f t="shared" si="81"/>
        <v>-1.1698723691790931E-2</v>
      </c>
      <c r="L723" s="139">
        <f t="shared" si="82"/>
        <v>-0.24019079459916856</v>
      </c>
      <c r="M723" s="139">
        <f t="shared" si="83"/>
        <v>-0.37690262615568343</v>
      </c>
      <c r="N723" s="388">
        <f t="shared" si="79"/>
        <v>-242.72529124426012</v>
      </c>
    </row>
    <row r="724" spans="2:14" x14ac:dyDescent="0.2">
      <c r="B724" s="387">
        <v>10</v>
      </c>
      <c r="C724" s="387">
        <v>2140</v>
      </c>
      <c r="D724" s="384" t="s">
        <v>1297</v>
      </c>
      <c r="E724" s="385">
        <v>932</v>
      </c>
      <c r="F724" s="385">
        <v>779</v>
      </c>
      <c r="G724" s="385">
        <v>2051</v>
      </c>
      <c r="H724" s="386">
        <f t="shared" si="77"/>
        <v>0.45441248171623599</v>
      </c>
      <c r="I724" s="139">
        <f t="shared" si="78"/>
        <v>3.8292682926829267</v>
      </c>
      <c r="J724" s="139">
        <f t="shared" si="80"/>
        <v>-7.3220718656367909E-2</v>
      </c>
      <c r="K724" s="139">
        <f t="shared" si="81"/>
        <v>4.4184428473427052E-2</v>
      </c>
      <c r="L724" s="139">
        <f t="shared" si="82"/>
        <v>-0.11129232282434559</v>
      </c>
      <c r="M724" s="139">
        <f t="shared" si="83"/>
        <v>-0.14032861300728644</v>
      </c>
      <c r="N724" s="388">
        <f t="shared" si="79"/>
        <v>-287.81398527794448</v>
      </c>
    </row>
    <row r="725" spans="2:14" x14ac:dyDescent="0.2">
      <c r="B725" s="387">
        <v>10</v>
      </c>
      <c r="C725" s="387">
        <v>2143</v>
      </c>
      <c r="D725" s="384" t="s">
        <v>1298</v>
      </c>
      <c r="E725" s="385">
        <v>115</v>
      </c>
      <c r="F725" s="385">
        <v>251</v>
      </c>
      <c r="G725" s="385">
        <v>649</v>
      </c>
      <c r="H725" s="386">
        <f t="shared" si="77"/>
        <v>0.17719568567026195</v>
      </c>
      <c r="I725" s="139">
        <f t="shared" si="78"/>
        <v>3.0438247011952191</v>
      </c>
      <c r="J725" s="139">
        <f t="shared" si="80"/>
        <v>-0.12482905530890179</v>
      </c>
      <c r="K725" s="139">
        <f t="shared" si="81"/>
        <v>-0.25237324509603032</v>
      </c>
      <c r="L725" s="139">
        <f t="shared" si="82"/>
        <v>-0.13914036530338902</v>
      </c>
      <c r="M725" s="139">
        <f t="shared" si="83"/>
        <v>-0.5163426657083211</v>
      </c>
      <c r="N725" s="388">
        <f t="shared" si="79"/>
        <v>-335.10639004470039</v>
      </c>
    </row>
    <row r="726" spans="2:14" x14ac:dyDescent="0.2">
      <c r="B726" s="387">
        <v>10</v>
      </c>
      <c r="C726" s="387">
        <v>2145</v>
      </c>
      <c r="D726" s="384" t="s">
        <v>1299</v>
      </c>
      <c r="E726" s="385">
        <v>232</v>
      </c>
      <c r="F726" s="385">
        <v>447</v>
      </c>
      <c r="G726" s="385">
        <v>1364</v>
      </c>
      <c r="H726" s="386">
        <f t="shared" si="77"/>
        <v>0.17008797653958943</v>
      </c>
      <c r="I726" s="139">
        <f t="shared" si="78"/>
        <v>3.5704697986577183</v>
      </c>
      <c r="J726" s="139">
        <f t="shared" si="80"/>
        <v>-9.8509539826332801E-2</v>
      </c>
      <c r="K726" s="139">
        <f t="shared" si="81"/>
        <v>-0.25997684529004983</v>
      </c>
      <c r="L726" s="139">
        <f t="shared" si="82"/>
        <v>-0.12046806954025634</v>
      </c>
      <c r="M726" s="139">
        <f t="shared" si="83"/>
        <v>-0.47895445465663899</v>
      </c>
      <c r="N726" s="388">
        <f t="shared" si="79"/>
        <v>-653.29387615165558</v>
      </c>
    </row>
    <row r="727" spans="2:14" x14ac:dyDescent="0.2">
      <c r="B727" s="387">
        <v>10</v>
      </c>
      <c r="C727" s="387">
        <v>2147</v>
      </c>
      <c r="D727" s="384" t="s">
        <v>1300</v>
      </c>
      <c r="E727" s="385">
        <v>136</v>
      </c>
      <c r="F727" s="385">
        <v>432</v>
      </c>
      <c r="G727" s="385">
        <v>622</v>
      </c>
      <c r="H727" s="386">
        <f t="shared" si="77"/>
        <v>0.21864951768488747</v>
      </c>
      <c r="I727" s="139">
        <f t="shared" si="78"/>
        <v>1.7546296296296295</v>
      </c>
      <c r="J727" s="139">
        <f t="shared" si="80"/>
        <v>-0.12582293911034148</v>
      </c>
      <c r="K727" s="139">
        <f t="shared" si="81"/>
        <v>-0.20802725972233863</v>
      </c>
      <c r="L727" s="139">
        <f t="shared" si="82"/>
        <v>-0.18484900626222719</v>
      </c>
      <c r="M727" s="139">
        <f t="shared" si="83"/>
        <v>-0.5186992050949073</v>
      </c>
      <c r="N727" s="388">
        <f t="shared" si="79"/>
        <v>-322.63090556903234</v>
      </c>
    </row>
    <row r="728" spans="2:14" x14ac:dyDescent="0.2">
      <c r="B728" s="387">
        <v>10</v>
      </c>
      <c r="C728" s="387">
        <v>2148</v>
      </c>
      <c r="D728" s="384" t="s">
        <v>1301</v>
      </c>
      <c r="E728" s="385">
        <v>1150</v>
      </c>
      <c r="F728" s="385">
        <v>777</v>
      </c>
      <c r="G728" s="385">
        <v>2871</v>
      </c>
      <c r="H728" s="386">
        <f t="shared" si="77"/>
        <v>0.40055729710902127</v>
      </c>
      <c r="I728" s="139">
        <f t="shared" si="78"/>
        <v>5.1750321750321753</v>
      </c>
      <c r="J728" s="139">
        <f t="shared" si="80"/>
        <v>-4.3036099501533531E-2</v>
      </c>
      <c r="K728" s="139">
        <f t="shared" si="81"/>
        <v>-1.3428127780634002E-2</v>
      </c>
      <c r="L728" s="139">
        <f t="shared" si="82"/>
        <v>-6.3578024600281696E-2</v>
      </c>
      <c r="M728" s="139">
        <f t="shared" si="83"/>
        <v>-0.12004225188244923</v>
      </c>
      <c r="N728" s="388">
        <f t="shared" si="79"/>
        <v>-344.64130515451171</v>
      </c>
    </row>
    <row r="729" spans="2:14" x14ac:dyDescent="0.2">
      <c r="B729" s="387">
        <v>10</v>
      </c>
      <c r="C729" s="387">
        <v>2149</v>
      </c>
      <c r="D729" s="384" t="s">
        <v>1302</v>
      </c>
      <c r="E729" s="385">
        <v>715</v>
      </c>
      <c r="F729" s="385">
        <v>2363</v>
      </c>
      <c r="G729" s="385">
        <v>1801</v>
      </c>
      <c r="H729" s="386">
        <f t="shared" si="77"/>
        <v>0.39700166574125484</v>
      </c>
      <c r="I729" s="139">
        <f t="shared" si="78"/>
        <v>1.064748201438849</v>
      </c>
      <c r="J729" s="139">
        <f t="shared" si="80"/>
        <v>-8.242334644747594E-2</v>
      </c>
      <c r="K729" s="139">
        <f t="shared" si="81"/>
        <v>-1.7231828644129043E-2</v>
      </c>
      <c r="L729" s="139">
        <f t="shared" si="82"/>
        <v>-0.2093088752152234</v>
      </c>
      <c r="M729" s="139">
        <f t="shared" si="83"/>
        <v>-0.30896405030682839</v>
      </c>
      <c r="N729" s="388">
        <f t="shared" si="79"/>
        <v>-556.44425460259788</v>
      </c>
    </row>
    <row r="730" spans="2:14" x14ac:dyDescent="0.2">
      <c r="B730" s="387">
        <v>10</v>
      </c>
      <c r="C730" s="387">
        <v>2152</v>
      </c>
      <c r="D730" s="384" t="s">
        <v>1303</v>
      </c>
      <c r="E730" s="385">
        <v>502</v>
      </c>
      <c r="F730" s="385">
        <v>1859</v>
      </c>
      <c r="G730" s="385">
        <v>1442</v>
      </c>
      <c r="H730" s="386">
        <f t="shared" si="77"/>
        <v>0.34812760055478503</v>
      </c>
      <c r="I730" s="139">
        <f t="shared" si="78"/>
        <v>1.0457235072619688</v>
      </c>
      <c r="J730" s="139">
        <f t="shared" si="80"/>
        <v>-9.563831995550709E-2</v>
      </c>
      <c r="K730" s="139">
        <f t="shared" si="81"/>
        <v>-6.9515742448463591E-2</v>
      </c>
      <c r="L730" s="139">
        <f t="shared" si="82"/>
        <v>-0.20998339913690323</v>
      </c>
      <c r="M730" s="139">
        <f t="shared" si="83"/>
        <v>-0.37513746154087391</v>
      </c>
      <c r="N730" s="388">
        <f t="shared" si="79"/>
        <v>-540.94821954194015</v>
      </c>
    </row>
    <row r="731" spans="2:14" x14ac:dyDescent="0.2">
      <c r="B731" s="387">
        <v>10</v>
      </c>
      <c r="C731" s="387">
        <v>2153</v>
      </c>
      <c r="D731" s="384" t="s">
        <v>1304</v>
      </c>
      <c r="E731" s="385">
        <v>343</v>
      </c>
      <c r="F731" s="385">
        <v>873</v>
      </c>
      <c r="G731" s="385">
        <v>1106</v>
      </c>
      <c r="H731" s="386">
        <f t="shared" si="77"/>
        <v>0.310126582278481</v>
      </c>
      <c r="I731" s="139">
        <f t="shared" si="78"/>
        <v>1.6597938144329898</v>
      </c>
      <c r="J731" s="139">
        <f t="shared" si="80"/>
        <v>-0.1080066517067563</v>
      </c>
      <c r="K731" s="139">
        <f t="shared" si="81"/>
        <v>-0.11016801797444652</v>
      </c>
      <c r="L731" s="139">
        <f t="shared" si="82"/>
        <v>-0.18821142698696497</v>
      </c>
      <c r="M731" s="139">
        <f t="shared" si="83"/>
        <v>-0.40638609666816777</v>
      </c>
      <c r="N731" s="388">
        <f t="shared" si="79"/>
        <v>-449.46302291499353</v>
      </c>
    </row>
    <row r="732" spans="2:14" x14ac:dyDescent="0.2">
      <c r="B732" s="387">
        <v>10</v>
      </c>
      <c r="C732" s="387">
        <v>2155</v>
      </c>
      <c r="D732" s="384" t="s">
        <v>1305</v>
      </c>
      <c r="E732" s="385">
        <v>683</v>
      </c>
      <c r="F732" s="385">
        <v>1002</v>
      </c>
      <c r="G732" s="385">
        <v>1089</v>
      </c>
      <c r="H732" s="386">
        <f t="shared" si="77"/>
        <v>0.62718089990817261</v>
      </c>
      <c r="I732" s="139">
        <f t="shared" si="78"/>
        <v>1.7684630738522955</v>
      </c>
      <c r="J732" s="139">
        <f t="shared" si="80"/>
        <v>-0.10863243039655165</v>
      </c>
      <c r="K732" s="139">
        <f t="shared" si="81"/>
        <v>0.22900656369779787</v>
      </c>
      <c r="L732" s="139">
        <f t="shared" si="82"/>
        <v>-0.18435853903260147</v>
      </c>
      <c r="M732" s="139">
        <f t="shared" si="83"/>
        <v>-6.3984405731355248E-2</v>
      </c>
      <c r="N732" s="388">
        <f t="shared" si="79"/>
        <v>-69.679017841445869</v>
      </c>
    </row>
    <row r="733" spans="2:14" x14ac:dyDescent="0.2">
      <c r="B733" s="387">
        <v>10</v>
      </c>
      <c r="C733" s="387">
        <v>2160</v>
      </c>
      <c r="D733" s="384" t="s">
        <v>1306</v>
      </c>
      <c r="E733" s="385">
        <v>1159</v>
      </c>
      <c r="F733" s="385">
        <v>1045</v>
      </c>
      <c r="G733" s="385">
        <v>2487</v>
      </c>
      <c r="H733" s="386">
        <f t="shared" si="77"/>
        <v>0.46602332127060714</v>
      </c>
      <c r="I733" s="139">
        <f t="shared" si="78"/>
        <v>3.4889952153110046</v>
      </c>
      <c r="J733" s="139">
        <f t="shared" si="80"/>
        <v>-5.7171335788675476E-2</v>
      </c>
      <c r="K733" s="139">
        <f t="shared" si="81"/>
        <v>5.6605333756025819E-2</v>
      </c>
      <c r="L733" s="139">
        <f t="shared" si="82"/>
        <v>-0.12335676540917813</v>
      </c>
      <c r="M733" s="139">
        <f t="shared" si="83"/>
        <v>-0.12392276744182779</v>
      </c>
      <c r="N733" s="388">
        <f t="shared" si="79"/>
        <v>-308.19592262782572</v>
      </c>
    </row>
    <row r="734" spans="2:14" x14ac:dyDescent="0.2">
      <c r="B734" s="387">
        <v>10</v>
      </c>
      <c r="C734" s="387">
        <v>2162</v>
      </c>
      <c r="D734" s="384" t="s">
        <v>1307</v>
      </c>
      <c r="E734" s="385">
        <v>755</v>
      </c>
      <c r="F734" s="385">
        <v>3047</v>
      </c>
      <c r="G734" s="385">
        <v>1596</v>
      </c>
      <c r="H734" s="386">
        <f t="shared" si="77"/>
        <v>0.47305764411027568</v>
      </c>
      <c r="I734" s="139">
        <f t="shared" si="78"/>
        <v>0.77157860190351168</v>
      </c>
      <c r="J734" s="139">
        <f t="shared" si="80"/>
        <v>-8.9969501236184538E-2</v>
      </c>
      <c r="K734" s="139">
        <f t="shared" si="81"/>
        <v>6.4130427640029297E-2</v>
      </c>
      <c r="L734" s="139">
        <f t="shared" si="82"/>
        <v>-0.2197032556009115</v>
      </c>
      <c r="M734" s="139">
        <f t="shared" si="83"/>
        <v>-0.24554232919706676</v>
      </c>
      <c r="N734" s="388">
        <f t="shared" si="79"/>
        <v>-391.88555739851853</v>
      </c>
    </row>
    <row r="735" spans="2:14" x14ac:dyDescent="0.2">
      <c r="B735" s="387">
        <v>10</v>
      </c>
      <c r="C735" s="387">
        <v>2163</v>
      </c>
      <c r="D735" s="384" t="s">
        <v>1308</v>
      </c>
      <c r="E735" s="385">
        <v>1106</v>
      </c>
      <c r="F735" s="385">
        <v>9890</v>
      </c>
      <c r="G735" s="385">
        <v>2587</v>
      </c>
      <c r="H735" s="386">
        <f t="shared" si="77"/>
        <v>0.4275222265172014</v>
      </c>
      <c r="I735" s="139">
        <f t="shared" si="78"/>
        <v>0.37340748230535897</v>
      </c>
      <c r="J735" s="139">
        <f t="shared" si="80"/>
        <v>-5.3490284672232269E-2</v>
      </c>
      <c r="K735" s="139">
        <f t="shared" si="81"/>
        <v>1.5418092388249153E-2</v>
      </c>
      <c r="L735" s="139">
        <f t="shared" si="82"/>
        <v>-0.23382048358859592</v>
      </c>
      <c r="M735" s="139">
        <f t="shared" si="83"/>
        <v>-0.27189267587257904</v>
      </c>
      <c r="N735" s="388">
        <f t="shared" si="79"/>
        <v>-703.38635248236199</v>
      </c>
    </row>
    <row r="736" spans="2:14" x14ac:dyDescent="0.2">
      <c r="B736" s="387">
        <v>10</v>
      </c>
      <c r="C736" s="387">
        <v>2173</v>
      </c>
      <c r="D736" s="384" t="s">
        <v>1309</v>
      </c>
      <c r="E736" s="385">
        <v>130</v>
      </c>
      <c r="F736" s="385">
        <v>611</v>
      </c>
      <c r="G736" s="385">
        <v>788</v>
      </c>
      <c r="H736" s="386">
        <f t="shared" si="77"/>
        <v>0.1649746192893401</v>
      </c>
      <c r="I736" s="139">
        <f t="shared" si="78"/>
        <v>1.5024549918166938</v>
      </c>
      <c r="J736" s="139">
        <f t="shared" si="80"/>
        <v>-0.11971239425704573</v>
      </c>
      <c r="K736" s="139">
        <f t="shared" si="81"/>
        <v>-0.26544695154584819</v>
      </c>
      <c r="L736" s="139">
        <f t="shared" si="82"/>
        <v>-0.1937899029759563</v>
      </c>
      <c r="M736" s="139">
        <f t="shared" si="83"/>
        <v>-0.57894924877885023</v>
      </c>
      <c r="N736" s="388">
        <f t="shared" si="79"/>
        <v>-456.21200803773399</v>
      </c>
    </row>
    <row r="737" spans="2:14" x14ac:dyDescent="0.2">
      <c r="B737" s="387">
        <v>10</v>
      </c>
      <c r="C737" s="387">
        <v>2174</v>
      </c>
      <c r="D737" s="384" t="s">
        <v>1310</v>
      </c>
      <c r="E737" s="385">
        <v>1308</v>
      </c>
      <c r="F737" s="385">
        <v>577</v>
      </c>
      <c r="G737" s="385">
        <v>1909</v>
      </c>
      <c r="H737" s="386">
        <f t="shared" si="77"/>
        <v>0.68517548454688315</v>
      </c>
      <c r="I737" s="139">
        <f t="shared" si="78"/>
        <v>5.575389948006932</v>
      </c>
      <c r="J737" s="139">
        <f t="shared" si="80"/>
        <v>-7.8447811241717263E-2</v>
      </c>
      <c r="K737" s="139">
        <f t="shared" si="81"/>
        <v>0.29104731788511168</v>
      </c>
      <c r="L737" s="139">
        <f t="shared" si="82"/>
        <v>-4.9383268427532725E-2</v>
      </c>
      <c r="M737" s="139">
        <f t="shared" si="83"/>
        <v>0.16321623821586168</v>
      </c>
      <c r="N737" s="388">
        <f t="shared" si="79"/>
        <v>311.57979875407995</v>
      </c>
    </row>
    <row r="738" spans="2:14" x14ac:dyDescent="0.2">
      <c r="B738" s="387">
        <v>10</v>
      </c>
      <c r="C738" s="387">
        <v>2175</v>
      </c>
      <c r="D738" s="384" t="s">
        <v>1311</v>
      </c>
      <c r="E738" s="385">
        <v>852</v>
      </c>
      <c r="F738" s="385">
        <v>887</v>
      </c>
      <c r="G738" s="385">
        <v>3356</v>
      </c>
      <c r="H738" s="386">
        <f t="shared" si="77"/>
        <v>0.25387365911799764</v>
      </c>
      <c r="I738" s="139">
        <f t="shared" si="78"/>
        <v>4.7440811724915442</v>
      </c>
      <c r="J738" s="139">
        <f t="shared" si="80"/>
        <v>-2.518300158678393E-2</v>
      </c>
      <c r="K738" s="139">
        <f t="shared" si="81"/>
        <v>-0.17034559834438842</v>
      </c>
      <c r="L738" s="139">
        <f t="shared" si="82"/>
        <v>-7.8857469178098563E-2</v>
      </c>
      <c r="M738" s="139">
        <f t="shared" si="83"/>
        <v>-0.27438606910927094</v>
      </c>
      <c r="N738" s="388">
        <f t="shared" si="79"/>
        <v>-920.83964793071323</v>
      </c>
    </row>
    <row r="739" spans="2:14" x14ac:dyDescent="0.2">
      <c r="B739" s="387">
        <v>10</v>
      </c>
      <c r="C739" s="387">
        <v>2177</v>
      </c>
      <c r="D739" s="384" t="s">
        <v>1312</v>
      </c>
      <c r="E739" s="385">
        <v>220</v>
      </c>
      <c r="F739" s="385">
        <v>393</v>
      </c>
      <c r="G739" s="385">
        <v>838</v>
      </c>
      <c r="H739" s="386">
        <f t="shared" si="77"/>
        <v>0.26252983293556087</v>
      </c>
      <c r="I739" s="139">
        <f t="shared" si="78"/>
        <v>2.6921119592875318</v>
      </c>
      <c r="J739" s="139">
        <f t="shared" si="80"/>
        <v>-0.11787186869882411</v>
      </c>
      <c r="K739" s="139">
        <f t="shared" si="81"/>
        <v>-0.16108550008928962</v>
      </c>
      <c r="L739" s="139">
        <f t="shared" si="82"/>
        <v>-0.15161040323254746</v>
      </c>
      <c r="M739" s="139">
        <f t="shared" si="83"/>
        <v>-0.43056777202066121</v>
      </c>
      <c r="N739" s="388">
        <f t="shared" si="79"/>
        <v>-360.81579295331409</v>
      </c>
    </row>
    <row r="740" spans="2:14" x14ac:dyDescent="0.2">
      <c r="B740" s="387">
        <v>10</v>
      </c>
      <c r="C740" s="387">
        <v>2183</v>
      </c>
      <c r="D740" s="384" t="s">
        <v>1313</v>
      </c>
      <c r="E740" s="385">
        <v>1073</v>
      </c>
      <c r="F740" s="385">
        <v>721</v>
      </c>
      <c r="G740" s="385">
        <v>2873</v>
      </c>
      <c r="H740" s="386">
        <f t="shared" si="77"/>
        <v>0.37347720153150016</v>
      </c>
      <c r="I740" s="139">
        <f t="shared" si="78"/>
        <v>5.4729542302357839</v>
      </c>
      <c r="J740" s="139">
        <f t="shared" si="80"/>
        <v>-4.2962478479204667E-2</v>
      </c>
      <c r="K740" s="139">
        <f t="shared" si="81"/>
        <v>-4.2397549038847987E-2</v>
      </c>
      <c r="L740" s="139">
        <f t="shared" si="82"/>
        <v>-5.3015145052127843E-2</v>
      </c>
      <c r="M740" s="139">
        <f t="shared" si="83"/>
        <v>-0.1383751725701805</v>
      </c>
      <c r="N740" s="388">
        <f t="shared" si="79"/>
        <v>-397.5518707941286</v>
      </c>
    </row>
    <row r="741" spans="2:14" x14ac:dyDescent="0.2">
      <c r="B741" s="387">
        <v>10</v>
      </c>
      <c r="C741" s="387">
        <v>2186</v>
      </c>
      <c r="D741" s="384" t="s">
        <v>1314</v>
      </c>
      <c r="E741" s="385">
        <v>384</v>
      </c>
      <c r="F741" s="385">
        <v>492</v>
      </c>
      <c r="G741" s="385">
        <v>1494</v>
      </c>
      <c r="H741" s="386">
        <f t="shared" si="77"/>
        <v>0.25702811244979917</v>
      </c>
      <c r="I741" s="139">
        <f t="shared" si="78"/>
        <v>3.8170731707317072</v>
      </c>
      <c r="J741" s="139">
        <f t="shared" si="80"/>
        <v>-9.3724173374956615E-2</v>
      </c>
      <c r="K741" s="139">
        <f t="shared" si="81"/>
        <v>-0.16697106492936639</v>
      </c>
      <c r="L741" s="139">
        <f t="shared" si="82"/>
        <v>-0.11172470304593658</v>
      </c>
      <c r="M741" s="139">
        <f t="shared" si="83"/>
        <v>-0.37241994135025958</v>
      </c>
      <c r="N741" s="388">
        <f t="shared" si="79"/>
        <v>-556.39539237728786</v>
      </c>
    </row>
    <row r="742" spans="2:14" x14ac:dyDescent="0.2">
      <c r="B742" s="387">
        <v>10</v>
      </c>
      <c r="C742" s="387">
        <v>2194</v>
      </c>
      <c r="D742" s="384" t="s">
        <v>1315</v>
      </c>
      <c r="E742" s="385">
        <v>138</v>
      </c>
      <c r="F742" s="385">
        <v>102</v>
      </c>
      <c r="G742" s="385">
        <v>259</v>
      </c>
      <c r="H742" s="386">
        <f t="shared" si="77"/>
        <v>0.53281853281853286</v>
      </c>
      <c r="I742" s="139">
        <f t="shared" si="78"/>
        <v>3.892156862745098</v>
      </c>
      <c r="J742" s="139">
        <f t="shared" si="80"/>
        <v>-0.13918515466303033</v>
      </c>
      <c r="K742" s="139">
        <f t="shared" si="81"/>
        <v>0.12806071750177661</v>
      </c>
      <c r="L742" s="139">
        <f t="shared" si="82"/>
        <v>-0.1090625973679058</v>
      </c>
      <c r="M742" s="139">
        <f t="shared" si="83"/>
        <v>-0.12018703452915952</v>
      </c>
      <c r="N742" s="388">
        <f t="shared" si="79"/>
        <v>-31.128441943052316</v>
      </c>
    </row>
    <row r="743" spans="2:14" x14ac:dyDescent="0.2">
      <c r="B743" s="387">
        <v>10</v>
      </c>
      <c r="C743" s="387">
        <v>2196</v>
      </c>
      <c r="D743" s="384" t="s">
        <v>1316</v>
      </c>
      <c r="E743" s="385">
        <v>32942</v>
      </c>
      <c r="F743" s="385">
        <v>876</v>
      </c>
      <c r="G743" s="385">
        <v>37645</v>
      </c>
      <c r="H743" s="386">
        <f t="shared" si="77"/>
        <v>0.87506973037587998</v>
      </c>
      <c r="I743" s="139">
        <f t="shared" si="78"/>
        <v>80.578767123287676</v>
      </c>
      <c r="J743" s="139">
        <f t="shared" si="80"/>
        <v>1.2370126157304304</v>
      </c>
      <c r="K743" s="139">
        <f t="shared" si="81"/>
        <v>0.49419011648355821</v>
      </c>
      <c r="L743" s="139">
        <f t="shared" si="82"/>
        <v>2.6098748327083321</v>
      </c>
      <c r="M743" s="139">
        <f t="shared" si="83"/>
        <v>4.3410775649223208</v>
      </c>
      <c r="N743" s="388">
        <f t="shared" si="79"/>
        <v>163419.86493150078</v>
      </c>
    </row>
    <row r="744" spans="2:14" x14ac:dyDescent="0.2">
      <c r="B744" s="387">
        <v>10</v>
      </c>
      <c r="C744" s="387">
        <v>2197</v>
      </c>
      <c r="D744" s="384" t="s">
        <v>1317</v>
      </c>
      <c r="E744" s="385">
        <v>5692</v>
      </c>
      <c r="F744" s="385">
        <v>344</v>
      </c>
      <c r="G744" s="385">
        <v>3172</v>
      </c>
      <c r="H744" s="386">
        <f t="shared" si="77"/>
        <v>1.7944514501891551</v>
      </c>
      <c r="I744" s="139">
        <f t="shared" si="78"/>
        <v>25.767441860465116</v>
      </c>
      <c r="J744" s="139">
        <f t="shared" si="80"/>
        <v>-3.1956135641039447E-2</v>
      </c>
      <c r="K744" s="139">
        <f t="shared" si="81"/>
        <v>1.4777153135098413</v>
      </c>
      <c r="L744" s="139">
        <f t="shared" si="82"/>
        <v>0.66652952975586965</v>
      </c>
      <c r="M744" s="139">
        <f t="shared" si="83"/>
        <v>2.1122887076246717</v>
      </c>
      <c r="N744" s="388">
        <f t="shared" si="79"/>
        <v>6700.1797805854585</v>
      </c>
    </row>
    <row r="745" spans="2:14" x14ac:dyDescent="0.2">
      <c r="B745" s="387">
        <v>10</v>
      </c>
      <c r="C745" s="387">
        <v>2198</v>
      </c>
      <c r="D745" s="384" t="s">
        <v>1318</v>
      </c>
      <c r="E745" s="385">
        <v>3747</v>
      </c>
      <c r="F745" s="385">
        <v>366</v>
      </c>
      <c r="G745" s="385">
        <v>3837</v>
      </c>
      <c r="H745" s="386">
        <f t="shared" si="77"/>
        <v>0.97654417513682568</v>
      </c>
      <c r="I745" s="139">
        <f t="shared" si="78"/>
        <v>20.721311475409838</v>
      </c>
      <c r="J745" s="139">
        <f t="shared" si="80"/>
        <v>-7.4771457166920574E-3</v>
      </c>
      <c r="K745" s="139">
        <f t="shared" si="81"/>
        <v>0.602744236198829</v>
      </c>
      <c r="L745" s="139">
        <f t="shared" si="82"/>
        <v>0.48761807788235773</v>
      </c>
      <c r="M745" s="139">
        <f t="shared" si="83"/>
        <v>1.0828851683644947</v>
      </c>
      <c r="N745" s="388">
        <f t="shared" si="79"/>
        <v>4155.0303910145658</v>
      </c>
    </row>
    <row r="746" spans="2:14" x14ac:dyDescent="0.2">
      <c r="B746" s="387">
        <v>10</v>
      </c>
      <c r="C746" s="387">
        <v>2200</v>
      </c>
      <c r="D746" s="384" t="s">
        <v>1319</v>
      </c>
      <c r="E746" s="385">
        <v>881</v>
      </c>
      <c r="F746" s="385">
        <v>535</v>
      </c>
      <c r="G746" s="385">
        <v>2104</v>
      </c>
      <c r="H746" s="386">
        <f t="shared" si="77"/>
        <v>0.41872623574144485</v>
      </c>
      <c r="I746" s="139">
        <f t="shared" si="78"/>
        <v>5.5794392523364484</v>
      </c>
      <c r="J746" s="139">
        <f t="shared" si="80"/>
        <v>-7.1269761564652992E-2</v>
      </c>
      <c r="K746" s="139">
        <f t="shared" si="81"/>
        <v>6.0084224172991694E-3</v>
      </c>
      <c r="L746" s="139">
        <f t="shared" si="82"/>
        <v>-4.9239699621063303E-2</v>
      </c>
      <c r="M746" s="139">
        <f t="shared" si="83"/>
        <v>-0.11450103876841713</v>
      </c>
      <c r="N746" s="388">
        <f t="shared" si="79"/>
        <v>-240.91018556874965</v>
      </c>
    </row>
    <row r="747" spans="2:14" x14ac:dyDescent="0.2">
      <c r="B747" s="387">
        <v>10</v>
      </c>
      <c r="C747" s="387">
        <v>2206</v>
      </c>
      <c r="D747" s="384" t="s">
        <v>1320</v>
      </c>
      <c r="E747" s="385">
        <v>2765</v>
      </c>
      <c r="F747" s="385">
        <v>734</v>
      </c>
      <c r="G747" s="385">
        <v>8299</v>
      </c>
      <c r="H747" s="386">
        <f t="shared" si="77"/>
        <v>0.3331726714061935</v>
      </c>
      <c r="I747" s="139">
        <f t="shared" si="78"/>
        <v>15.073569482288828</v>
      </c>
      <c r="J747" s="139">
        <f t="shared" si="80"/>
        <v>0.15677135509900425</v>
      </c>
      <c r="K747" s="139">
        <f t="shared" si="81"/>
        <v>-8.5514047962271134E-2</v>
      </c>
      <c r="L747" s="139">
        <f t="shared" si="82"/>
        <v>0.287376379255458</v>
      </c>
      <c r="M747" s="139">
        <f t="shared" si="83"/>
        <v>0.35863368639219112</v>
      </c>
      <c r="N747" s="388">
        <f t="shared" si="79"/>
        <v>2976.3009633687943</v>
      </c>
    </row>
    <row r="748" spans="2:14" x14ac:dyDescent="0.2">
      <c r="B748" s="387">
        <v>10</v>
      </c>
      <c r="C748" s="387">
        <v>2208</v>
      </c>
      <c r="D748" s="384" t="s">
        <v>1321</v>
      </c>
      <c r="E748" s="385">
        <v>1640</v>
      </c>
      <c r="F748" s="385">
        <v>290</v>
      </c>
      <c r="G748" s="385">
        <v>1675</v>
      </c>
      <c r="H748" s="386">
        <f t="shared" si="77"/>
        <v>0.9791044776119403</v>
      </c>
      <c r="I748" s="139">
        <f t="shared" si="78"/>
        <v>11.431034482758621</v>
      </c>
      <c r="J748" s="139">
        <f t="shared" si="80"/>
        <v>-8.7061470854194398E-2</v>
      </c>
      <c r="K748" s="139">
        <f t="shared" si="81"/>
        <v>0.60548316600569474</v>
      </c>
      <c r="L748" s="139">
        <f t="shared" si="82"/>
        <v>0.15822965185497451</v>
      </c>
      <c r="M748" s="139">
        <f t="shared" si="83"/>
        <v>0.67665134700647489</v>
      </c>
      <c r="N748" s="388">
        <f t="shared" si="79"/>
        <v>1133.3910062358455</v>
      </c>
    </row>
    <row r="749" spans="2:14" x14ac:dyDescent="0.2">
      <c r="B749" s="387">
        <v>10</v>
      </c>
      <c r="C749" s="387">
        <v>2211</v>
      </c>
      <c r="D749" s="384" t="s">
        <v>1322</v>
      </c>
      <c r="E749" s="385">
        <v>296</v>
      </c>
      <c r="F749" s="385">
        <v>551</v>
      </c>
      <c r="G749" s="385">
        <v>2805</v>
      </c>
      <c r="H749" s="386">
        <f t="shared" si="77"/>
        <v>0.10552584670231729</v>
      </c>
      <c r="I749" s="139">
        <f t="shared" si="78"/>
        <v>5.6279491833030857</v>
      </c>
      <c r="J749" s="139">
        <f t="shared" si="80"/>
        <v>-4.5465593238386053E-2</v>
      </c>
      <c r="K749" s="139">
        <f t="shared" si="81"/>
        <v>-0.32904334955069137</v>
      </c>
      <c r="L749" s="139">
        <f t="shared" si="82"/>
        <v>-4.7519771375604425E-2</v>
      </c>
      <c r="M749" s="139">
        <f t="shared" si="83"/>
        <v>-0.42202871416468185</v>
      </c>
      <c r="N749" s="388">
        <f t="shared" si="79"/>
        <v>-1183.7905432319326</v>
      </c>
    </row>
    <row r="750" spans="2:14" x14ac:dyDescent="0.2">
      <c r="B750" s="387">
        <v>10</v>
      </c>
      <c r="C750" s="387">
        <v>2216</v>
      </c>
      <c r="D750" s="384" t="s">
        <v>1323</v>
      </c>
      <c r="E750" s="385">
        <v>41</v>
      </c>
      <c r="F750" s="385">
        <v>500</v>
      </c>
      <c r="G750" s="385">
        <v>157</v>
      </c>
      <c r="H750" s="386">
        <f t="shared" si="77"/>
        <v>0.26114649681528662</v>
      </c>
      <c r="I750" s="139">
        <f t="shared" si="78"/>
        <v>0.39600000000000002</v>
      </c>
      <c r="J750" s="139">
        <f t="shared" si="80"/>
        <v>-0.14293982680180242</v>
      </c>
      <c r="K750" s="139">
        <f t="shared" si="81"/>
        <v>-0.16256534888432836</v>
      </c>
      <c r="L750" s="139">
        <f t="shared" si="82"/>
        <v>-0.23301946184841316</v>
      </c>
      <c r="M750" s="139">
        <f t="shared" si="83"/>
        <v>-0.53852463753454394</v>
      </c>
      <c r="N750" s="388">
        <f t="shared" si="79"/>
        <v>-84.548368092923397</v>
      </c>
    </row>
    <row r="751" spans="2:14" x14ac:dyDescent="0.2">
      <c r="B751" s="387">
        <v>10</v>
      </c>
      <c r="C751" s="387">
        <v>2217</v>
      </c>
      <c r="D751" s="384" t="s">
        <v>1324</v>
      </c>
      <c r="E751" s="385">
        <v>128</v>
      </c>
      <c r="F751" s="385">
        <v>590</v>
      </c>
      <c r="G751" s="385">
        <v>767</v>
      </c>
      <c r="H751" s="386">
        <f t="shared" si="77"/>
        <v>0.16688396349413298</v>
      </c>
      <c r="I751" s="139">
        <f t="shared" si="78"/>
        <v>1.5169491525423728</v>
      </c>
      <c r="J751" s="139">
        <f t="shared" si="80"/>
        <v>-0.1204854149914988</v>
      </c>
      <c r="K751" s="139">
        <f t="shared" si="81"/>
        <v>-0.26340439610370675</v>
      </c>
      <c r="L751" s="139">
        <f t="shared" si="82"/>
        <v>-0.19327600992499605</v>
      </c>
      <c r="M751" s="139">
        <f t="shared" si="83"/>
        <v>-0.57716582102020153</v>
      </c>
      <c r="N751" s="388">
        <f t="shared" si="79"/>
        <v>-442.6861847224946</v>
      </c>
    </row>
    <row r="752" spans="2:14" x14ac:dyDescent="0.2">
      <c r="B752" s="387">
        <v>10</v>
      </c>
      <c r="C752" s="387">
        <v>2220</v>
      </c>
      <c r="D752" s="384" t="s">
        <v>1325</v>
      </c>
      <c r="E752" s="385">
        <v>906</v>
      </c>
      <c r="F752" s="385">
        <v>1851</v>
      </c>
      <c r="G752" s="385">
        <v>3194</v>
      </c>
      <c r="H752" s="386">
        <f t="shared" si="77"/>
        <v>0.28365685660613649</v>
      </c>
      <c r="I752" s="139">
        <f t="shared" si="78"/>
        <v>2.215018908698001</v>
      </c>
      <c r="J752" s="139">
        <f t="shared" si="80"/>
        <v>-3.1146304395421938E-2</v>
      </c>
      <c r="K752" s="139">
        <f t="shared" si="81"/>
        <v>-0.13848448500449764</v>
      </c>
      <c r="L752" s="139">
        <f t="shared" si="82"/>
        <v>-0.16852582234508801</v>
      </c>
      <c r="M752" s="139">
        <f t="shared" si="83"/>
        <v>-0.33815661174500755</v>
      </c>
      <c r="N752" s="388">
        <f t="shared" si="79"/>
        <v>-1080.0722179135541</v>
      </c>
    </row>
    <row r="753" spans="2:14" x14ac:dyDescent="0.2">
      <c r="B753" s="387">
        <v>10</v>
      </c>
      <c r="C753" s="387">
        <v>2226</v>
      </c>
      <c r="D753" s="384" t="s">
        <v>1326</v>
      </c>
      <c r="E753" s="385">
        <v>256</v>
      </c>
      <c r="F753" s="385">
        <v>1130</v>
      </c>
      <c r="G753" s="385">
        <v>1534</v>
      </c>
      <c r="H753" s="386">
        <f t="shared" si="77"/>
        <v>0.16688396349413298</v>
      </c>
      <c r="I753" s="139">
        <f t="shared" si="78"/>
        <v>1.584070796460177</v>
      </c>
      <c r="J753" s="139">
        <f t="shared" si="80"/>
        <v>-9.2251752928379338E-2</v>
      </c>
      <c r="K753" s="139">
        <f t="shared" si="81"/>
        <v>-0.26340439610370675</v>
      </c>
      <c r="L753" s="139">
        <f t="shared" si="82"/>
        <v>-0.19089620008079611</v>
      </c>
      <c r="M753" s="139">
        <f t="shared" si="83"/>
        <v>-0.5465523491128822</v>
      </c>
      <c r="N753" s="388">
        <f t="shared" si="79"/>
        <v>-838.41130353916128</v>
      </c>
    </row>
    <row r="754" spans="2:14" x14ac:dyDescent="0.2">
      <c r="B754" s="387">
        <v>10</v>
      </c>
      <c r="C754" s="387">
        <v>2228</v>
      </c>
      <c r="D754" s="384" t="s">
        <v>1327</v>
      </c>
      <c r="E754" s="385">
        <v>10270</v>
      </c>
      <c r="F754" s="385">
        <v>536</v>
      </c>
      <c r="G754" s="385">
        <v>12297</v>
      </c>
      <c r="H754" s="386">
        <f t="shared" si="77"/>
        <v>0.83516304789786122</v>
      </c>
      <c r="I754" s="139">
        <f t="shared" si="78"/>
        <v>42.102611940298509</v>
      </c>
      <c r="J754" s="139">
        <f t="shared" si="80"/>
        <v>0.30393977873440403</v>
      </c>
      <c r="K754" s="139">
        <f t="shared" si="81"/>
        <v>0.45149922226518052</v>
      </c>
      <c r="L754" s="139">
        <f t="shared" si="82"/>
        <v>1.2456958953811457</v>
      </c>
      <c r="M754" s="139">
        <f t="shared" si="83"/>
        <v>2.0011348963807301</v>
      </c>
      <c r="N754" s="388">
        <f t="shared" si="79"/>
        <v>24607.955820793839</v>
      </c>
    </row>
    <row r="755" spans="2:14" x14ac:dyDescent="0.2">
      <c r="B755" s="387">
        <v>10</v>
      </c>
      <c r="C755" s="387">
        <v>2230</v>
      </c>
      <c r="D755" s="384" t="s">
        <v>1328</v>
      </c>
      <c r="E755" s="385">
        <v>15</v>
      </c>
      <c r="F755" s="385">
        <v>136</v>
      </c>
      <c r="G755" s="385">
        <v>71</v>
      </c>
      <c r="H755" s="386">
        <f t="shared" si="77"/>
        <v>0.21126760563380281</v>
      </c>
      <c r="I755" s="139">
        <f t="shared" si="78"/>
        <v>0.63235294117647056</v>
      </c>
      <c r="J755" s="139">
        <f t="shared" si="80"/>
        <v>-0.1461055307619436</v>
      </c>
      <c r="K755" s="139">
        <f t="shared" si="81"/>
        <v>-0.21592419344204353</v>
      </c>
      <c r="L755" s="139">
        <f t="shared" si="82"/>
        <v>-0.22463952620788888</v>
      </c>
      <c r="M755" s="139">
        <f t="shared" si="83"/>
        <v>-0.58666925041187601</v>
      </c>
      <c r="N755" s="388">
        <f t="shared" si="79"/>
        <v>-41.653516779243198</v>
      </c>
    </row>
    <row r="756" spans="2:14" x14ac:dyDescent="0.2">
      <c r="B756" s="387">
        <v>10</v>
      </c>
      <c r="C756" s="387">
        <v>2233</v>
      </c>
      <c r="D756" s="384" t="s">
        <v>1329</v>
      </c>
      <c r="E756" s="385">
        <v>1209</v>
      </c>
      <c r="F756" s="385">
        <v>1171</v>
      </c>
      <c r="G756" s="385">
        <v>2686</v>
      </c>
      <c r="H756" s="386">
        <f t="shared" si="77"/>
        <v>0.45011169024571857</v>
      </c>
      <c r="I756" s="139">
        <f t="shared" si="78"/>
        <v>3.3262169086251068</v>
      </c>
      <c r="J756" s="139">
        <f t="shared" si="80"/>
        <v>-4.9846044066953477E-2</v>
      </c>
      <c r="K756" s="139">
        <f t="shared" si="81"/>
        <v>3.9583579133863608E-2</v>
      </c>
      <c r="L756" s="139">
        <f t="shared" si="82"/>
        <v>-0.12912809927501259</v>
      </c>
      <c r="M756" s="139">
        <f t="shared" si="83"/>
        <v>-0.13939056420810247</v>
      </c>
      <c r="N756" s="388">
        <f t="shared" si="79"/>
        <v>-374.40305546296327</v>
      </c>
    </row>
    <row r="757" spans="2:14" x14ac:dyDescent="0.2">
      <c r="B757" s="387">
        <v>10</v>
      </c>
      <c r="C757" s="387">
        <v>2234</v>
      </c>
      <c r="D757" s="384" t="s">
        <v>1330</v>
      </c>
      <c r="E757" s="385">
        <v>221</v>
      </c>
      <c r="F757" s="385">
        <v>1016</v>
      </c>
      <c r="G757" s="385">
        <v>2110</v>
      </c>
      <c r="H757" s="386">
        <f t="shared" si="77"/>
        <v>0.10473933649289099</v>
      </c>
      <c r="I757" s="139">
        <f t="shared" si="78"/>
        <v>2.2942913385826773</v>
      </c>
      <c r="J757" s="139">
        <f t="shared" si="80"/>
        <v>-7.1048898497666407E-2</v>
      </c>
      <c r="K757" s="139">
        <f t="shared" si="81"/>
        <v>-0.3298847330500787</v>
      </c>
      <c r="L757" s="139">
        <f t="shared" si="82"/>
        <v>-0.16571520421952141</v>
      </c>
      <c r="M757" s="139">
        <f t="shared" si="83"/>
        <v>-0.56664883576726655</v>
      </c>
      <c r="N757" s="388">
        <f t="shared" si="79"/>
        <v>-1195.6290434689324</v>
      </c>
    </row>
    <row r="758" spans="2:14" x14ac:dyDescent="0.2">
      <c r="B758" s="387">
        <v>10</v>
      </c>
      <c r="C758" s="387">
        <v>2235</v>
      </c>
      <c r="D758" s="384" t="s">
        <v>1331</v>
      </c>
      <c r="E758" s="385">
        <v>209</v>
      </c>
      <c r="F758" s="385">
        <v>665</v>
      </c>
      <c r="G758" s="385">
        <v>1318</v>
      </c>
      <c r="H758" s="386">
        <f t="shared" si="77"/>
        <v>0.15857359635811835</v>
      </c>
      <c r="I758" s="139">
        <f t="shared" si="78"/>
        <v>2.2962406015037593</v>
      </c>
      <c r="J758" s="139">
        <f t="shared" si="80"/>
        <v>-0.10020282333989668</v>
      </c>
      <c r="K758" s="139">
        <f t="shared" si="81"/>
        <v>-0.27229456141661901</v>
      </c>
      <c r="L758" s="139">
        <f t="shared" si="82"/>
        <v>-0.16564609275535339</v>
      </c>
      <c r="M758" s="139">
        <f t="shared" si="83"/>
        <v>-0.53814347751186908</v>
      </c>
      <c r="N758" s="388">
        <f t="shared" si="79"/>
        <v>-709.2731033606434</v>
      </c>
    </row>
    <row r="759" spans="2:14" x14ac:dyDescent="0.2">
      <c r="B759" s="387">
        <v>10</v>
      </c>
      <c r="C759" s="387">
        <v>2236</v>
      </c>
      <c r="D759" s="384" t="s">
        <v>1332</v>
      </c>
      <c r="E759" s="385">
        <v>2947</v>
      </c>
      <c r="F759" s="385">
        <v>3587</v>
      </c>
      <c r="G759" s="385">
        <v>7677</v>
      </c>
      <c r="H759" s="386">
        <f t="shared" si="77"/>
        <v>0.38387390907906732</v>
      </c>
      <c r="I759" s="139">
        <f t="shared" si="78"/>
        <v>2.9618065235572901</v>
      </c>
      <c r="J759" s="139">
        <f t="shared" si="80"/>
        <v>0.13387521715472744</v>
      </c>
      <c r="K759" s="139">
        <f t="shared" si="81"/>
        <v>-3.1275483395404036E-2</v>
      </c>
      <c r="L759" s="139">
        <f t="shared" si="82"/>
        <v>-0.14204833440475834</v>
      </c>
      <c r="M759" s="139">
        <f t="shared" si="83"/>
        <v>-3.9448600645434928E-2</v>
      </c>
      <c r="N759" s="388">
        <f t="shared" si="79"/>
        <v>-302.84690715500392</v>
      </c>
    </row>
    <row r="760" spans="2:14" x14ac:dyDescent="0.2">
      <c r="B760" s="387">
        <v>10</v>
      </c>
      <c r="C760" s="387">
        <v>2237</v>
      </c>
      <c r="D760" s="384" t="s">
        <v>1333</v>
      </c>
      <c r="E760" s="385">
        <v>425</v>
      </c>
      <c r="F760" s="385">
        <v>1586</v>
      </c>
      <c r="G760" s="385">
        <v>2412</v>
      </c>
      <c r="H760" s="386">
        <f t="shared" si="77"/>
        <v>0.17620232172470979</v>
      </c>
      <c r="I760" s="139">
        <f t="shared" si="78"/>
        <v>1.7887767969735182</v>
      </c>
      <c r="J760" s="139">
        <f t="shared" si="80"/>
        <v>-5.9932124126007895E-2</v>
      </c>
      <c r="K760" s="139">
        <f t="shared" si="81"/>
        <v>-0.25343591411501676</v>
      </c>
      <c r="L760" s="139">
        <f t="shared" si="82"/>
        <v>-0.18363831236003306</v>
      </c>
      <c r="M760" s="139">
        <f t="shared" si="83"/>
        <v>-0.49700635060105769</v>
      </c>
      <c r="N760" s="388">
        <f t="shared" si="79"/>
        <v>-1198.7793176497512</v>
      </c>
    </row>
    <row r="761" spans="2:14" x14ac:dyDescent="0.2">
      <c r="B761" s="387">
        <v>10</v>
      </c>
      <c r="C761" s="387">
        <v>2238</v>
      </c>
      <c r="D761" s="384" t="s">
        <v>1334</v>
      </c>
      <c r="E761" s="385">
        <v>347</v>
      </c>
      <c r="F761" s="385">
        <v>1208</v>
      </c>
      <c r="G761" s="385">
        <v>2315</v>
      </c>
      <c r="H761" s="386">
        <f t="shared" si="77"/>
        <v>0.14989200863930885</v>
      </c>
      <c r="I761" s="139">
        <f t="shared" si="78"/>
        <v>2.2036423841059603</v>
      </c>
      <c r="J761" s="139">
        <f t="shared" si="80"/>
        <v>-6.350274370895781E-2</v>
      </c>
      <c r="K761" s="139">
        <f t="shared" si="81"/>
        <v>-0.28158184665150188</v>
      </c>
      <c r="L761" s="139">
        <f t="shared" si="82"/>
        <v>-0.16892917905145946</v>
      </c>
      <c r="M761" s="139">
        <f t="shared" si="83"/>
        <v>-0.51401376941191912</v>
      </c>
      <c r="N761" s="388">
        <f t="shared" si="79"/>
        <v>-1189.9418761885927</v>
      </c>
    </row>
    <row r="762" spans="2:14" x14ac:dyDescent="0.2">
      <c r="B762" s="387">
        <v>10</v>
      </c>
      <c r="C762" s="387">
        <v>2250</v>
      </c>
      <c r="D762" s="384" t="s">
        <v>1335</v>
      </c>
      <c r="E762" s="385">
        <v>530</v>
      </c>
      <c r="F762" s="385">
        <v>338</v>
      </c>
      <c r="G762" s="385">
        <v>1405</v>
      </c>
      <c r="H762" s="386">
        <f t="shared" si="77"/>
        <v>0.37722419928825623</v>
      </c>
      <c r="I762" s="139">
        <f t="shared" si="78"/>
        <v>5.724852071005917</v>
      </c>
      <c r="J762" s="139">
        <f t="shared" si="80"/>
        <v>-9.7000308868591081E-2</v>
      </c>
      <c r="K762" s="139">
        <f t="shared" si="81"/>
        <v>-3.8389130525024344E-2</v>
      </c>
      <c r="L762" s="139">
        <f t="shared" si="82"/>
        <v>-4.4084062226868365E-2</v>
      </c>
      <c r="M762" s="139">
        <f t="shared" si="83"/>
        <v>-0.17947350162048378</v>
      </c>
      <c r="N762" s="388">
        <f t="shared" si="79"/>
        <v>-252.16026977677973</v>
      </c>
    </row>
    <row r="763" spans="2:14" x14ac:dyDescent="0.2">
      <c r="B763" s="387">
        <v>10</v>
      </c>
      <c r="C763" s="387">
        <v>2254</v>
      </c>
      <c r="D763" s="384" t="s">
        <v>1336</v>
      </c>
      <c r="E763" s="385">
        <v>2607</v>
      </c>
      <c r="F763" s="385">
        <v>2041</v>
      </c>
      <c r="G763" s="385">
        <v>5514</v>
      </c>
      <c r="H763" s="386">
        <f t="shared" si="77"/>
        <v>0.47279651795429817</v>
      </c>
      <c r="I763" s="139">
        <f t="shared" si="78"/>
        <v>3.9789318961293483</v>
      </c>
      <c r="J763" s="139">
        <f t="shared" si="80"/>
        <v>5.4254081506060682E-2</v>
      </c>
      <c r="K763" s="139">
        <f t="shared" si="81"/>
        <v>6.3851083219238935E-2</v>
      </c>
      <c r="L763" s="139">
        <f t="shared" si="82"/>
        <v>-0.1059859730985195</v>
      </c>
      <c r="M763" s="139">
        <f t="shared" si="83"/>
        <v>1.2119191626780115E-2</v>
      </c>
      <c r="N763" s="388">
        <f t="shared" si="79"/>
        <v>66.825222630065554</v>
      </c>
    </row>
    <row r="764" spans="2:14" x14ac:dyDescent="0.2">
      <c r="B764" s="387">
        <v>10</v>
      </c>
      <c r="C764" s="387">
        <v>2257</v>
      </c>
      <c r="D764" s="384" t="s">
        <v>1337</v>
      </c>
      <c r="E764" s="385">
        <v>663</v>
      </c>
      <c r="F764" s="385">
        <v>417</v>
      </c>
      <c r="G764" s="385">
        <v>1015</v>
      </c>
      <c r="H764" s="386">
        <f t="shared" si="77"/>
        <v>0.65320197044334971</v>
      </c>
      <c r="I764" s="139">
        <f t="shared" si="78"/>
        <v>4.0239808153477217</v>
      </c>
      <c r="J764" s="139">
        <f t="shared" si="80"/>
        <v>-0.11135640822271962</v>
      </c>
      <c r="K764" s="139">
        <f t="shared" si="81"/>
        <v>0.25684307379301996</v>
      </c>
      <c r="L764" s="139">
        <f t="shared" si="82"/>
        <v>-0.10438875564124536</v>
      </c>
      <c r="M764" s="139">
        <f t="shared" si="83"/>
        <v>4.109790992905496E-2</v>
      </c>
      <c r="N764" s="388">
        <f t="shared" si="79"/>
        <v>41.714378577990786</v>
      </c>
    </row>
    <row r="765" spans="2:14" x14ac:dyDescent="0.2">
      <c r="B765" s="387">
        <v>10</v>
      </c>
      <c r="C765" s="387">
        <v>2258</v>
      </c>
      <c r="D765" s="384" t="s">
        <v>1338</v>
      </c>
      <c r="E765" s="385">
        <v>110</v>
      </c>
      <c r="F765" s="385">
        <v>313</v>
      </c>
      <c r="G765" s="385">
        <v>451</v>
      </c>
      <c r="H765" s="386">
        <f t="shared" si="77"/>
        <v>0.24390243902439024</v>
      </c>
      <c r="I765" s="139">
        <f t="shared" si="78"/>
        <v>1.7923322683706071</v>
      </c>
      <c r="J765" s="139">
        <f t="shared" si="80"/>
        <v>-0.13211753651945937</v>
      </c>
      <c r="K765" s="139">
        <f t="shared" si="81"/>
        <v>-0.18101249110047826</v>
      </c>
      <c r="L765" s="139">
        <f t="shared" si="82"/>
        <v>-0.1835122524881693</v>
      </c>
      <c r="M765" s="139">
        <f t="shared" si="83"/>
        <v>-0.49664228010810696</v>
      </c>
      <c r="N765" s="388">
        <f t="shared" si="79"/>
        <v>-223.98566832875625</v>
      </c>
    </row>
    <row r="766" spans="2:14" x14ac:dyDescent="0.2">
      <c r="B766" s="387">
        <v>10</v>
      </c>
      <c r="C766" s="387">
        <v>2259</v>
      </c>
      <c r="D766" s="384" t="s">
        <v>1339</v>
      </c>
      <c r="E766" s="385">
        <v>175</v>
      </c>
      <c r="F766" s="385">
        <v>870</v>
      </c>
      <c r="G766" s="385">
        <v>763</v>
      </c>
      <c r="H766" s="386">
        <f t="shared" si="77"/>
        <v>0.22935779816513763</v>
      </c>
      <c r="I766" s="139">
        <f t="shared" si="78"/>
        <v>1.07816091954023</v>
      </c>
      <c r="J766" s="139">
        <f t="shared" si="80"/>
        <v>-0.12063265703615653</v>
      </c>
      <c r="K766" s="139">
        <f t="shared" si="81"/>
        <v>-0.19657188330775238</v>
      </c>
      <c r="L766" s="139">
        <f t="shared" si="82"/>
        <v>-0.20883332490518877</v>
      </c>
      <c r="M766" s="139">
        <f t="shared" si="83"/>
        <v>-0.52603786524909768</v>
      </c>
      <c r="N766" s="388">
        <f t="shared" si="79"/>
        <v>-401.36689118506155</v>
      </c>
    </row>
    <row r="767" spans="2:14" x14ac:dyDescent="0.2">
      <c r="B767" s="387">
        <v>10</v>
      </c>
      <c r="C767" s="387">
        <v>2260</v>
      </c>
      <c r="D767" s="384" t="s">
        <v>1340</v>
      </c>
      <c r="E767" s="385">
        <v>102</v>
      </c>
      <c r="F767" s="385">
        <v>164</v>
      </c>
      <c r="G767" s="385">
        <v>306</v>
      </c>
      <c r="H767" s="386">
        <f t="shared" si="77"/>
        <v>0.33333333333333331</v>
      </c>
      <c r="I767" s="139">
        <f t="shared" si="78"/>
        <v>2.4878048780487805</v>
      </c>
      <c r="J767" s="139">
        <f t="shared" si="80"/>
        <v>-0.13745506063830204</v>
      </c>
      <c r="K767" s="139">
        <f t="shared" si="81"/>
        <v>-8.5342176964469593E-2</v>
      </c>
      <c r="L767" s="139">
        <f t="shared" si="82"/>
        <v>-0.1588541471993542</v>
      </c>
      <c r="M767" s="139">
        <f t="shared" si="83"/>
        <v>-0.38165138480212585</v>
      </c>
      <c r="N767" s="388">
        <f t="shared" si="79"/>
        <v>-116.78532374945051</v>
      </c>
    </row>
    <row r="768" spans="2:14" x14ac:dyDescent="0.2">
      <c r="B768" s="387">
        <v>10</v>
      </c>
      <c r="C768" s="387">
        <v>2261</v>
      </c>
      <c r="D768" s="384" t="s">
        <v>1341</v>
      </c>
      <c r="E768" s="385">
        <v>111</v>
      </c>
      <c r="F768" s="385">
        <v>95</v>
      </c>
      <c r="G768" s="385">
        <v>173</v>
      </c>
      <c r="H768" s="386">
        <f t="shared" si="77"/>
        <v>0.64161849710982655</v>
      </c>
      <c r="I768" s="139">
        <f t="shared" si="78"/>
        <v>2.9894736842105263</v>
      </c>
      <c r="J768" s="139">
        <f t="shared" si="80"/>
        <v>-0.14235085862317151</v>
      </c>
      <c r="K768" s="139">
        <f t="shared" si="81"/>
        <v>0.24445144401935434</v>
      </c>
      <c r="L768" s="139">
        <f t="shared" si="82"/>
        <v>-0.14106739029432708</v>
      </c>
      <c r="M768" s="139">
        <f t="shared" si="83"/>
        <v>-3.8966804898144247E-2</v>
      </c>
      <c r="N768" s="388">
        <f t="shared" si="79"/>
        <v>-6.7412572473789547</v>
      </c>
    </row>
    <row r="769" spans="2:14" x14ac:dyDescent="0.2">
      <c r="B769" s="387">
        <v>10</v>
      </c>
      <c r="C769" s="387">
        <v>2262</v>
      </c>
      <c r="D769" s="384" t="s">
        <v>1342</v>
      </c>
      <c r="E769" s="385">
        <v>914</v>
      </c>
      <c r="F769" s="385">
        <v>1715</v>
      </c>
      <c r="G769" s="385">
        <v>4491</v>
      </c>
      <c r="H769" s="386">
        <f t="shared" si="77"/>
        <v>0.20351814740592294</v>
      </c>
      <c r="I769" s="139">
        <f t="shared" si="78"/>
        <v>3.1516034985422738</v>
      </c>
      <c r="J769" s="139">
        <f t="shared" si="80"/>
        <v>1.6596928584846578E-2</v>
      </c>
      <c r="K769" s="139">
        <f t="shared" si="81"/>
        <v>-0.22421431632154834</v>
      </c>
      <c r="L769" s="139">
        <f t="shared" si="82"/>
        <v>-0.13531904884045121</v>
      </c>
      <c r="M769" s="139">
        <f t="shared" si="83"/>
        <v>-0.342936436577153</v>
      </c>
      <c r="N769" s="388">
        <f t="shared" si="79"/>
        <v>-1540.127536667994</v>
      </c>
    </row>
    <row r="770" spans="2:14" x14ac:dyDescent="0.2">
      <c r="B770" s="387">
        <v>10</v>
      </c>
      <c r="C770" s="387">
        <v>2265</v>
      </c>
      <c r="D770" s="384" t="s">
        <v>1343</v>
      </c>
      <c r="E770" s="385">
        <v>2539</v>
      </c>
      <c r="F770" s="385">
        <v>1220</v>
      </c>
      <c r="G770" s="385">
        <v>5160</v>
      </c>
      <c r="H770" s="386">
        <f t="shared" si="77"/>
        <v>0.49205426356589149</v>
      </c>
      <c r="I770" s="139">
        <f t="shared" si="78"/>
        <v>6.3106557377049182</v>
      </c>
      <c r="J770" s="139">
        <f t="shared" si="80"/>
        <v>4.1223160553851695E-2</v>
      </c>
      <c r="K770" s="139">
        <f t="shared" si="81"/>
        <v>8.4452404344887516E-2</v>
      </c>
      <c r="L770" s="139">
        <f t="shared" si="82"/>
        <v>-2.3314288851145937E-2</v>
      </c>
      <c r="M770" s="139">
        <f t="shared" si="83"/>
        <v>0.10236127604759328</v>
      </c>
      <c r="N770" s="388">
        <f t="shared" si="79"/>
        <v>528.18418440558128</v>
      </c>
    </row>
    <row r="771" spans="2:14" x14ac:dyDescent="0.2">
      <c r="B771" s="387">
        <v>10</v>
      </c>
      <c r="C771" s="387">
        <v>2266</v>
      </c>
      <c r="D771" s="384" t="s">
        <v>1344</v>
      </c>
      <c r="E771" s="385">
        <v>127</v>
      </c>
      <c r="F771" s="385">
        <v>290</v>
      </c>
      <c r="G771" s="385">
        <v>705</v>
      </c>
      <c r="H771" s="386">
        <f t="shared" si="77"/>
        <v>0.18014184397163122</v>
      </c>
      <c r="I771" s="139">
        <f t="shared" si="78"/>
        <v>2.8689655172413793</v>
      </c>
      <c r="J771" s="139">
        <f t="shared" si="80"/>
        <v>-0.1227676666836936</v>
      </c>
      <c r="K771" s="139">
        <f t="shared" si="81"/>
        <v>-0.24922153905121869</v>
      </c>
      <c r="L771" s="139">
        <f t="shared" si="82"/>
        <v>-0.14534002882521382</v>
      </c>
      <c r="M771" s="139">
        <f t="shared" si="83"/>
        <v>-0.51732923456012614</v>
      </c>
      <c r="N771" s="388">
        <f t="shared" si="79"/>
        <v>-364.71711036488892</v>
      </c>
    </row>
    <row r="772" spans="2:14" x14ac:dyDescent="0.2">
      <c r="B772" s="387">
        <v>10</v>
      </c>
      <c r="C772" s="387">
        <v>2271</v>
      </c>
      <c r="D772" s="384" t="s">
        <v>1345</v>
      </c>
      <c r="E772" s="385">
        <v>274</v>
      </c>
      <c r="F772" s="385">
        <v>32</v>
      </c>
      <c r="G772" s="385">
        <v>578</v>
      </c>
      <c r="H772" s="386">
        <f t="shared" si="77"/>
        <v>0.47404844290657439</v>
      </c>
      <c r="I772" s="139">
        <f t="shared" si="78"/>
        <v>26.625</v>
      </c>
      <c r="J772" s="139">
        <f t="shared" si="80"/>
        <v>-0.12744260160157647</v>
      </c>
      <c r="K772" s="139">
        <f t="shared" si="81"/>
        <v>6.5190352544280183E-2</v>
      </c>
      <c r="L772" s="139">
        <f t="shared" si="82"/>
        <v>0.6969344063846078</v>
      </c>
      <c r="M772" s="139">
        <f t="shared" si="83"/>
        <v>0.63468215732731148</v>
      </c>
      <c r="N772" s="388">
        <f t="shared" si="79"/>
        <v>366.84628693518601</v>
      </c>
    </row>
    <row r="773" spans="2:14" x14ac:dyDescent="0.2">
      <c r="B773" s="387">
        <v>10</v>
      </c>
      <c r="C773" s="387">
        <v>2272</v>
      </c>
      <c r="D773" s="384" t="s">
        <v>1346</v>
      </c>
      <c r="E773" s="385">
        <v>458</v>
      </c>
      <c r="F773" s="385">
        <v>1132</v>
      </c>
      <c r="G773" s="385">
        <v>2276</v>
      </c>
      <c r="H773" s="386">
        <f t="shared" si="77"/>
        <v>0.20123022847100175</v>
      </c>
      <c r="I773" s="139">
        <f t="shared" si="78"/>
        <v>2.4151943462897525</v>
      </c>
      <c r="J773" s="139">
        <f t="shared" si="80"/>
        <v>-6.4938353644370658E-2</v>
      </c>
      <c r="K773" s="139">
        <f t="shared" si="81"/>
        <v>-0.22666185891757204</v>
      </c>
      <c r="L773" s="139">
        <f t="shared" si="82"/>
        <v>-0.16142856653992246</v>
      </c>
      <c r="M773" s="139">
        <f t="shared" si="83"/>
        <v>-0.45302877910186512</v>
      </c>
      <c r="N773" s="388">
        <f t="shared" si="79"/>
        <v>-1031.093501235845</v>
      </c>
    </row>
    <row r="774" spans="2:14" x14ac:dyDescent="0.2">
      <c r="B774" s="387">
        <v>10</v>
      </c>
      <c r="C774" s="387">
        <v>2274</v>
      </c>
      <c r="D774" s="384" t="s">
        <v>1347</v>
      </c>
      <c r="E774" s="385">
        <v>481</v>
      </c>
      <c r="F774" s="385">
        <v>110</v>
      </c>
      <c r="G774" s="385">
        <v>957</v>
      </c>
      <c r="H774" s="386">
        <f t="shared" si="77"/>
        <v>0.50261233019853713</v>
      </c>
      <c r="I774" s="139">
        <f t="shared" si="78"/>
        <v>13.072727272727272</v>
      </c>
      <c r="J774" s="139">
        <f t="shared" si="80"/>
        <v>-0.1134914178702567</v>
      </c>
      <c r="K774" s="139">
        <f t="shared" si="81"/>
        <v>9.5747086783427221E-2</v>
      </c>
      <c r="L774" s="139">
        <f t="shared" si="82"/>
        <v>0.2164361622244742</v>
      </c>
      <c r="M774" s="139">
        <f t="shared" si="83"/>
        <v>0.19869183113764471</v>
      </c>
      <c r="N774" s="388">
        <f t="shared" si="79"/>
        <v>190.14808239872599</v>
      </c>
    </row>
    <row r="775" spans="2:14" x14ac:dyDescent="0.2">
      <c r="B775" s="387">
        <v>10</v>
      </c>
      <c r="C775" s="387">
        <v>2275</v>
      </c>
      <c r="D775" s="384" t="s">
        <v>1348</v>
      </c>
      <c r="E775" s="385">
        <v>4955</v>
      </c>
      <c r="F775" s="385">
        <v>2470</v>
      </c>
      <c r="G775" s="385">
        <v>8251</v>
      </c>
      <c r="H775" s="386">
        <f t="shared" si="77"/>
        <v>0.60053326869470369</v>
      </c>
      <c r="I775" s="139">
        <f t="shared" si="78"/>
        <v>5.3465587044534413</v>
      </c>
      <c r="J775" s="139">
        <f t="shared" si="80"/>
        <v>0.15500445056311149</v>
      </c>
      <c r="K775" s="139">
        <f t="shared" si="81"/>
        <v>0.20049977900249888</v>
      </c>
      <c r="L775" s="139">
        <f t="shared" si="82"/>
        <v>-5.7496520938689892E-2</v>
      </c>
      <c r="M775" s="139">
        <f t="shared" si="83"/>
        <v>0.29800770862692044</v>
      </c>
      <c r="N775" s="388">
        <f t="shared" si="79"/>
        <v>2458.8616038807204</v>
      </c>
    </row>
    <row r="776" spans="2:14" x14ac:dyDescent="0.2">
      <c r="B776" s="387">
        <v>10</v>
      </c>
      <c r="C776" s="387">
        <v>2276</v>
      </c>
      <c r="D776" s="384" t="s">
        <v>1349</v>
      </c>
      <c r="E776" s="385">
        <v>820</v>
      </c>
      <c r="F776" s="385">
        <v>751</v>
      </c>
      <c r="G776" s="385">
        <v>1224</v>
      </c>
      <c r="H776" s="386">
        <f t="shared" si="77"/>
        <v>0.66993464052287577</v>
      </c>
      <c r="I776" s="139">
        <f t="shared" si="78"/>
        <v>2.721704394141145</v>
      </c>
      <c r="J776" s="139">
        <f t="shared" si="80"/>
        <v>-0.1036630113893533</v>
      </c>
      <c r="K776" s="139">
        <f t="shared" si="81"/>
        <v>0.27474314977025827</v>
      </c>
      <c r="L776" s="139">
        <f t="shared" si="82"/>
        <v>-0.15056119818231481</v>
      </c>
      <c r="M776" s="139">
        <f t="shared" si="83"/>
        <v>2.0518940198590158E-2</v>
      </c>
      <c r="N776" s="388">
        <f t="shared" si="79"/>
        <v>25.115182803074354</v>
      </c>
    </row>
    <row r="777" spans="2:14" x14ac:dyDescent="0.2">
      <c r="B777" s="387">
        <v>10</v>
      </c>
      <c r="C777" s="387">
        <v>2278</v>
      </c>
      <c r="D777" s="384" t="s">
        <v>1350</v>
      </c>
      <c r="E777" s="385">
        <v>159</v>
      </c>
      <c r="F777" s="385">
        <v>285</v>
      </c>
      <c r="G777" s="385">
        <v>437</v>
      </c>
      <c r="H777" s="386">
        <f t="shared" si="77"/>
        <v>0.36384439359267734</v>
      </c>
      <c r="I777" s="139">
        <f t="shared" si="78"/>
        <v>2.0912280701754384</v>
      </c>
      <c r="J777" s="139">
        <f t="shared" si="80"/>
        <v>-0.13263288367576143</v>
      </c>
      <c r="K777" s="139">
        <f t="shared" si="81"/>
        <v>-5.270241928128791E-2</v>
      </c>
      <c r="L777" s="139">
        <f t="shared" si="82"/>
        <v>-0.17291484858077624</v>
      </c>
      <c r="M777" s="139">
        <f t="shared" si="83"/>
        <v>-0.35825015153782558</v>
      </c>
      <c r="N777" s="388">
        <f t="shared" si="79"/>
        <v>-156.55531622202977</v>
      </c>
    </row>
    <row r="778" spans="2:14" x14ac:dyDescent="0.2">
      <c r="B778" s="387">
        <v>10</v>
      </c>
      <c r="C778" s="387">
        <v>2284</v>
      </c>
      <c r="D778" s="384" t="s">
        <v>1351</v>
      </c>
      <c r="E778" s="385">
        <v>1171</v>
      </c>
      <c r="F778" s="385">
        <v>1696</v>
      </c>
      <c r="G778" s="385">
        <v>4344</v>
      </c>
      <c r="H778" s="386">
        <f t="shared" si="77"/>
        <v>0.26956721915285453</v>
      </c>
      <c r="I778" s="139">
        <f t="shared" si="78"/>
        <v>3.2517688679245285</v>
      </c>
      <c r="J778" s="139">
        <f t="shared" si="80"/>
        <v>1.1185783443675049E-2</v>
      </c>
      <c r="K778" s="139">
        <f t="shared" si="81"/>
        <v>-0.15355712910175298</v>
      </c>
      <c r="L778" s="139">
        <f t="shared" si="82"/>
        <v>-0.13176766782249333</v>
      </c>
      <c r="M778" s="139">
        <f t="shared" si="83"/>
        <v>-0.27413901348057124</v>
      </c>
      <c r="N778" s="388">
        <f t="shared" si="79"/>
        <v>-1190.8598745596014</v>
      </c>
    </row>
    <row r="779" spans="2:14" x14ac:dyDescent="0.2">
      <c r="B779" s="387">
        <v>10</v>
      </c>
      <c r="C779" s="387">
        <v>2292</v>
      </c>
      <c r="D779" s="384" t="s">
        <v>1352</v>
      </c>
      <c r="E779" s="385">
        <v>85</v>
      </c>
      <c r="F779" s="385">
        <v>327</v>
      </c>
      <c r="G779" s="385">
        <v>679</v>
      </c>
      <c r="H779" s="386">
        <f t="shared" si="77"/>
        <v>0.1251840942562592</v>
      </c>
      <c r="I779" s="139">
        <f t="shared" si="78"/>
        <v>2.3363914373088686</v>
      </c>
      <c r="J779" s="139">
        <f t="shared" si="80"/>
        <v>-0.12372473997396884</v>
      </c>
      <c r="K779" s="139">
        <f t="shared" si="81"/>
        <v>-0.30801358423992481</v>
      </c>
      <c r="L779" s="139">
        <f t="shared" si="82"/>
        <v>-0.16422253771819031</v>
      </c>
      <c r="M779" s="139">
        <f t="shared" si="83"/>
        <v>-0.59596086193208397</v>
      </c>
      <c r="N779" s="388">
        <f t="shared" si="79"/>
        <v>-404.657425251885</v>
      </c>
    </row>
    <row r="780" spans="2:14" x14ac:dyDescent="0.2">
      <c r="B780" s="387">
        <v>10</v>
      </c>
      <c r="C780" s="387">
        <v>2293</v>
      </c>
      <c r="D780" s="384" t="s">
        <v>1353</v>
      </c>
      <c r="E780" s="385">
        <v>3902</v>
      </c>
      <c r="F780" s="385">
        <v>2875</v>
      </c>
      <c r="G780" s="385">
        <v>8580</v>
      </c>
      <c r="H780" s="386">
        <f t="shared" si="77"/>
        <v>0.45477855477855478</v>
      </c>
      <c r="I780" s="139">
        <f t="shared" si="78"/>
        <v>4.3415652173913042</v>
      </c>
      <c r="J780" s="139">
        <f t="shared" si="80"/>
        <v>0.16711510873620966</v>
      </c>
      <c r="K780" s="139">
        <f t="shared" si="81"/>
        <v>4.4576041742414196E-2</v>
      </c>
      <c r="L780" s="139">
        <f t="shared" si="82"/>
        <v>-9.3128744082630832E-2</v>
      </c>
      <c r="M780" s="139">
        <f t="shared" si="83"/>
        <v>0.11856240639599303</v>
      </c>
      <c r="N780" s="388">
        <f t="shared" si="79"/>
        <v>1017.2654468776202</v>
      </c>
    </row>
    <row r="781" spans="2:14" x14ac:dyDescent="0.2">
      <c r="B781" s="387">
        <v>10</v>
      </c>
      <c r="C781" s="387">
        <v>2294</v>
      </c>
      <c r="D781" s="384" t="s">
        <v>1354</v>
      </c>
      <c r="E781" s="385">
        <v>470</v>
      </c>
      <c r="F781" s="385">
        <v>510</v>
      </c>
      <c r="G781" s="385">
        <v>1684</v>
      </c>
      <c r="H781" s="386">
        <f t="shared" ref="H781:H844" si="84">E781/G781</f>
        <v>0.27909738717339666</v>
      </c>
      <c r="I781" s="139">
        <f t="shared" ref="I781:I844" si="85">(G781+E781)/F781</f>
        <v>4.223529411764706</v>
      </c>
      <c r="J781" s="139">
        <f t="shared" si="80"/>
        <v>-8.67301762537145E-2</v>
      </c>
      <c r="K781" s="139">
        <f t="shared" si="81"/>
        <v>-0.14336205976537228</v>
      </c>
      <c r="L781" s="139">
        <f t="shared" si="82"/>
        <v>-9.7313724601615775E-2</v>
      </c>
      <c r="M781" s="139">
        <f t="shared" si="83"/>
        <v>-0.3274059606207026</v>
      </c>
      <c r="N781" s="388">
        <f t="shared" ref="N781:N844" si="86">M781*G781</f>
        <v>-551.3516376852632</v>
      </c>
    </row>
    <row r="782" spans="2:14" x14ac:dyDescent="0.2">
      <c r="B782" s="387">
        <v>10</v>
      </c>
      <c r="C782" s="387">
        <v>2295</v>
      </c>
      <c r="D782" s="384" t="s">
        <v>1355</v>
      </c>
      <c r="E782" s="385">
        <v>973</v>
      </c>
      <c r="F782" s="385">
        <v>1418</v>
      </c>
      <c r="G782" s="385">
        <v>3398</v>
      </c>
      <c r="H782" s="386">
        <f t="shared" si="84"/>
        <v>0.28634490876986463</v>
      </c>
      <c r="I782" s="139">
        <f t="shared" si="85"/>
        <v>3.0825105782792668</v>
      </c>
      <c r="J782" s="139">
        <f t="shared" ref="J782:J845" si="87">$J$6*(G782-G$10)/G$11</f>
        <v>-2.3636960117877776E-2</v>
      </c>
      <c r="K782" s="139">
        <f t="shared" ref="K782:K845" si="88">$K$6*(H782-H$10)/H$11</f>
        <v>-0.13560889266132534</v>
      </c>
      <c r="L782" s="139">
        <f t="shared" ref="L782:L845" si="89">$L$6*(I782-I$10)/I$11</f>
        <v>-0.13776875063869357</v>
      </c>
      <c r="M782" s="139">
        <f t="shared" ref="M782:M845" si="90">SUM(J782:L782)</f>
        <v>-0.29701460341789665</v>
      </c>
      <c r="N782" s="388">
        <f t="shared" si="86"/>
        <v>-1009.2556224140128</v>
      </c>
    </row>
    <row r="783" spans="2:14" x14ac:dyDescent="0.2">
      <c r="B783" s="387">
        <v>10</v>
      </c>
      <c r="C783" s="387">
        <v>2296</v>
      </c>
      <c r="D783" s="384" t="s">
        <v>1356</v>
      </c>
      <c r="E783" s="385">
        <v>305</v>
      </c>
      <c r="F783" s="385">
        <v>900</v>
      </c>
      <c r="G783" s="385">
        <v>1427</v>
      </c>
      <c r="H783" s="386">
        <f t="shared" si="84"/>
        <v>0.21373510861948142</v>
      </c>
      <c r="I783" s="139">
        <f t="shared" si="85"/>
        <v>1.9244444444444444</v>
      </c>
      <c r="J783" s="139">
        <f t="shared" si="87"/>
        <v>-9.6190477622973572E-2</v>
      </c>
      <c r="K783" s="139">
        <f t="shared" si="88"/>
        <v>-0.21328453756478136</v>
      </c>
      <c r="L783" s="139">
        <f t="shared" si="89"/>
        <v>-0.17882819174698414</v>
      </c>
      <c r="M783" s="139">
        <f t="shared" si="90"/>
        <v>-0.48830320693473905</v>
      </c>
      <c r="N783" s="388">
        <f t="shared" si="86"/>
        <v>-696.8086762958726</v>
      </c>
    </row>
    <row r="784" spans="2:14" x14ac:dyDescent="0.2">
      <c r="B784" s="387">
        <v>10</v>
      </c>
      <c r="C784" s="387">
        <v>2299</v>
      </c>
      <c r="D784" s="384" t="s">
        <v>1357</v>
      </c>
      <c r="E784" s="385">
        <v>1645</v>
      </c>
      <c r="F784" s="385">
        <v>6073</v>
      </c>
      <c r="G784" s="385">
        <v>3597</v>
      </c>
      <c r="H784" s="386">
        <f t="shared" si="84"/>
        <v>0.45732554906866835</v>
      </c>
      <c r="I784" s="139">
        <f t="shared" si="85"/>
        <v>0.86316482792688953</v>
      </c>
      <c r="J784" s="139">
        <f t="shared" si="87"/>
        <v>-1.6311668396155776E-2</v>
      </c>
      <c r="K784" s="139">
        <f t="shared" si="88"/>
        <v>4.730073487805489E-2</v>
      </c>
      <c r="L784" s="139">
        <f t="shared" si="89"/>
        <v>-0.21645604963929252</v>
      </c>
      <c r="M784" s="139">
        <f t="shared" si="90"/>
        <v>-0.18546698315739341</v>
      </c>
      <c r="N784" s="388">
        <f t="shared" si="86"/>
        <v>-667.12473841714404</v>
      </c>
    </row>
    <row r="785" spans="2:14" x14ac:dyDescent="0.2">
      <c r="B785" s="387">
        <v>10</v>
      </c>
      <c r="C785" s="387">
        <v>2300</v>
      </c>
      <c r="D785" s="384" t="s">
        <v>1358</v>
      </c>
      <c r="E785" s="385">
        <v>171</v>
      </c>
      <c r="F785" s="385">
        <v>1770</v>
      </c>
      <c r="G785" s="385">
        <v>1026</v>
      </c>
      <c r="H785" s="386">
        <f t="shared" si="84"/>
        <v>0.16666666666666666</v>
      </c>
      <c r="I785" s="139">
        <f t="shared" si="85"/>
        <v>0.67627118644067796</v>
      </c>
      <c r="J785" s="139">
        <f t="shared" si="87"/>
        <v>-0.11095149259991087</v>
      </c>
      <c r="K785" s="139">
        <f t="shared" si="88"/>
        <v>-0.26363685330884939</v>
      </c>
      <c r="L785" s="139">
        <f t="shared" si="89"/>
        <v>-0.22308239699711241</v>
      </c>
      <c r="M785" s="139">
        <f t="shared" si="90"/>
        <v>-0.59767074290587274</v>
      </c>
      <c r="N785" s="388">
        <f t="shared" si="86"/>
        <v>-613.21018222142538</v>
      </c>
    </row>
    <row r="786" spans="2:14" x14ac:dyDescent="0.2">
      <c r="B786" s="387">
        <v>10</v>
      </c>
      <c r="C786" s="387">
        <v>2301</v>
      </c>
      <c r="D786" s="384" t="s">
        <v>1359</v>
      </c>
      <c r="E786" s="385">
        <v>210</v>
      </c>
      <c r="F786" s="385">
        <v>722</v>
      </c>
      <c r="G786" s="385">
        <v>1113</v>
      </c>
      <c r="H786" s="386">
        <f t="shared" si="84"/>
        <v>0.18867924528301888</v>
      </c>
      <c r="I786" s="139">
        <f t="shared" si="85"/>
        <v>1.8324099722991689</v>
      </c>
      <c r="J786" s="139">
        <f t="shared" si="87"/>
        <v>-0.10774897812860526</v>
      </c>
      <c r="K786" s="139">
        <f t="shared" si="88"/>
        <v>-0.240088499829403</v>
      </c>
      <c r="L786" s="139">
        <f t="shared" si="89"/>
        <v>-0.18209129035471916</v>
      </c>
      <c r="M786" s="139">
        <f t="shared" si="90"/>
        <v>-0.52992876831272739</v>
      </c>
      <c r="N786" s="388">
        <f t="shared" si="86"/>
        <v>-589.81071913206563</v>
      </c>
    </row>
    <row r="787" spans="2:14" x14ac:dyDescent="0.2">
      <c r="B787" s="387">
        <v>10</v>
      </c>
      <c r="C787" s="387">
        <v>2303</v>
      </c>
      <c r="D787" s="384" t="s">
        <v>1360</v>
      </c>
      <c r="E787" s="385">
        <v>158</v>
      </c>
      <c r="F787" s="385">
        <v>689</v>
      </c>
      <c r="G787" s="385">
        <v>989</v>
      </c>
      <c r="H787" s="386">
        <f t="shared" si="84"/>
        <v>0.15975733063700709</v>
      </c>
      <c r="I787" s="139">
        <f t="shared" si="85"/>
        <v>1.6647314949201741</v>
      </c>
      <c r="J787" s="139">
        <f t="shared" si="87"/>
        <v>-0.11231348151299485</v>
      </c>
      <c r="K787" s="139">
        <f t="shared" si="88"/>
        <v>-0.27102824029582567</v>
      </c>
      <c r="L787" s="139">
        <f t="shared" si="89"/>
        <v>-0.18803636064554308</v>
      </c>
      <c r="M787" s="139">
        <f t="shared" si="90"/>
        <v>-0.57137808245436361</v>
      </c>
      <c r="N787" s="388">
        <f t="shared" si="86"/>
        <v>-565.09292354736556</v>
      </c>
    </row>
    <row r="788" spans="2:14" x14ac:dyDescent="0.2">
      <c r="B788" s="387">
        <v>10</v>
      </c>
      <c r="C788" s="387">
        <v>2304</v>
      </c>
      <c r="D788" s="384" t="s">
        <v>1361</v>
      </c>
      <c r="E788" s="385">
        <v>381</v>
      </c>
      <c r="F788" s="385">
        <v>1565</v>
      </c>
      <c r="G788" s="385">
        <v>1404</v>
      </c>
      <c r="H788" s="386">
        <f t="shared" si="84"/>
        <v>0.27136752136752135</v>
      </c>
      <c r="I788" s="139">
        <f t="shared" si="85"/>
        <v>1.1405750798722045</v>
      </c>
      <c r="J788" s="139">
        <f t="shared" si="87"/>
        <v>-9.7037119379755524E-2</v>
      </c>
      <c r="K788" s="139">
        <f t="shared" si="88"/>
        <v>-0.15163122329763645</v>
      </c>
      <c r="L788" s="139">
        <f t="shared" si="89"/>
        <v>-0.20662041973025891</v>
      </c>
      <c r="M788" s="139">
        <f t="shared" si="90"/>
        <v>-0.45528876240765087</v>
      </c>
      <c r="N788" s="388">
        <f t="shared" si="86"/>
        <v>-639.22542242034183</v>
      </c>
    </row>
    <row r="789" spans="2:14" x14ac:dyDescent="0.2">
      <c r="B789" s="387">
        <v>10</v>
      </c>
      <c r="C789" s="387">
        <v>2305</v>
      </c>
      <c r="D789" s="384" t="s">
        <v>1362</v>
      </c>
      <c r="E789" s="385">
        <v>1518</v>
      </c>
      <c r="F789" s="385">
        <v>1344</v>
      </c>
      <c r="G789" s="385">
        <v>4179</v>
      </c>
      <c r="H789" s="386">
        <f t="shared" si="84"/>
        <v>0.36324479540559945</v>
      </c>
      <c r="I789" s="139">
        <f t="shared" si="85"/>
        <v>4.2388392857142856</v>
      </c>
      <c r="J789" s="139">
        <f t="shared" si="87"/>
        <v>5.1120491015437418E-3</v>
      </c>
      <c r="K789" s="139">
        <f t="shared" si="88"/>
        <v>-5.334385026949829E-2</v>
      </c>
      <c r="L789" s="139">
        <f t="shared" si="89"/>
        <v>-9.6770910292966125E-2</v>
      </c>
      <c r="M789" s="139">
        <f t="shared" si="90"/>
        <v>-0.14500271146092067</v>
      </c>
      <c r="N789" s="388">
        <f t="shared" si="86"/>
        <v>-605.96633119518742</v>
      </c>
    </row>
    <row r="790" spans="2:14" x14ac:dyDescent="0.2">
      <c r="B790" s="387">
        <v>10</v>
      </c>
      <c r="C790" s="387">
        <v>2306</v>
      </c>
      <c r="D790" s="384" t="s">
        <v>1363</v>
      </c>
      <c r="E790" s="385">
        <v>3111</v>
      </c>
      <c r="F790" s="385">
        <v>4106</v>
      </c>
      <c r="G790" s="385">
        <v>7719</v>
      </c>
      <c r="H790" s="386">
        <f t="shared" si="84"/>
        <v>0.40303148076175671</v>
      </c>
      <c r="I790" s="139">
        <f t="shared" si="85"/>
        <v>2.6376035070628348</v>
      </c>
      <c r="J790" s="139">
        <f t="shared" si="87"/>
        <v>0.13542125862363361</v>
      </c>
      <c r="K790" s="139">
        <f t="shared" si="88"/>
        <v>-1.0781325139147875E-2</v>
      </c>
      <c r="L790" s="139">
        <f t="shared" si="89"/>
        <v>-0.15354301011797011</v>
      </c>
      <c r="M790" s="139">
        <f t="shared" si="90"/>
        <v>-2.8903076633484376E-2</v>
      </c>
      <c r="N790" s="388">
        <f t="shared" si="86"/>
        <v>-223.10284853386591</v>
      </c>
    </row>
    <row r="791" spans="2:14" x14ac:dyDescent="0.2">
      <c r="B791" s="387">
        <v>10</v>
      </c>
      <c r="C791" s="387">
        <v>2307</v>
      </c>
      <c r="D791" s="384" t="s">
        <v>1364</v>
      </c>
      <c r="E791" s="385">
        <v>346</v>
      </c>
      <c r="F791" s="385">
        <v>357</v>
      </c>
      <c r="G791" s="385">
        <v>1348</v>
      </c>
      <c r="H791" s="386">
        <f t="shared" si="84"/>
        <v>0.25667655786350146</v>
      </c>
      <c r="I791" s="139">
        <f t="shared" si="85"/>
        <v>4.7450980392156863</v>
      </c>
      <c r="J791" s="139">
        <f t="shared" si="87"/>
        <v>-9.9098508004963712E-2</v>
      </c>
      <c r="K791" s="139">
        <f t="shared" si="88"/>
        <v>-0.16734714679645438</v>
      </c>
      <c r="L791" s="139">
        <f t="shared" si="89"/>
        <v>-7.8821415987218493E-2</v>
      </c>
      <c r="M791" s="139">
        <f t="shared" si="90"/>
        <v>-0.34526707078863655</v>
      </c>
      <c r="N791" s="388">
        <f t="shared" si="86"/>
        <v>-465.42001142308209</v>
      </c>
    </row>
    <row r="792" spans="2:14" x14ac:dyDescent="0.2">
      <c r="B792" s="387">
        <v>10</v>
      </c>
      <c r="C792" s="387">
        <v>2308</v>
      </c>
      <c r="D792" s="384" t="s">
        <v>1365</v>
      </c>
      <c r="E792" s="385">
        <v>488</v>
      </c>
      <c r="F792" s="385">
        <v>1587</v>
      </c>
      <c r="G792" s="385">
        <v>2400</v>
      </c>
      <c r="H792" s="386">
        <f t="shared" si="84"/>
        <v>0.20333333333333334</v>
      </c>
      <c r="I792" s="139">
        <f t="shared" si="85"/>
        <v>1.8197857592942659</v>
      </c>
      <c r="J792" s="139">
        <f t="shared" si="87"/>
        <v>-6.0373850259981078E-2</v>
      </c>
      <c r="K792" s="139">
        <f t="shared" si="88"/>
        <v>-0.22441202451308581</v>
      </c>
      <c r="L792" s="139">
        <f t="shared" si="89"/>
        <v>-0.18253888407606986</v>
      </c>
      <c r="M792" s="139">
        <f t="shared" si="90"/>
        <v>-0.46732475884913671</v>
      </c>
      <c r="N792" s="388">
        <f t="shared" si="86"/>
        <v>-1121.579421237928</v>
      </c>
    </row>
    <row r="793" spans="2:14" x14ac:dyDescent="0.2">
      <c r="B793" s="387">
        <v>10</v>
      </c>
      <c r="C793" s="387">
        <v>2309</v>
      </c>
      <c r="D793" s="384" t="s">
        <v>1366</v>
      </c>
      <c r="E793" s="385">
        <v>2636</v>
      </c>
      <c r="F793" s="385">
        <v>1315</v>
      </c>
      <c r="G793" s="385">
        <v>5592</v>
      </c>
      <c r="H793" s="386">
        <f t="shared" si="84"/>
        <v>0.47138769670958514</v>
      </c>
      <c r="I793" s="139">
        <f t="shared" si="85"/>
        <v>6.2570342205323195</v>
      </c>
      <c r="J793" s="139">
        <f t="shared" si="87"/>
        <v>5.7125301376886387E-2</v>
      </c>
      <c r="K793" s="139">
        <f t="shared" si="88"/>
        <v>6.2343971252119747E-2</v>
      </c>
      <c r="L793" s="139">
        <f t="shared" si="89"/>
        <v>-2.5215449296270856E-2</v>
      </c>
      <c r="M793" s="139">
        <f t="shared" si="90"/>
        <v>9.4253823332735284E-2</v>
      </c>
      <c r="N793" s="388">
        <f t="shared" si="86"/>
        <v>527.0673800766557</v>
      </c>
    </row>
    <row r="794" spans="2:14" x14ac:dyDescent="0.2">
      <c r="B794" s="387">
        <v>10</v>
      </c>
      <c r="C794" s="387">
        <v>2321</v>
      </c>
      <c r="D794" s="384" t="s">
        <v>1367</v>
      </c>
      <c r="E794" s="385">
        <v>785</v>
      </c>
      <c r="F794" s="385">
        <v>978</v>
      </c>
      <c r="G794" s="385">
        <v>3611</v>
      </c>
      <c r="H794" s="386">
        <f t="shared" si="84"/>
        <v>0.21739130434782608</v>
      </c>
      <c r="I794" s="139">
        <f t="shared" si="85"/>
        <v>4.4948875255623726</v>
      </c>
      <c r="J794" s="139">
        <f t="shared" si="87"/>
        <v>-1.5796321239853726E-2</v>
      </c>
      <c r="K794" s="139">
        <f t="shared" si="88"/>
        <v>-0.20937325616055991</v>
      </c>
      <c r="L794" s="139">
        <f t="shared" si="89"/>
        <v>-8.7692674328919279E-2</v>
      </c>
      <c r="M794" s="139">
        <f t="shared" si="90"/>
        <v>-0.31286225172933291</v>
      </c>
      <c r="N794" s="388">
        <f t="shared" si="86"/>
        <v>-1129.7455909946211</v>
      </c>
    </row>
    <row r="795" spans="2:14" x14ac:dyDescent="0.2">
      <c r="B795" s="387">
        <v>10</v>
      </c>
      <c r="C795" s="387">
        <v>2323</v>
      </c>
      <c r="D795" s="384" t="s">
        <v>1368</v>
      </c>
      <c r="E795" s="385">
        <v>509</v>
      </c>
      <c r="F795" s="385">
        <v>410</v>
      </c>
      <c r="G795" s="385">
        <v>1555</v>
      </c>
      <c r="H795" s="386">
        <f t="shared" si="84"/>
        <v>0.32733118971061093</v>
      </c>
      <c r="I795" s="139">
        <f t="shared" si="85"/>
        <v>5.0341463414634147</v>
      </c>
      <c r="J795" s="139">
        <f t="shared" si="87"/>
        <v>-9.1478732193926257E-2</v>
      </c>
      <c r="K795" s="139">
        <f t="shared" si="88"/>
        <v>-9.1763078491984215E-2</v>
      </c>
      <c r="L795" s="139">
        <f t="shared" si="89"/>
        <v>-6.857315693115601E-2</v>
      </c>
      <c r="M795" s="139">
        <f t="shared" si="90"/>
        <v>-0.25181496761706645</v>
      </c>
      <c r="N795" s="388">
        <f t="shared" si="86"/>
        <v>-391.57227464453831</v>
      </c>
    </row>
    <row r="796" spans="2:14" x14ac:dyDescent="0.2">
      <c r="B796" s="387">
        <v>10</v>
      </c>
      <c r="C796" s="387">
        <v>2325</v>
      </c>
      <c r="D796" s="384" t="s">
        <v>1369</v>
      </c>
      <c r="E796" s="385">
        <v>3792</v>
      </c>
      <c r="F796" s="385">
        <v>4596</v>
      </c>
      <c r="G796" s="385">
        <v>7785</v>
      </c>
      <c r="H796" s="386">
        <f t="shared" si="84"/>
        <v>0.48709055876685936</v>
      </c>
      <c r="I796" s="139">
        <f t="shared" si="85"/>
        <v>2.518929503916449</v>
      </c>
      <c r="J796" s="139">
        <f t="shared" si="87"/>
        <v>0.13785075236048613</v>
      </c>
      <c r="K796" s="139">
        <f t="shared" si="88"/>
        <v>7.9142391501212647E-2</v>
      </c>
      <c r="L796" s="139">
        <f t="shared" si="89"/>
        <v>-0.15775061804372711</v>
      </c>
      <c r="M796" s="139">
        <f t="shared" si="90"/>
        <v>5.9242525817971653E-2</v>
      </c>
      <c r="N796" s="388">
        <f t="shared" si="86"/>
        <v>461.20306349290934</v>
      </c>
    </row>
    <row r="797" spans="2:14" x14ac:dyDescent="0.2">
      <c r="B797" s="387">
        <v>10</v>
      </c>
      <c r="C797" s="387">
        <v>2328</v>
      </c>
      <c r="D797" s="384" t="s">
        <v>1370</v>
      </c>
      <c r="E797" s="385">
        <v>234</v>
      </c>
      <c r="F797" s="385">
        <v>447</v>
      </c>
      <c r="G797" s="385">
        <v>885</v>
      </c>
      <c r="H797" s="386">
        <f t="shared" si="84"/>
        <v>0.26440677966101694</v>
      </c>
      <c r="I797" s="139">
        <f t="shared" si="85"/>
        <v>2.5033557046979866</v>
      </c>
      <c r="J797" s="139">
        <f t="shared" si="87"/>
        <v>-0.1161417746740958</v>
      </c>
      <c r="K797" s="139">
        <f t="shared" si="88"/>
        <v>-0.15907760243570462</v>
      </c>
      <c r="L797" s="139">
        <f t="shared" si="89"/>
        <v>-0.15830278986980867</v>
      </c>
      <c r="M797" s="139">
        <f t="shared" si="90"/>
        <v>-0.4335221669796091</v>
      </c>
      <c r="N797" s="388">
        <f t="shared" si="86"/>
        <v>-383.66711777695406</v>
      </c>
    </row>
    <row r="798" spans="2:14" x14ac:dyDescent="0.2">
      <c r="B798" s="387">
        <v>10</v>
      </c>
      <c r="C798" s="387">
        <v>2333</v>
      </c>
      <c r="D798" s="384" t="s">
        <v>1371</v>
      </c>
      <c r="E798" s="385">
        <v>192</v>
      </c>
      <c r="F798" s="385">
        <v>590</v>
      </c>
      <c r="G798" s="385">
        <v>1261</v>
      </c>
      <c r="H798" s="386">
        <f t="shared" si="84"/>
        <v>0.15226011102299761</v>
      </c>
      <c r="I798" s="139">
        <f t="shared" si="85"/>
        <v>2.4627118644067796</v>
      </c>
      <c r="J798" s="139">
        <f t="shared" si="87"/>
        <v>-0.10230102247626931</v>
      </c>
      <c r="K798" s="139">
        <f t="shared" si="88"/>
        <v>-0.27904852636320104</v>
      </c>
      <c r="L798" s="139">
        <f t="shared" si="89"/>
        <v>-0.15974382446886518</v>
      </c>
      <c r="M798" s="139">
        <f t="shared" si="90"/>
        <v>-0.54109337330833551</v>
      </c>
      <c r="N798" s="388">
        <f t="shared" si="86"/>
        <v>-682.31874374181109</v>
      </c>
    </row>
    <row r="799" spans="2:14" x14ac:dyDescent="0.2">
      <c r="B799" s="387">
        <v>10</v>
      </c>
      <c r="C799" s="387">
        <v>2335</v>
      </c>
      <c r="D799" s="384" t="s">
        <v>1372</v>
      </c>
      <c r="E799" s="385">
        <v>200</v>
      </c>
      <c r="F799" s="385">
        <v>971</v>
      </c>
      <c r="G799" s="385">
        <v>1018</v>
      </c>
      <c r="H799" s="386">
        <f t="shared" si="84"/>
        <v>0.19646365422396855</v>
      </c>
      <c r="I799" s="139">
        <f t="shared" si="85"/>
        <v>1.2543769309989701</v>
      </c>
      <c r="J799" s="139">
        <f t="shared" si="87"/>
        <v>-0.11124597668922633</v>
      </c>
      <c r="K799" s="139">
        <f t="shared" si="88"/>
        <v>-0.23176098779344947</v>
      </c>
      <c r="L799" s="139">
        <f t="shared" si="89"/>
        <v>-0.20258555482243115</v>
      </c>
      <c r="M799" s="139">
        <f t="shared" si="90"/>
        <v>-0.54559251930510699</v>
      </c>
      <c r="N799" s="388">
        <f t="shared" si="86"/>
        <v>-555.41318465259894</v>
      </c>
    </row>
    <row r="800" spans="2:14" x14ac:dyDescent="0.2">
      <c r="B800" s="387">
        <v>10</v>
      </c>
      <c r="C800" s="387">
        <v>2336</v>
      </c>
      <c r="D800" s="384" t="s">
        <v>1373</v>
      </c>
      <c r="E800" s="385">
        <v>534</v>
      </c>
      <c r="F800" s="385">
        <v>2883</v>
      </c>
      <c r="G800" s="385">
        <v>1469</v>
      </c>
      <c r="H800" s="386">
        <f t="shared" si="84"/>
        <v>0.36351259360108917</v>
      </c>
      <c r="I800" s="139">
        <f t="shared" si="85"/>
        <v>0.6947624002774887</v>
      </c>
      <c r="J800" s="139">
        <f t="shared" si="87"/>
        <v>-9.464443615406741E-2</v>
      </c>
      <c r="K800" s="139">
        <f t="shared" si="88"/>
        <v>-5.3057368313955598E-2</v>
      </c>
      <c r="L800" s="139">
        <f t="shared" si="89"/>
        <v>-0.22242678771594018</v>
      </c>
      <c r="M800" s="139">
        <f t="shared" si="90"/>
        <v>-0.37012859218396321</v>
      </c>
      <c r="N800" s="388">
        <f t="shared" si="86"/>
        <v>-543.71890191824195</v>
      </c>
    </row>
    <row r="801" spans="2:14" x14ac:dyDescent="0.2">
      <c r="B801" s="387">
        <v>10</v>
      </c>
      <c r="C801" s="387">
        <v>2337</v>
      </c>
      <c r="D801" s="384" t="s">
        <v>1374</v>
      </c>
      <c r="E801" s="385">
        <v>173</v>
      </c>
      <c r="F801" s="385">
        <v>953</v>
      </c>
      <c r="G801" s="385">
        <v>1223</v>
      </c>
      <c r="H801" s="386">
        <f t="shared" si="84"/>
        <v>0.14145543744889616</v>
      </c>
      <c r="I801" s="139">
        <f t="shared" si="85"/>
        <v>1.4648478488982162</v>
      </c>
      <c r="J801" s="139">
        <f t="shared" si="87"/>
        <v>-0.10369982190051774</v>
      </c>
      <c r="K801" s="139">
        <f t="shared" si="88"/>
        <v>-0.29060702103060759</v>
      </c>
      <c r="L801" s="139">
        <f t="shared" si="89"/>
        <v>-0.1951232709286129</v>
      </c>
      <c r="M801" s="139">
        <f t="shared" si="90"/>
        <v>-0.5894301138597382</v>
      </c>
      <c r="N801" s="388">
        <f t="shared" si="86"/>
        <v>-720.87302925045981</v>
      </c>
    </row>
    <row r="802" spans="2:14" x14ac:dyDescent="0.2">
      <c r="B802" s="387">
        <v>10</v>
      </c>
      <c r="C802" s="387">
        <v>2338</v>
      </c>
      <c r="D802" s="384" t="s">
        <v>1375</v>
      </c>
      <c r="E802" s="385">
        <v>301</v>
      </c>
      <c r="F802" s="385">
        <v>1335</v>
      </c>
      <c r="G802" s="385">
        <v>1310</v>
      </c>
      <c r="H802" s="386">
        <f t="shared" si="84"/>
        <v>0.22977099236641221</v>
      </c>
      <c r="I802" s="139">
        <f t="shared" si="85"/>
        <v>1.2067415730337079</v>
      </c>
      <c r="J802" s="139">
        <f t="shared" si="87"/>
        <v>-0.10049730742921213</v>
      </c>
      <c r="K802" s="139">
        <f t="shared" si="88"/>
        <v>-0.19612986134945062</v>
      </c>
      <c r="L802" s="139">
        <f t="shared" si="89"/>
        <v>-0.20427447492630321</v>
      </c>
      <c r="M802" s="139">
        <f t="shared" si="90"/>
        <v>-0.50090164370496593</v>
      </c>
      <c r="N802" s="388">
        <f t="shared" si="86"/>
        <v>-656.18115325350539</v>
      </c>
    </row>
    <row r="803" spans="2:14" x14ac:dyDescent="0.2">
      <c r="B803" s="387">
        <v>11</v>
      </c>
      <c r="C803" s="387">
        <v>2401</v>
      </c>
      <c r="D803" s="384" t="s">
        <v>1376</v>
      </c>
      <c r="E803" s="385">
        <v>3782</v>
      </c>
      <c r="F803" s="385">
        <v>691</v>
      </c>
      <c r="G803" s="385">
        <v>4185</v>
      </c>
      <c r="H803" s="386">
        <f t="shared" si="84"/>
        <v>0.90370370370370368</v>
      </c>
      <c r="I803" s="139">
        <f t="shared" si="85"/>
        <v>11.529667149059334</v>
      </c>
      <c r="J803" s="139">
        <f t="shared" si="87"/>
        <v>5.3329121685303351E-3</v>
      </c>
      <c r="K803" s="139">
        <f t="shared" si="88"/>
        <v>0.52482182652518583</v>
      </c>
      <c r="L803" s="139">
        <f t="shared" si="89"/>
        <v>0.16172669061209388</v>
      </c>
      <c r="M803" s="139">
        <f t="shared" si="90"/>
        <v>0.69188142930581009</v>
      </c>
      <c r="N803" s="388">
        <f t="shared" si="86"/>
        <v>2895.5237816448152</v>
      </c>
    </row>
    <row r="804" spans="2:14" x14ac:dyDescent="0.2">
      <c r="B804" s="387">
        <v>11</v>
      </c>
      <c r="C804" s="387">
        <v>2402</v>
      </c>
      <c r="D804" s="384" t="s">
        <v>1377</v>
      </c>
      <c r="E804" s="385">
        <v>3311</v>
      </c>
      <c r="F804" s="385">
        <v>552</v>
      </c>
      <c r="G804" s="385">
        <v>1721</v>
      </c>
      <c r="H804" s="386">
        <f t="shared" si="84"/>
        <v>1.9238814642649622</v>
      </c>
      <c r="I804" s="139">
        <f t="shared" si="85"/>
        <v>9.1159420289855078</v>
      </c>
      <c r="J804" s="139">
        <f t="shared" si="87"/>
        <v>-8.5368187340630508E-2</v>
      </c>
      <c r="K804" s="139">
        <f t="shared" si="88"/>
        <v>1.6161754083232087</v>
      </c>
      <c r="L804" s="139">
        <f t="shared" si="89"/>
        <v>7.6147636425359058E-2</v>
      </c>
      <c r="M804" s="139">
        <f t="shared" si="90"/>
        <v>1.6069548574079373</v>
      </c>
      <c r="N804" s="388">
        <f t="shared" si="86"/>
        <v>2765.56930959906</v>
      </c>
    </row>
    <row r="805" spans="2:14" x14ac:dyDescent="0.2">
      <c r="B805" s="387">
        <v>11</v>
      </c>
      <c r="C805" s="387">
        <v>2403</v>
      </c>
      <c r="D805" s="384" t="s">
        <v>1378</v>
      </c>
      <c r="E805" s="385">
        <v>720</v>
      </c>
      <c r="F805" s="385">
        <v>858</v>
      </c>
      <c r="G805" s="385">
        <v>1869</v>
      </c>
      <c r="H805" s="386">
        <f t="shared" si="84"/>
        <v>0.3852327447833066</v>
      </c>
      <c r="I805" s="139">
        <f t="shared" si="85"/>
        <v>3.0174825174825175</v>
      </c>
      <c r="J805" s="139">
        <f t="shared" si="87"/>
        <v>-7.9920231688294555E-2</v>
      </c>
      <c r="K805" s="139">
        <f t="shared" si="88"/>
        <v>-2.9821844362848862E-2</v>
      </c>
      <c r="L805" s="139">
        <f t="shared" si="89"/>
        <v>-0.14007433212032189</v>
      </c>
      <c r="M805" s="139">
        <f t="shared" si="90"/>
        <v>-0.2498164081714653</v>
      </c>
      <c r="N805" s="388">
        <f t="shared" si="86"/>
        <v>-466.90686687246864</v>
      </c>
    </row>
    <row r="806" spans="2:14" x14ac:dyDescent="0.2">
      <c r="B806" s="387">
        <v>11</v>
      </c>
      <c r="C806" s="387">
        <v>2404</v>
      </c>
      <c r="D806" s="384" t="s">
        <v>1379</v>
      </c>
      <c r="E806" s="385">
        <v>2359</v>
      </c>
      <c r="F806" s="385">
        <v>712</v>
      </c>
      <c r="G806" s="385">
        <v>2336</v>
      </c>
      <c r="H806" s="386">
        <f t="shared" si="84"/>
        <v>1.0098458904109588</v>
      </c>
      <c r="I806" s="139">
        <f t="shared" si="85"/>
        <v>6.5941011235955056</v>
      </c>
      <c r="J806" s="139">
        <f t="shared" si="87"/>
        <v>-6.2729722974504729E-2</v>
      </c>
      <c r="K806" s="139">
        <f t="shared" si="88"/>
        <v>0.63836934747791452</v>
      </c>
      <c r="L806" s="139">
        <f t="shared" si="89"/>
        <v>-1.3264682192800093E-2</v>
      </c>
      <c r="M806" s="139">
        <f t="shared" si="90"/>
        <v>0.56237494231060969</v>
      </c>
      <c r="N806" s="388">
        <f t="shared" si="86"/>
        <v>1313.7078652375842</v>
      </c>
    </row>
    <row r="807" spans="2:14" x14ac:dyDescent="0.2">
      <c r="B807" s="387">
        <v>11</v>
      </c>
      <c r="C807" s="387">
        <v>2405</v>
      </c>
      <c r="D807" s="384" t="s">
        <v>1380</v>
      </c>
      <c r="E807" s="385">
        <v>710</v>
      </c>
      <c r="F807" s="385">
        <v>548</v>
      </c>
      <c r="G807" s="385">
        <v>1276</v>
      </c>
      <c r="H807" s="386">
        <f t="shared" si="84"/>
        <v>0.55642633228840122</v>
      </c>
      <c r="I807" s="139">
        <f t="shared" si="85"/>
        <v>3.6240875912408761</v>
      </c>
      <c r="J807" s="139">
        <f t="shared" si="87"/>
        <v>-0.10174886480880284</v>
      </c>
      <c r="K807" s="139">
        <f t="shared" si="88"/>
        <v>0.1533155872958758</v>
      </c>
      <c r="L807" s="139">
        <f t="shared" si="89"/>
        <v>-0.11856704115111365</v>
      </c>
      <c r="M807" s="139">
        <f t="shared" si="90"/>
        <v>-6.7000318664040687E-2</v>
      </c>
      <c r="N807" s="388">
        <f t="shared" si="86"/>
        <v>-85.492406615315915</v>
      </c>
    </row>
    <row r="808" spans="2:14" x14ac:dyDescent="0.2">
      <c r="B808" s="387">
        <v>11</v>
      </c>
      <c r="C808" s="387">
        <v>2406</v>
      </c>
      <c r="D808" s="384" t="s">
        <v>1381</v>
      </c>
      <c r="E808" s="385">
        <v>550</v>
      </c>
      <c r="F808" s="385">
        <v>931</v>
      </c>
      <c r="G808" s="385">
        <v>2291</v>
      </c>
      <c r="H808" s="386">
        <f t="shared" si="84"/>
        <v>0.24006983849847227</v>
      </c>
      <c r="I808" s="139">
        <f t="shared" si="85"/>
        <v>3.0515574650912995</v>
      </c>
      <c r="J808" s="139">
        <f t="shared" si="87"/>
        <v>-6.438619597690419E-2</v>
      </c>
      <c r="K808" s="139">
        <f t="shared" si="88"/>
        <v>-0.18511248472243333</v>
      </c>
      <c r="L808" s="139">
        <f t="shared" si="89"/>
        <v>-0.13886619878170339</v>
      </c>
      <c r="M808" s="139">
        <f t="shared" si="90"/>
        <v>-0.38836487948104093</v>
      </c>
      <c r="N808" s="388">
        <f t="shared" si="86"/>
        <v>-889.74393889106477</v>
      </c>
    </row>
    <row r="809" spans="2:14" x14ac:dyDescent="0.2">
      <c r="B809" s="387">
        <v>11</v>
      </c>
      <c r="C809" s="387">
        <v>2407</v>
      </c>
      <c r="D809" s="384" t="s">
        <v>1382</v>
      </c>
      <c r="E809" s="385">
        <v>5361</v>
      </c>
      <c r="F809" s="385">
        <v>1193</v>
      </c>
      <c r="G809" s="385">
        <v>6416</v>
      </c>
      <c r="H809" s="386">
        <f t="shared" si="84"/>
        <v>0.83556733167082298</v>
      </c>
      <c r="I809" s="139">
        <f t="shared" si="85"/>
        <v>9.8717518860016771</v>
      </c>
      <c r="J809" s="139">
        <f t="shared" si="87"/>
        <v>8.7457162576378492E-2</v>
      </c>
      <c r="K809" s="139">
        <f t="shared" si="88"/>
        <v>0.45193171213188948</v>
      </c>
      <c r="L809" s="139">
        <f t="shared" si="89"/>
        <v>0.10294500956885796</v>
      </c>
      <c r="M809" s="139">
        <f t="shared" si="90"/>
        <v>0.64233388427712601</v>
      </c>
      <c r="N809" s="388">
        <f t="shared" si="86"/>
        <v>4121.2142015220406</v>
      </c>
    </row>
    <row r="810" spans="2:14" x14ac:dyDescent="0.2">
      <c r="B810" s="387">
        <v>11</v>
      </c>
      <c r="C810" s="387">
        <v>2408</v>
      </c>
      <c r="D810" s="384" t="s">
        <v>1383</v>
      </c>
      <c r="E810" s="385">
        <v>746</v>
      </c>
      <c r="F810" s="385">
        <v>660</v>
      </c>
      <c r="G810" s="385">
        <v>2379</v>
      </c>
      <c r="H810" s="386">
        <f t="shared" si="84"/>
        <v>0.31357713324926439</v>
      </c>
      <c r="I810" s="139">
        <f t="shared" si="85"/>
        <v>4.7348484848484844</v>
      </c>
      <c r="J810" s="139">
        <f t="shared" si="87"/>
        <v>-6.1146870994434152E-2</v>
      </c>
      <c r="K810" s="139">
        <f t="shared" si="88"/>
        <v>-0.10647672876317285</v>
      </c>
      <c r="L810" s="139">
        <f t="shared" si="89"/>
        <v>-7.9184815763475455E-2</v>
      </c>
      <c r="M810" s="139">
        <f t="shared" si="90"/>
        <v>-0.24680841552108246</v>
      </c>
      <c r="N810" s="388">
        <f t="shared" si="86"/>
        <v>-587.15722052465514</v>
      </c>
    </row>
    <row r="811" spans="2:14" x14ac:dyDescent="0.2">
      <c r="B811" s="387">
        <v>11</v>
      </c>
      <c r="C811" s="387">
        <v>2421</v>
      </c>
      <c r="D811" s="384" t="s">
        <v>1384</v>
      </c>
      <c r="E811" s="385">
        <v>173</v>
      </c>
      <c r="F811" s="385">
        <v>1291</v>
      </c>
      <c r="G811" s="385">
        <v>582</v>
      </c>
      <c r="H811" s="386">
        <f t="shared" si="84"/>
        <v>0.29725085910652921</v>
      </c>
      <c r="I811" s="139">
        <f t="shared" si="85"/>
        <v>0.58481797056545315</v>
      </c>
      <c r="J811" s="139">
        <f t="shared" si="87"/>
        <v>-0.12729535955691876</v>
      </c>
      <c r="K811" s="139">
        <f t="shared" si="88"/>
        <v>-0.12394205534830438</v>
      </c>
      <c r="L811" s="139">
        <f t="shared" si="89"/>
        <v>-0.22632488706023013</v>
      </c>
      <c r="M811" s="139">
        <f t="shared" si="90"/>
        <v>-0.47756230196545324</v>
      </c>
      <c r="N811" s="388">
        <f t="shared" si="86"/>
        <v>-277.9412597438938</v>
      </c>
    </row>
    <row r="812" spans="2:14" x14ac:dyDescent="0.2">
      <c r="B812" s="387">
        <v>11</v>
      </c>
      <c r="C812" s="387">
        <v>2422</v>
      </c>
      <c r="D812" s="384" t="s">
        <v>1385</v>
      </c>
      <c r="E812" s="385">
        <v>2546</v>
      </c>
      <c r="F812" s="385">
        <v>1550</v>
      </c>
      <c r="G812" s="385">
        <v>6302</v>
      </c>
      <c r="H812" s="386">
        <f t="shared" si="84"/>
        <v>0.40399873056172642</v>
      </c>
      <c r="I812" s="139">
        <f t="shared" si="85"/>
        <v>5.7083870967741932</v>
      </c>
      <c r="J812" s="139">
        <f t="shared" si="87"/>
        <v>8.3260764303633231E-2</v>
      </c>
      <c r="K812" s="139">
        <f t="shared" si="88"/>
        <v>-9.7465921989692873E-3</v>
      </c>
      <c r="L812" s="139">
        <f t="shared" si="89"/>
        <v>-4.4667830821826175E-2</v>
      </c>
      <c r="M812" s="139">
        <f t="shared" si="90"/>
        <v>2.8846341282837772E-2</v>
      </c>
      <c r="N812" s="388">
        <f t="shared" si="86"/>
        <v>181.78964276444364</v>
      </c>
    </row>
    <row r="813" spans="2:14" x14ac:dyDescent="0.2">
      <c r="B813" s="387">
        <v>11</v>
      </c>
      <c r="C813" s="387">
        <v>2424</v>
      </c>
      <c r="D813" s="384" t="s">
        <v>1386</v>
      </c>
      <c r="E813" s="385">
        <v>145</v>
      </c>
      <c r="F813" s="385">
        <v>1624</v>
      </c>
      <c r="G813" s="385">
        <v>575</v>
      </c>
      <c r="H813" s="386">
        <f t="shared" si="84"/>
        <v>0.25217391304347825</v>
      </c>
      <c r="I813" s="139">
        <f t="shared" si="85"/>
        <v>0.44334975369458129</v>
      </c>
      <c r="J813" s="139">
        <f t="shared" si="87"/>
        <v>-0.12755303313506977</v>
      </c>
      <c r="K813" s="139">
        <f t="shared" si="88"/>
        <v>-0.17216393240173281</v>
      </c>
      <c r="L813" s="139">
        <f t="shared" si="89"/>
        <v>-0.23134066789484431</v>
      </c>
      <c r="M813" s="139">
        <f t="shared" si="90"/>
        <v>-0.53105763343164691</v>
      </c>
      <c r="N813" s="388">
        <f t="shared" si="86"/>
        <v>-305.35813922319699</v>
      </c>
    </row>
    <row r="814" spans="2:14" x14ac:dyDescent="0.2">
      <c r="B814" s="387">
        <v>11</v>
      </c>
      <c r="C814" s="387">
        <v>2425</v>
      </c>
      <c r="D814" s="384" t="s">
        <v>1387</v>
      </c>
      <c r="E814" s="385">
        <v>260</v>
      </c>
      <c r="F814" s="385">
        <v>776</v>
      </c>
      <c r="G814" s="385">
        <v>725</v>
      </c>
      <c r="H814" s="386">
        <f t="shared" si="84"/>
        <v>0.35862068965517241</v>
      </c>
      <c r="I814" s="139">
        <f t="shared" si="85"/>
        <v>1.2693298969072164</v>
      </c>
      <c r="J814" s="139">
        <f t="shared" si="87"/>
        <v>-0.12203145646040496</v>
      </c>
      <c r="K814" s="139">
        <f t="shared" si="88"/>
        <v>-5.8290570898425736E-2</v>
      </c>
      <c r="L814" s="139">
        <f t="shared" si="89"/>
        <v>-0.20205539475197748</v>
      </c>
      <c r="M814" s="139">
        <f t="shared" si="90"/>
        <v>-0.38237742211080816</v>
      </c>
      <c r="N814" s="388">
        <f t="shared" si="86"/>
        <v>-277.22363103033592</v>
      </c>
    </row>
    <row r="815" spans="2:14" x14ac:dyDescent="0.2">
      <c r="B815" s="387">
        <v>11</v>
      </c>
      <c r="C815" s="387">
        <v>2426</v>
      </c>
      <c r="D815" s="384" t="s">
        <v>1388</v>
      </c>
      <c r="E815" s="385">
        <v>428</v>
      </c>
      <c r="F815" s="385">
        <v>1551</v>
      </c>
      <c r="G815" s="385">
        <v>1805</v>
      </c>
      <c r="H815" s="386">
        <f t="shared" si="84"/>
        <v>0.2371191135734072</v>
      </c>
      <c r="I815" s="139">
        <f t="shared" si="85"/>
        <v>1.4397163120567376</v>
      </c>
      <c r="J815" s="139">
        <f t="shared" si="87"/>
        <v>-8.2276104402818212E-2</v>
      </c>
      <c r="K815" s="139">
        <f t="shared" si="88"/>
        <v>-0.18826907599540796</v>
      </c>
      <c r="L815" s="139">
        <f t="shared" si="89"/>
        <v>-0.19601431404502503</v>
      </c>
      <c r="M815" s="139">
        <f t="shared" si="90"/>
        <v>-0.46655949444325118</v>
      </c>
      <c r="N815" s="388">
        <f t="shared" si="86"/>
        <v>-842.1398874700684</v>
      </c>
    </row>
    <row r="816" spans="2:14" x14ac:dyDescent="0.2">
      <c r="B816" s="387">
        <v>11</v>
      </c>
      <c r="C816" s="387">
        <v>2427</v>
      </c>
      <c r="D816" s="384" t="s">
        <v>1389</v>
      </c>
      <c r="E816" s="385">
        <v>439</v>
      </c>
      <c r="F816" s="385">
        <v>1128</v>
      </c>
      <c r="G816" s="385">
        <v>1369</v>
      </c>
      <c r="H816" s="386">
        <f t="shared" si="84"/>
        <v>0.32067202337472606</v>
      </c>
      <c r="I816" s="139">
        <f t="shared" si="85"/>
        <v>1.6028368794326242</v>
      </c>
      <c r="J816" s="139">
        <f t="shared" si="87"/>
        <v>-9.8325487270510631E-2</v>
      </c>
      <c r="K816" s="139">
        <f t="shared" si="88"/>
        <v>-9.8886841931464117E-2</v>
      </c>
      <c r="L816" s="139">
        <f t="shared" si="89"/>
        <v>-0.19023084526544629</v>
      </c>
      <c r="M816" s="139">
        <f t="shared" si="90"/>
        <v>-0.38744317446742105</v>
      </c>
      <c r="N816" s="388">
        <f t="shared" si="86"/>
        <v>-530.40970584589945</v>
      </c>
    </row>
    <row r="817" spans="2:14" x14ac:dyDescent="0.2">
      <c r="B817" s="387">
        <v>11</v>
      </c>
      <c r="C817" s="387">
        <v>2428</v>
      </c>
      <c r="D817" s="384" t="s">
        <v>1390</v>
      </c>
      <c r="E817" s="385">
        <v>789</v>
      </c>
      <c r="F817" s="385">
        <v>3535</v>
      </c>
      <c r="G817" s="385">
        <v>2378</v>
      </c>
      <c r="H817" s="386">
        <f t="shared" si="84"/>
        <v>0.33179142136248951</v>
      </c>
      <c r="I817" s="139">
        <f t="shared" si="85"/>
        <v>0.8958981612446959</v>
      </c>
      <c r="J817" s="139">
        <f t="shared" si="87"/>
        <v>-6.1183681505598587E-2</v>
      </c>
      <c r="K817" s="139">
        <f t="shared" si="88"/>
        <v>-8.6991665139228305E-2</v>
      </c>
      <c r="L817" s="139">
        <f t="shared" si="89"/>
        <v>-0.21529548347439659</v>
      </c>
      <c r="M817" s="139">
        <f t="shared" si="90"/>
        <v>-0.36347083011922349</v>
      </c>
      <c r="N817" s="388">
        <f t="shared" si="86"/>
        <v>-864.33363402351347</v>
      </c>
    </row>
    <row r="818" spans="2:14" x14ac:dyDescent="0.2">
      <c r="B818" s="387">
        <v>11</v>
      </c>
      <c r="C818" s="387">
        <v>2430</v>
      </c>
      <c r="D818" s="384" t="s">
        <v>1391</v>
      </c>
      <c r="E818" s="385">
        <v>310</v>
      </c>
      <c r="F818" s="385">
        <v>2426</v>
      </c>
      <c r="G818" s="385">
        <v>1173</v>
      </c>
      <c r="H818" s="386">
        <f t="shared" si="84"/>
        <v>0.26427962489343565</v>
      </c>
      <c r="I818" s="139">
        <f t="shared" si="85"/>
        <v>0.61129431162407255</v>
      </c>
      <c r="J818" s="139">
        <f t="shared" si="87"/>
        <v>-0.10554034745873934</v>
      </c>
      <c r="K818" s="139">
        <f t="shared" si="88"/>
        <v>-0.15921362854449395</v>
      </c>
      <c r="L818" s="139">
        <f t="shared" si="89"/>
        <v>-0.22538616367069489</v>
      </c>
      <c r="M818" s="139">
        <f t="shared" si="90"/>
        <v>-0.49014013967392822</v>
      </c>
      <c r="N818" s="388">
        <f t="shared" si="86"/>
        <v>-574.93438383751777</v>
      </c>
    </row>
    <row r="819" spans="2:14" x14ac:dyDescent="0.2">
      <c r="B819" s="387">
        <v>11</v>
      </c>
      <c r="C819" s="387">
        <v>2445</v>
      </c>
      <c r="D819" s="384" t="s">
        <v>1392</v>
      </c>
      <c r="E819" s="385">
        <v>81</v>
      </c>
      <c r="F819" s="385">
        <v>415</v>
      </c>
      <c r="G819" s="385">
        <v>351</v>
      </c>
      <c r="H819" s="386">
        <f t="shared" si="84"/>
        <v>0.23076923076923078</v>
      </c>
      <c r="I819" s="139">
        <f t="shared" si="85"/>
        <v>1.0409638554216867</v>
      </c>
      <c r="J819" s="139">
        <f t="shared" si="87"/>
        <v>-0.13579858763590258</v>
      </c>
      <c r="K819" s="139">
        <f t="shared" si="88"/>
        <v>-0.19506197779178022</v>
      </c>
      <c r="L819" s="139">
        <f t="shared" si="89"/>
        <v>-0.21015215344092977</v>
      </c>
      <c r="M819" s="139">
        <f t="shared" si="90"/>
        <v>-0.54101271886861257</v>
      </c>
      <c r="N819" s="388">
        <f t="shared" si="86"/>
        <v>-189.89546432288302</v>
      </c>
    </row>
    <row r="820" spans="2:14" x14ac:dyDescent="0.2">
      <c r="B820" s="387">
        <v>11</v>
      </c>
      <c r="C820" s="387">
        <v>2455</v>
      </c>
      <c r="D820" s="384" t="s">
        <v>1393</v>
      </c>
      <c r="E820" s="385">
        <v>171</v>
      </c>
      <c r="F820" s="385">
        <v>437</v>
      </c>
      <c r="G820" s="385">
        <v>910</v>
      </c>
      <c r="H820" s="386">
        <f t="shared" si="84"/>
        <v>0.18791208791208791</v>
      </c>
      <c r="I820" s="139">
        <f t="shared" si="85"/>
        <v>2.4736842105263159</v>
      </c>
      <c r="J820" s="139">
        <f t="shared" si="87"/>
        <v>-0.115221511894985</v>
      </c>
      <c r="K820" s="139">
        <f t="shared" si="88"/>
        <v>-0.24090918028033506</v>
      </c>
      <c r="L820" s="139">
        <f t="shared" si="89"/>
        <v>-0.15935479798224902</v>
      </c>
      <c r="M820" s="139">
        <f t="shared" si="90"/>
        <v>-0.51548549015756906</v>
      </c>
      <c r="N820" s="388">
        <f t="shared" si="86"/>
        <v>-469.09179604338783</v>
      </c>
    </row>
    <row r="821" spans="2:14" x14ac:dyDescent="0.2">
      <c r="B821" s="387">
        <v>11</v>
      </c>
      <c r="C821" s="387">
        <v>2456</v>
      </c>
      <c r="D821" s="384" t="s">
        <v>1394</v>
      </c>
      <c r="E821" s="385">
        <v>197</v>
      </c>
      <c r="F821" s="385">
        <v>309</v>
      </c>
      <c r="G821" s="385">
        <v>343</v>
      </c>
      <c r="H821" s="386">
        <f t="shared" si="84"/>
        <v>0.57434402332361512</v>
      </c>
      <c r="I821" s="139">
        <f t="shared" si="85"/>
        <v>1.7475728155339805</v>
      </c>
      <c r="J821" s="139">
        <f t="shared" si="87"/>
        <v>-0.13609307172521803</v>
      </c>
      <c r="K821" s="139">
        <f t="shared" si="88"/>
        <v>0.17248336083964816</v>
      </c>
      <c r="L821" s="139">
        <f t="shared" si="89"/>
        <v>-0.18509920686330425</v>
      </c>
      <c r="M821" s="139">
        <f t="shared" si="90"/>
        <v>-0.14870891774887413</v>
      </c>
      <c r="N821" s="388">
        <f t="shared" si="86"/>
        <v>-51.007158787863823</v>
      </c>
    </row>
    <row r="822" spans="2:14" x14ac:dyDescent="0.2">
      <c r="B822" s="387">
        <v>11</v>
      </c>
      <c r="C822" s="387">
        <v>2457</v>
      </c>
      <c r="D822" s="384" t="s">
        <v>1395</v>
      </c>
      <c r="E822" s="385">
        <v>431</v>
      </c>
      <c r="F822" s="385">
        <v>1185</v>
      </c>
      <c r="G822" s="385">
        <v>1469</v>
      </c>
      <c r="H822" s="386">
        <f t="shared" si="84"/>
        <v>0.29339686861810754</v>
      </c>
      <c r="I822" s="139">
        <f t="shared" si="85"/>
        <v>1.6033755274261603</v>
      </c>
      <c r="J822" s="139">
        <f t="shared" si="87"/>
        <v>-9.464443615406741E-2</v>
      </c>
      <c r="K822" s="139">
        <f t="shared" si="88"/>
        <v>-0.12806493126890914</v>
      </c>
      <c r="L822" s="139">
        <f t="shared" si="89"/>
        <v>-0.1902117474048643</v>
      </c>
      <c r="M822" s="139">
        <f t="shared" si="90"/>
        <v>-0.41292111482784083</v>
      </c>
      <c r="N822" s="388">
        <f t="shared" si="86"/>
        <v>-606.58111768209812</v>
      </c>
    </row>
    <row r="823" spans="2:14" x14ac:dyDescent="0.2">
      <c r="B823" s="387">
        <v>11</v>
      </c>
      <c r="C823" s="387">
        <v>2461</v>
      </c>
      <c r="D823" s="384" t="s">
        <v>1396</v>
      </c>
      <c r="E823" s="385">
        <v>335</v>
      </c>
      <c r="F823" s="385">
        <v>715</v>
      </c>
      <c r="G823" s="385">
        <v>1140</v>
      </c>
      <c r="H823" s="386">
        <f t="shared" si="84"/>
        <v>0.29385964912280704</v>
      </c>
      <c r="I823" s="139">
        <f t="shared" si="85"/>
        <v>2.0629370629370629</v>
      </c>
      <c r="J823" s="139">
        <f t="shared" si="87"/>
        <v>-0.10675509432716561</v>
      </c>
      <c r="K823" s="139">
        <f t="shared" si="88"/>
        <v>-0.12756986346708582</v>
      </c>
      <c r="L823" s="139">
        <f t="shared" si="89"/>
        <v>-0.1739179112830346</v>
      </c>
      <c r="M823" s="139">
        <f t="shared" si="90"/>
        <v>-0.40824286907728602</v>
      </c>
      <c r="N823" s="388">
        <f t="shared" si="86"/>
        <v>-465.39687074810604</v>
      </c>
    </row>
    <row r="824" spans="2:14" x14ac:dyDescent="0.2">
      <c r="B824" s="387">
        <v>11</v>
      </c>
      <c r="C824" s="387">
        <v>2463</v>
      </c>
      <c r="D824" s="384" t="s">
        <v>1397</v>
      </c>
      <c r="E824" s="385">
        <v>55</v>
      </c>
      <c r="F824" s="385">
        <v>153</v>
      </c>
      <c r="G824" s="385">
        <v>219</v>
      </c>
      <c r="H824" s="386">
        <f t="shared" si="84"/>
        <v>0.25114155251141551</v>
      </c>
      <c r="I824" s="139">
        <f t="shared" si="85"/>
        <v>1.7908496732026145</v>
      </c>
      <c r="J824" s="139">
        <f t="shared" si="87"/>
        <v>-0.14065757510960764</v>
      </c>
      <c r="K824" s="139">
        <f t="shared" si="88"/>
        <v>-0.17326831872334184</v>
      </c>
      <c r="L824" s="139">
        <f t="shared" si="89"/>
        <v>-0.18356481816400516</v>
      </c>
      <c r="M824" s="139">
        <f t="shared" si="90"/>
        <v>-0.4974907119969546</v>
      </c>
      <c r="N824" s="388">
        <f t="shared" si="86"/>
        <v>-108.95046592733306</v>
      </c>
    </row>
    <row r="825" spans="2:14" x14ac:dyDescent="0.2">
      <c r="B825" s="387">
        <v>11</v>
      </c>
      <c r="C825" s="387">
        <v>2464</v>
      </c>
      <c r="D825" s="384" t="s">
        <v>1398</v>
      </c>
      <c r="E825" s="385">
        <v>499</v>
      </c>
      <c r="F825" s="385">
        <v>751</v>
      </c>
      <c r="G825" s="385">
        <v>1114</v>
      </c>
      <c r="H825" s="386">
        <f t="shared" si="84"/>
        <v>0.44793536804308798</v>
      </c>
      <c r="I825" s="139">
        <f t="shared" si="85"/>
        <v>2.1478029294274301</v>
      </c>
      <c r="J825" s="139">
        <f t="shared" si="87"/>
        <v>-0.10771216761744085</v>
      </c>
      <c r="K825" s="139">
        <f t="shared" si="88"/>
        <v>3.7255419157428957E-2</v>
      </c>
      <c r="L825" s="139">
        <f t="shared" si="89"/>
        <v>-0.1709089768660281</v>
      </c>
      <c r="M825" s="139">
        <f t="shared" si="90"/>
        <v>-0.24136572532604</v>
      </c>
      <c r="N825" s="388">
        <f t="shared" si="86"/>
        <v>-268.88141801320859</v>
      </c>
    </row>
    <row r="826" spans="2:14" x14ac:dyDescent="0.2">
      <c r="B826" s="387">
        <v>11</v>
      </c>
      <c r="C826" s="387">
        <v>2465</v>
      </c>
      <c r="D826" s="384" t="s">
        <v>1399</v>
      </c>
      <c r="E826" s="385">
        <v>981</v>
      </c>
      <c r="F826" s="385">
        <v>2258</v>
      </c>
      <c r="G826" s="385">
        <v>2508</v>
      </c>
      <c r="H826" s="386">
        <f t="shared" si="84"/>
        <v>0.39114832535885169</v>
      </c>
      <c r="I826" s="139">
        <f t="shared" si="85"/>
        <v>1.5451727192205491</v>
      </c>
      <c r="J826" s="139">
        <f t="shared" si="87"/>
        <v>-5.6398315054222402E-2</v>
      </c>
      <c r="K826" s="139">
        <f t="shared" si="88"/>
        <v>-2.3493545218213389E-2</v>
      </c>
      <c r="L826" s="139">
        <f t="shared" si="89"/>
        <v>-0.19227533833981544</v>
      </c>
      <c r="M826" s="139">
        <f t="shared" si="90"/>
        <v>-0.27216719861225125</v>
      </c>
      <c r="N826" s="388">
        <f t="shared" si="86"/>
        <v>-682.59533411952611</v>
      </c>
    </row>
    <row r="827" spans="2:14" x14ac:dyDescent="0.2">
      <c r="B827" s="387">
        <v>11</v>
      </c>
      <c r="C827" s="387">
        <v>2471</v>
      </c>
      <c r="D827" s="384" t="s">
        <v>1400</v>
      </c>
      <c r="E827" s="385">
        <v>463</v>
      </c>
      <c r="F827" s="385">
        <v>170</v>
      </c>
      <c r="G827" s="385">
        <v>1159</v>
      </c>
      <c r="H827" s="386">
        <f t="shared" si="84"/>
        <v>0.39948231233822262</v>
      </c>
      <c r="I827" s="139">
        <f t="shared" si="85"/>
        <v>9.5411764705882351</v>
      </c>
      <c r="J827" s="139">
        <f t="shared" si="87"/>
        <v>-0.10605569461504138</v>
      </c>
      <c r="K827" s="139">
        <f t="shared" si="88"/>
        <v>-1.4578112151342094E-2</v>
      </c>
      <c r="L827" s="139">
        <f t="shared" si="89"/>
        <v>9.1224399316600244E-2</v>
      </c>
      <c r="M827" s="139">
        <f t="shared" si="90"/>
        <v>-2.9409407449783237E-2</v>
      </c>
      <c r="N827" s="388">
        <f t="shared" si="86"/>
        <v>-34.08550323429877</v>
      </c>
    </row>
    <row r="828" spans="2:14" x14ac:dyDescent="0.2">
      <c r="B828" s="387">
        <v>11</v>
      </c>
      <c r="C828" s="387">
        <v>2472</v>
      </c>
      <c r="D828" s="384" t="s">
        <v>1401</v>
      </c>
      <c r="E828" s="385">
        <v>166</v>
      </c>
      <c r="F828" s="385">
        <v>621</v>
      </c>
      <c r="G828" s="385">
        <v>1044</v>
      </c>
      <c r="H828" s="386">
        <f t="shared" si="84"/>
        <v>0.15900383141762453</v>
      </c>
      <c r="I828" s="139">
        <f t="shared" si="85"/>
        <v>1.9484702093397746</v>
      </c>
      <c r="J828" s="139">
        <f t="shared" si="87"/>
        <v>-0.1102889033989511</v>
      </c>
      <c r="K828" s="139">
        <f t="shared" si="88"/>
        <v>-0.271834309692499</v>
      </c>
      <c r="L828" s="139">
        <f t="shared" si="89"/>
        <v>-0.17797635397193859</v>
      </c>
      <c r="M828" s="139">
        <f t="shared" si="90"/>
        <v>-0.5600995670633887</v>
      </c>
      <c r="N828" s="388">
        <f t="shared" si="86"/>
        <v>-584.74394801417782</v>
      </c>
    </row>
    <row r="829" spans="2:14" x14ac:dyDescent="0.2">
      <c r="B829" s="387">
        <v>11</v>
      </c>
      <c r="C829" s="387">
        <v>2473</v>
      </c>
      <c r="D829" s="384" t="s">
        <v>1402</v>
      </c>
      <c r="E829" s="385">
        <v>2705</v>
      </c>
      <c r="F829" s="385">
        <v>573</v>
      </c>
      <c r="G829" s="385">
        <v>6832</v>
      </c>
      <c r="H829" s="386">
        <f t="shared" si="84"/>
        <v>0.39593091334894615</v>
      </c>
      <c r="I829" s="139">
        <f t="shared" si="85"/>
        <v>16.643979057591622</v>
      </c>
      <c r="J829" s="139">
        <f t="shared" si="87"/>
        <v>0.10277033522078227</v>
      </c>
      <c r="K829" s="139">
        <f t="shared" si="88"/>
        <v>-1.8377285351518939E-2</v>
      </c>
      <c r="L829" s="139">
        <f t="shared" si="89"/>
        <v>0.34305553054841648</v>
      </c>
      <c r="M829" s="139">
        <f t="shared" si="90"/>
        <v>0.4274485804176798</v>
      </c>
      <c r="N829" s="388">
        <f t="shared" si="86"/>
        <v>2920.3287014135885</v>
      </c>
    </row>
    <row r="830" spans="2:14" x14ac:dyDescent="0.2">
      <c r="B830" s="387">
        <v>11</v>
      </c>
      <c r="C830" s="387">
        <v>2474</v>
      </c>
      <c r="D830" s="384" t="s">
        <v>1403</v>
      </c>
      <c r="E830" s="385">
        <v>387</v>
      </c>
      <c r="F830" s="385">
        <v>597</v>
      </c>
      <c r="G830" s="385">
        <v>908</v>
      </c>
      <c r="H830" s="386">
        <f t="shared" si="84"/>
        <v>0.42621145374449337</v>
      </c>
      <c r="I830" s="139">
        <f t="shared" si="85"/>
        <v>2.1691792294807368</v>
      </c>
      <c r="J830" s="139">
        <f t="shared" si="87"/>
        <v>-0.11529513291731387</v>
      </c>
      <c r="K830" s="139">
        <f t="shared" si="88"/>
        <v>1.4015869544623137E-2</v>
      </c>
      <c r="L830" s="139">
        <f t="shared" si="89"/>
        <v>-0.17015107633901291</v>
      </c>
      <c r="M830" s="139">
        <f t="shared" si="90"/>
        <v>-0.27143033971170366</v>
      </c>
      <c r="N830" s="388">
        <f t="shared" si="86"/>
        <v>-246.45874845822692</v>
      </c>
    </row>
    <row r="831" spans="2:14" x14ac:dyDescent="0.2">
      <c r="B831" s="387">
        <v>11</v>
      </c>
      <c r="C831" s="387">
        <v>2475</v>
      </c>
      <c r="D831" s="384" t="s">
        <v>1404</v>
      </c>
      <c r="E831" s="385">
        <v>240</v>
      </c>
      <c r="F831" s="385">
        <v>828</v>
      </c>
      <c r="G831" s="385">
        <v>1256</v>
      </c>
      <c r="H831" s="386">
        <f t="shared" si="84"/>
        <v>0.19108280254777071</v>
      </c>
      <c r="I831" s="139">
        <f t="shared" si="85"/>
        <v>1.8067632850241546</v>
      </c>
      <c r="J831" s="139">
        <f t="shared" si="87"/>
        <v>-0.10248507503209148</v>
      </c>
      <c r="K831" s="139">
        <f t="shared" si="88"/>
        <v>-0.23751725104183835</v>
      </c>
      <c r="L831" s="139">
        <f t="shared" si="89"/>
        <v>-0.18300059822153691</v>
      </c>
      <c r="M831" s="139">
        <f t="shared" si="90"/>
        <v>-0.5230029242954668</v>
      </c>
      <c r="N831" s="388">
        <f t="shared" si="86"/>
        <v>-656.89167291510626</v>
      </c>
    </row>
    <row r="832" spans="2:14" x14ac:dyDescent="0.2">
      <c r="B832" s="387">
        <v>11</v>
      </c>
      <c r="C832" s="387">
        <v>2476</v>
      </c>
      <c r="D832" s="384" t="s">
        <v>1405</v>
      </c>
      <c r="E832" s="385">
        <v>492</v>
      </c>
      <c r="F832" s="385">
        <v>752</v>
      </c>
      <c r="G832" s="385">
        <v>3292</v>
      </c>
      <c r="H832" s="386">
        <f t="shared" si="84"/>
        <v>0.14945321992709598</v>
      </c>
      <c r="I832" s="139">
        <f t="shared" si="85"/>
        <v>5.0319148936170217</v>
      </c>
      <c r="J832" s="139">
        <f t="shared" si="87"/>
        <v>-2.7538874301307588E-2</v>
      </c>
      <c r="K832" s="139">
        <f t="shared" si="88"/>
        <v>-0.28205124880006727</v>
      </c>
      <c r="L832" s="139">
        <f t="shared" si="89"/>
        <v>-6.8652273312127976E-2</v>
      </c>
      <c r="M832" s="139">
        <f t="shared" si="90"/>
        <v>-0.37824239641350282</v>
      </c>
      <c r="N832" s="388">
        <f t="shared" si="86"/>
        <v>-1245.1739689932513</v>
      </c>
    </row>
    <row r="833" spans="2:14" x14ac:dyDescent="0.2">
      <c r="B833" s="387">
        <v>11</v>
      </c>
      <c r="C833" s="387">
        <v>2477</v>
      </c>
      <c r="D833" s="384" t="s">
        <v>1406</v>
      </c>
      <c r="E833" s="385">
        <v>265</v>
      </c>
      <c r="F833" s="385">
        <v>850</v>
      </c>
      <c r="G833" s="385">
        <v>951</v>
      </c>
      <c r="H833" s="386">
        <f t="shared" si="84"/>
        <v>0.27865404837013669</v>
      </c>
      <c r="I833" s="139">
        <f t="shared" si="85"/>
        <v>1.4305882352941177</v>
      </c>
      <c r="J833" s="139">
        <f t="shared" si="87"/>
        <v>-0.11371228093724328</v>
      </c>
      <c r="K833" s="139">
        <f t="shared" si="88"/>
        <v>-0.14383632945600114</v>
      </c>
      <c r="L833" s="139">
        <f t="shared" si="89"/>
        <v>-0.19633795163299739</v>
      </c>
      <c r="M833" s="139">
        <f t="shared" si="90"/>
        <v>-0.45388656202624178</v>
      </c>
      <c r="N833" s="388">
        <f t="shared" si="86"/>
        <v>-431.64612048695591</v>
      </c>
    </row>
    <row r="834" spans="2:14" x14ac:dyDescent="0.2">
      <c r="B834" s="387">
        <v>11</v>
      </c>
      <c r="C834" s="387">
        <v>2478</v>
      </c>
      <c r="D834" s="384" t="s">
        <v>1407</v>
      </c>
      <c r="E834" s="385">
        <v>197</v>
      </c>
      <c r="F834" s="385">
        <v>629</v>
      </c>
      <c r="G834" s="385">
        <v>1535</v>
      </c>
      <c r="H834" s="386">
        <f t="shared" si="84"/>
        <v>0.12833876221498372</v>
      </c>
      <c r="I834" s="139">
        <f t="shared" si="85"/>
        <v>2.753577106518283</v>
      </c>
      <c r="J834" s="139">
        <f t="shared" si="87"/>
        <v>-9.2214942417214896E-2</v>
      </c>
      <c r="K834" s="139">
        <f t="shared" si="88"/>
        <v>-0.3046388212238762</v>
      </c>
      <c r="L834" s="139">
        <f t="shared" si="89"/>
        <v>-0.14943114548620753</v>
      </c>
      <c r="M834" s="139">
        <f t="shared" si="90"/>
        <v>-0.54628490912729866</v>
      </c>
      <c r="N834" s="388">
        <f t="shared" si="86"/>
        <v>-838.5473355104034</v>
      </c>
    </row>
    <row r="835" spans="2:14" x14ac:dyDescent="0.2">
      <c r="B835" s="387">
        <v>11</v>
      </c>
      <c r="C835" s="387">
        <v>2479</v>
      </c>
      <c r="D835" s="384" t="s">
        <v>1408</v>
      </c>
      <c r="E835" s="385">
        <v>186</v>
      </c>
      <c r="F835" s="385">
        <v>531</v>
      </c>
      <c r="G835" s="385">
        <v>1406</v>
      </c>
      <c r="H835" s="386">
        <f t="shared" si="84"/>
        <v>0.13229018492176386</v>
      </c>
      <c r="I835" s="139">
        <f t="shared" si="85"/>
        <v>2.9981167608286254</v>
      </c>
      <c r="J835" s="139">
        <f t="shared" si="87"/>
        <v>-9.6963498357426653E-2</v>
      </c>
      <c r="K835" s="139">
        <f t="shared" si="88"/>
        <v>-0.30041171542824496</v>
      </c>
      <c r="L835" s="139">
        <f t="shared" si="89"/>
        <v>-0.14076094847289142</v>
      </c>
      <c r="M835" s="139">
        <f t="shared" si="90"/>
        <v>-0.53813616225856309</v>
      </c>
      <c r="N835" s="388">
        <f t="shared" si="86"/>
        <v>-756.61944413553965</v>
      </c>
    </row>
    <row r="836" spans="2:14" x14ac:dyDescent="0.2">
      <c r="B836" s="387">
        <v>11</v>
      </c>
      <c r="C836" s="387">
        <v>2480</v>
      </c>
      <c r="D836" s="384" t="s">
        <v>1409</v>
      </c>
      <c r="E836" s="385">
        <v>264</v>
      </c>
      <c r="F836" s="385">
        <v>1633</v>
      </c>
      <c r="G836" s="385">
        <v>1052</v>
      </c>
      <c r="H836" s="386">
        <f t="shared" si="84"/>
        <v>0.2509505703422053</v>
      </c>
      <c r="I836" s="139">
        <f t="shared" si="85"/>
        <v>0.80587875076546234</v>
      </c>
      <c r="J836" s="139">
        <f t="shared" si="87"/>
        <v>-0.10999441930963565</v>
      </c>
      <c r="K836" s="139">
        <f t="shared" si="88"/>
        <v>-0.17347262534762312</v>
      </c>
      <c r="L836" s="139">
        <f t="shared" si="89"/>
        <v>-0.21848713771173769</v>
      </c>
      <c r="M836" s="139">
        <f t="shared" si="90"/>
        <v>-0.50195418236899647</v>
      </c>
      <c r="N836" s="388">
        <f t="shared" si="86"/>
        <v>-528.05579985218424</v>
      </c>
    </row>
    <row r="837" spans="2:14" x14ac:dyDescent="0.2">
      <c r="B837" s="387">
        <v>11</v>
      </c>
      <c r="C837" s="387">
        <v>2481</v>
      </c>
      <c r="D837" s="384" t="s">
        <v>1410</v>
      </c>
      <c r="E837" s="385">
        <v>584</v>
      </c>
      <c r="F837" s="385">
        <v>264</v>
      </c>
      <c r="G837" s="385">
        <v>1462</v>
      </c>
      <c r="H837" s="386">
        <f t="shared" si="84"/>
        <v>0.39945280437756497</v>
      </c>
      <c r="I837" s="139">
        <f t="shared" si="85"/>
        <v>7.75</v>
      </c>
      <c r="J837" s="139">
        <f t="shared" si="87"/>
        <v>-9.4902109732218451E-2</v>
      </c>
      <c r="K837" s="139">
        <f t="shared" si="88"/>
        <v>-1.4609678825112325E-2</v>
      </c>
      <c r="L837" s="139">
        <f t="shared" si="89"/>
        <v>2.7717918417156907E-2</v>
      </c>
      <c r="M837" s="139">
        <f t="shared" si="90"/>
        <v>-8.1793870140173863E-2</v>
      </c>
      <c r="N837" s="388">
        <f t="shared" si="86"/>
        <v>-119.58263814493419</v>
      </c>
    </row>
    <row r="838" spans="2:14" x14ac:dyDescent="0.2">
      <c r="B838" s="387">
        <v>11</v>
      </c>
      <c r="C838" s="387">
        <v>2491</v>
      </c>
      <c r="D838" s="384" t="s">
        <v>1411</v>
      </c>
      <c r="E838" s="385">
        <v>84</v>
      </c>
      <c r="F838" s="385">
        <v>530</v>
      </c>
      <c r="G838" s="385">
        <v>314</v>
      </c>
      <c r="H838" s="386">
        <f t="shared" si="84"/>
        <v>0.26751592356687898</v>
      </c>
      <c r="I838" s="139">
        <f t="shared" si="85"/>
        <v>0.75094339622641515</v>
      </c>
      <c r="J838" s="139">
        <f t="shared" si="87"/>
        <v>-0.13716057654898656</v>
      </c>
      <c r="K838" s="139">
        <f t="shared" si="88"/>
        <v>-0.155751539597282</v>
      </c>
      <c r="L838" s="139">
        <f t="shared" si="89"/>
        <v>-0.22043488049477708</v>
      </c>
      <c r="M838" s="139">
        <f t="shared" si="90"/>
        <v>-0.51334699664104566</v>
      </c>
      <c r="N838" s="388">
        <f t="shared" si="86"/>
        <v>-161.19095694528835</v>
      </c>
    </row>
    <row r="839" spans="2:14" x14ac:dyDescent="0.2">
      <c r="B839" s="387">
        <v>11</v>
      </c>
      <c r="C839" s="387">
        <v>2492</v>
      </c>
      <c r="D839" s="384" t="s">
        <v>1412</v>
      </c>
      <c r="E839" s="385">
        <v>107</v>
      </c>
      <c r="F839" s="385">
        <v>851</v>
      </c>
      <c r="G839" s="385">
        <v>496</v>
      </c>
      <c r="H839" s="386">
        <f t="shared" si="84"/>
        <v>0.21572580645161291</v>
      </c>
      <c r="I839" s="139">
        <f t="shared" si="85"/>
        <v>0.70857814336075209</v>
      </c>
      <c r="J839" s="139">
        <f t="shared" si="87"/>
        <v>-0.13046106351705991</v>
      </c>
      <c r="K839" s="139">
        <f t="shared" si="88"/>
        <v>-0.21115495261070535</v>
      </c>
      <c r="L839" s="139">
        <f t="shared" si="89"/>
        <v>-0.22193694808336575</v>
      </c>
      <c r="M839" s="139">
        <f t="shared" si="90"/>
        <v>-0.56355296421113099</v>
      </c>
      <c r="N839" s="388">
        <f t="shared" si="86"/>
        <v>-279.52227024872099</v>
      </c>
    </row>
    <row r="840" spans="2:14" x14ac:dyDescent="0.2">
      <c r="B840" s="387">
        <v>11</v>
      </c>
      <c r="C840" s="387">
        <v>2493</v>
      </c>
      <c r="D840" s="384" t="s">
        <v>1413</v>
      </c>
      <c r="E840" s="385">
        <v>972</v>
      </c>
      <c r="F840" s="385">
        <v>1325</v>
      </c>
      <c r="G840" s="385">
        <v>4049</v>
      </c>
      <c r="H840" s="386">
        <f t="shared" si="84"/>
        <v>0.24005927389478884</v>
      </c>
      <c r="I840" s="139">
        <f t="shared" si="85"/>
        <v>3.7894339622641509</v>
      </c>
      <c r="J840" s="139">
        <f t="shared" si="87"/>
        <v>3.2668265016756092E-4</v>
      </c>
      <c r="K840" s="139">
        <f t="shared" si="88"/>
        <v>-0.18512378639800001</v>
      </c>
      <c r="L840" s="139">
        <f t="shared" si="89"/>
        <v>-0.1127046561066443</v>
      </c>
      <c r="M840" s="139">
        <f t="shared" si="90"/>
        <v>-0.29750175985447674</v>
      </c>
      <c r="N840" s="388">
        <f t="shared" si="86"/>
        <v>-1204.5846256507764</v>
      </c>
    </row>
    <row r="841" spans="2:14" x14ac:dyDescent="0.2">
      <c r="B841" s="387">
        <v>11</v>
      </c>
      <c r="C841" s="387">
        <v>2495</v>
      </c>
      <c r="D841" s="384" t="s">
        <v>1414</v>
      </c>
      <c r="E841" s="385">
        <v>1214</v>
      </c>
      <c r="F841" s="385">
        <v>402</v>
      </c>
      <c r="G841" s="385">
        <v>4050</v>
      </c>
      <c r="H841" s="386">
        <f t="shared" si="84"/>
        <v>0.29975308641975307</v>
      </c>
      <c r="I841" s="139">
        <f t="shared" si="85"/>
        <v>13.09452736318408</v>
      </c>
      <c r="J841" s="139">
        <f t="shared" si="87"/>
        <v>3.6349316133199306E-4</v>
      </c>
      <c r="K841" s="139">
        <f t="shared" si="88"/>
        <v>-0.12126525249459648</v>
      </c>
      <c r="L841" s="139">
        <f t="shared" si="89"/>
        <v>0.21720908831575245</v>
      </c>
      <c r="M841" s="139">
        <f t="shared" si="90"/>
        <v>9.6307328982487964E-2</v>
      </c>
      <c r="N841" s="388">
        <f t="shared" si="86"/>
        <v>390.04468237907628</v>
      </c>
    </row>
    <row r="842" spans="2:14" x14ac:dyDescent="0.2">
      <c r="B842" s="387">
        <v>11</v>
      </c>
      <c r="C842" s="387">
        <v>2497</v>
      </c>
      <c r="D842" s="384" t="s">
        <v>1415</v>
      </c>
      <c r="E842" s="385">
        <v>536</v>
      </c>
      <c r="F842" s="385">
        <v>332</v>
      </c>
      <c r="G842" s="385">
        <v>2394</v>
      </c>
      <c r="H842" s="386">
        <f t="shared" si="84"/>
        <v>0.22389306599832914</v>
      </c>
      <c r="I842" s="139">
        <f t="shared" si="85"/>
        <v>8.8253012048192776</v>
      </c>
      <c r="J842" s="139">
        <f t="shared" si="87"/>
        <v>-6.059471332696767E-2</v>
      </c>
      <c r="K842" s="139">
        <f t="shared" si="88"/>
        <v>-0.20241787922569143</v>
      </c>
      <c r="L842" s="139">
        <f t="shared" si="89"/>
        <v>6.5842914220935744E-2</v>
      </c>
      <c r="M842" s="139">
        <f t="shared" si="90"/>
        <v>-0.19716967833172333</v>
      </c>
      <c r="N842" s="388">
        <f t="shared" si="86"/>
        <v>-472.02420992614566</v>
      </c>
    </row>
    <row r="843" spans="2:14" x14ac:dyDescent="0.2">
      <c r="B843" s="387">
        <v>11</v>
      </c>
      <c r="C843" s="387">
        <v>2499</v>
      </c>
      <c r="D843" s="384" t="s">
        <v>1416</v>
      </c>
      <c r="E843" s="385">
        <v>216</v>
      </c>
      <c r="F843" s="385">
        <v>835</v>
      </c>
      <c r="G843" s="385">
        <v>1232</v>
      </c>
      <c r="H843" s="386">
        <f t="shared" si="84"/>
        <v>0.17532467532467533</v>
      </c>
      <c r="I843" s="139">
        <f t="shared" si="85"/>
        <v>1.7341317365269462</v>
      </c>
      <c r="J843" s="139">
        <f t="shared" si="87"/>
        <v>-0.10336852730003784</v>
      </c>
      <c r="K843" s="139">
        <f t="shared" si="88"/>
        <v>-0.25437479220005044</v>
      </c>
      <c r="L843" s="139">
        <f t="shared" si="89"/>
        <v>-0.1855757627143019</v>
      </c>
      <c r="M843" s="139">
        <f t="shared" si="90"/>
        <v>-0.54331908221439018</v>
      </c>
      <c r="N843" s="388">
        <f t="shared" si="86"/>
        <v>-669.3691092881287</v>
      </c>
    </row>
    <row r="844" spans="2:14" x14ac:dyDescent="0.2">
      <c r="B844" s="387">
        <v>11</v>
      </c>
      <c r="C844" s="387">
        <v>2500</v>
      </c>
      <c r="D844" s="384" t="s">
        <v>1417</v>
      </c>
      <c r="E844" s="385">
        <v>1809</v>
      </c>
      <c r="F844" s="385">
        <v>755</v>
      </c>
      <c r="G844" s="385">
        <v>6556</v>
      </c>
      <c r="H844" s="386">
        <f t="shared" si="84"/>
        <v>0.27593044539353262</v>
      </c>
      <c r="I844" s="139">
        <f t="shared" si="85"/>
        <v>11.079470198675496</v>
      </c>
      <c r="J844" s="139">
        <f t="shared" si="87"/>
        <v>9.261063413939899E-2</v>
      </c>
      <c r="K844" s="139">
        <f t="shared" si="88"/>
        <v>-0.1467499529232264</v>
      </c>
      <c r="L844" s="139">
        <f t="shared" si="89"/>
        <v>0.14576487752443673</v>
      </c>
      <c r="M844" s="139">
        <f t="shared" si="90"/>
        <v>9.162555874060932E-2</v>
      </c>
      <c r="N844" s="388">
        <f t="shared" si="86"/>
        <v>600.69716310343472</v>
      </c>
    </row>
    <row r="845" spans="2:14" x14ac:dyDescent="0.2">
      <c r="B845" s="387">
        <v>11</v>
      </c>
      <c r="C845" s="387">
        <v>2501</v>
      </c>
      <c r="D845" s="384" t="s">
        <v>1418</v>
      </c>
      <c r="E845" s="385">
        <v>333</v>
      </c>
      <c r="F845" s="385">
        <v>378</v>
      </c>
      <c r="G845" s="385">
        <v>1956</v>
      </c>
      <c r="H845" s="386">
        <f t="shared" ref="H845:H908" si="91">E845/G845</f>
        <v>0.17024539877300612</v>
      </c>
      <c r="I845" s="139">
        <f t="shared" ref="I845:I908" si="92">(G845+E845)/F845</f>
        <v>6.0555555555555554</v>
      </c>
      <c r="J845" s="139">
        <f t="shared" si="87"/>
        <v>-7.6717717216988959E-2</v>
      </c>
      <c r="K845" s="139">
        <f t="shared" si="88"/>
        <v>-0.25980844001311121</v>
      </c>
      <c r="L845" s="139">
        <f t="shared" si="89"/>
        <v>-3.2358911260568647E-2</v>
      </c>
      <c r="M845" s="139">
        <f t="shared" si="90"/>
        <v>-0.36888506849066882</v>
      </c>
      <c r="N845" s="388">
        <f t="shared" ref="N845:N908" si="93">M845*G845</f>
        <v>-721.53919396774825</v>
      </c>
    </row>
    <row r="846" spans="2:14" x14ac:dyDescent="0.2">
      <c r="B846" s="387">
        <v>11</v>
      </c>
      <c r="C846" s="387">
        <v>2502</v>
      </c>
      <c r="D846" s="384" t="s">
        <v>1419</v>
      </c>
      <c r="E846" s="385">
        <v>108</v>
      </c>
      <c r="F846" s="385">
        <v>481</v>
      </c>
      <c r="G846" s="385">
        <v>433</v>
      </c>
      <c r="H846" s="386">
        <f t="shared" si="91"/>
        <v>0.24942263279445728</v>
      </c>
      <c r="I846" s="139">
        <f t="shared" si="92"/>
        <v>1.1247401247401247</v>
      </c>
      <c r="J846" s="139">
        <f t="shared" ref="J846:J909" si="94">$J$6*(G846-G$10)/G$11</f>
        <v>-0.13278012572041914</v>
      </c>
      <c r="K846" s="139">
        <f t="shared" ref="K846:K909" si="95">$K$6*(H846-H$10)/H$11</f>
        <v>-0.17510716413092406</v>
      </c>
      <c r="L846" s="139">
        <f t="shared" ref="L846:L909" si="96">$L$6*(I846-I$10)/I$11</f>
        <v>-0.20718185088578803</v>
      </c>
      <c r="M846" s="139">
        <f t="shared" ref="M846:M909" si="97">SUM(J846:L846)</f>
        <v>-0.51506914073713117</v>
      </c>
      <c r="N846" s="388">
        <f t="shared" si="93"/>
        <v>-223.02493793917779</v>
      </c>
    </row>
    <row r="847" spans="2:14" x14ac:dyDescent="0.2">
      <c r="B847" s="387">
        <v>11</v>
      </c>
      <c r="C847" s="387">
        <v>2503</v>
      </c>
      <c r="D847" s="384" t="s">
        <v>1420</v>
      </c>
      <c r="E847" s="385">
        <v>675</v>
      </c>
      <c r="F847" s="385">
        <v>863</v>
      </c>
      <c r="G847" s="385">
        <v>3580</v>
      </c>
      <c r="H847" s="386">
        <f t="shared" si="91"/>
        <v>0.18854748603351956</v>
      </c>
      <c r="I847" s="139">
        <f t="shared" si="92"/>
        <v>4.9304750869061413</v>
      </c>
      <c r="J847" s="139">
        <f t="shared" si="94"/>
        <v>-1.6937447085951123E-2</v>
      </c>
      <c r="K847" s="139">
        <f t="shared" si="95"/>
        <v>-0.24022945166587215</v>
      </c>
      <c r="L847" s="139">
        <f t="shared" si="96"/>
        <v>-7.2248839732639361E-2</v>
      </c>
      <c r="M847" s="139">
        <f t="shared" si="97"/>
        <v>-0.32941573848446259</v>
      </c>
      <c r="N847" s="388">
        <f t="shared" si="93"/>
        <v>-1179.308343774376</v>
      </c>
    </row>
    <row r="848" spans="2:14" x14ac:dyDescent="0.2">
      <c r="B848" s="387">
        <v>11</v>
      </c>
      <c r="C848" s="387">
        <v>2511</v>
      </c>
      <c r="D848" s="384" t="s">
        <v>1421</v>
      </c>
      <c r="E848" s="385">
        <v>284</v>
      </c>
      <c r="F848" s="385">
        <v>520</v>
      </c>
      <c r="G848" s="385">
        <v>1310</v>
      </c>
      <c r="H848" s="386">
        <f t="shared" si="91"/>
        <v>0.21679389312977099</v>
      </c>
      <c r="I848" s="139">
        <f t="shared" si="92"/>
        <v>3.0653846153846156</v>
      </c>
      <c r="J848" s="139">
        <f t="shared" si="94"/>
        <v>-0.10049730742921213</v>
      </c>
      <c r="K848" s="139">
        <f t="shared" si="95"/>
        <v>-0.21001234759916568</v>
      </c>
      <c r="L848" s="139">
        <f t="shared" si="96"/>
        <v>-0.13837595470446412</v>
      </c>
      <c r="M848" s="139">
        <f t="shared" si="97"/>
        <v>-0.44888560973284192</v>
      </c>
      <c r="N848" s="388">
        <f t="shared" si="93"/>
        <v>-588.04014875002292</v>
      </c>
    </row>
    <row r="849" spans="2:14" x14ac:dyDescent="0.2">
      <c r="B849" s="387">
        <v>11</v>
      </c>
      <c r="C849" s="387">
        <v>2513</v>
      </c>
      <c r="D849" s="384" t="s">
        <v>1422</v>
      </c>
      <c r="E849" s="385">
        <v>3152</v>
      </c>
      <c r="F849" s="385">
        <v>1184</v>
      </c>
      <c r="G849" s="385">
        <v>9174</v>
      </c>
      <c r="H849" s="386">
        <f t="shared" si="91"/>
        <v>0.34357968170917813</v>
      </c>
      <c r="I849" s="139">
        <f t="shared" si="92"/>
        <v>10.410472972972974</v>
      </c>
      <c r="J849" s="139">
        <f t="shared" si="94"/>
        <v>0.18898055236788239</v>
      </c>
      <c r="K849" s="139">
        <f t="shared" si="95"/>
        <v>-7.4380960760171505E-2</v>
      </c>
      <c r="L849" s="139">
        <f t="shared" si="96"/>
        <v>0.12204546169160969</v>
      </c>
      <c r="M849" s="139">
        <f t="shared" si="97"/>
        <v>0.23664505329932056</v>
      </c>
      <c r="N849" s="388">
        <f t="shared" si="93"/>
        <v>2170.981718967967</v>
      </c>
    </row>
    <row r="850" spans="2:14" x14ac:dyDescent="0.2">
      <c r="B850" s="387">
        <v>11</v>
      </c>
      <c r="C850" s="387">
        <v>2514</v>
      </c>
      <c r="D850" s="384" t="s">
        <v>1423</v>
      </c>
      <c r="E850" s="385">
        <v>78</v>
      </c>
      <c r="F850" s="385">
        <v>209</v>
      </c>
      <c r="G850" s="385">
        <v>587</v>
      </c>
      <c r="H850" s="386">
        <f t="shared" si="91"/>
        <v>0.13287904599659284</v>
      </c>
      <c r="I850" s="139">
        <f t="shared" si="92"/>
        <v>3.1818181818181817</v>
      </c>
      <c r="J850" s="139">
        <f t="shared" si="94"/>
        <v>-0.12711130700109657</v>
      </c>
      <c r="K850" s="139">
        <f t="shared" si="95"/>
        <v>-0.29978177065975437</v>
      </c>
      <c r="L850" s="139">
        <f t="shared" si="96"/>
        <v>-0.13424778186153985</v>
      </c>
      <c r="M850" s="139">
        <f t="shared" si="97"/>
        <v>-0.56114085952239079</v>
      </c>
      <c r="N850" s="388">
        <f t="shared" si="93"/>
        <v>-329.38968453964338</v>
      </c>
    </row>
    <row r="851" spans="2:14" x14ac:dyDescent="0.2">
      <c r="B851" s="387">
        <v>11</v>
      </c>
      <c r="C851" s="387">
        <v>2516</v>
      </c>
      <c r="D851" s="384" t="s">
        <v>1424</v>
      </c>
      <c r="E851" s="385">
        <v>926</v>
      </c>
      <c r="F851" s="385">
        <v>751</v>
      </c>
      <c r="G851" s="385">
        <v>2289</v>
      </c>
      <c r="H851" s="386">
        <f t="shared" si="91"/>
        <v>0.40454346876365227</v>
      </c>
      <c r="I851" s="139">
        <f t="shared" si="92"/>
        <v>4.2809587217043941</v>
      </c>
      <c r="J851" s="139">
        <f t="shared" si="94"/>
        <v>-6.4459816999233047E-2</v>
      </c>
      <c r="K851" s="139">
        <f t="shared" si="95"/>
        <v>-9.1638486705405506E-3</v>
      </c>
      <c r="L851" s="139">
        <f t="shared" si="96"/>
        <v>-9.5277558185497505E-2</v>
      </c>
      <c r="M851" s="139">
        <f t="shared" si="97"/>
        <v>-0.16890122385527112</v>
      </c>
      <c r="N851" s="388">
        <f t="shared" si="93"/>
        <v>-386.61490140471557</v>
      </c>
    </row>
    <row r="852" spans="2:14" x14ac:dyDescent="0.2">
      <c r="B852" s="387">
        <v>11</v>
      </c>
      <c r="C852" s="387">
        <v>2517</v>
      </c>
      <c r="D852" s="384" t="s">
        <v>1425</v>
      </c>
      <c r="E852" s="385">
        <v>2030</v>
      </c>
      <c r="F852" s="385">
        <v>557</v>
      </c>
      <c r="G852" s="385">
        <v>6641</v>
      </c>
      <c r="H852" s="386">
        <f t="shared" si="91"/>
        <v>0.3056768558951965</v>
      </c>
      <c r="I852" s="139">
        <f t="shared" si="92"/>
        <v>15.567324955116696</v>
      </c>
      <c r="J852" s="139">
        <f t="shared" si="94"/>
        <v>9.5739527588375728E-2</v>
      </c>
      <c r="K852" s="139">
        <f t="shared" si="95"/>
        <v>-0.11492819312641907</v>
      </c>
      <c r="L852" s="139">
        <f t="shared" si="96"/>
        <v>0.30488256751721021</v>
      </c>
      <c r="M852" s="139">
        <f t="shared" si="97"/>
        <v>0.28569390197916689</v>
      </c>
      <c r="N852" s="388">
        <f t="shared" si="93"/>
        <v>1897.2932030436473</v>
      </c>
    </row>
    <row r="853" spans="2:14" x14ac:dyDescent="0.2">
      <c r="B853" s="387">
        <v>11</v>
      </c>
      <c r="C853" s="387">
        <v>2518</v>
      </c>
      <c r="D853" s="384" t="s">
        <v>1426</v>
      </c>
      <c r="E853" s="385">
        <v>332</v>
      </c>
      <c r="F853" s="385">
        <v>336</v>
      </c>
      <c r="G853" s="385">
        <v>1023</v>
      </c>
      <c r="H853" s="386">
        <f t="shared" si="91"/>
        <v>0.32453567937438904</v>
      </c>
      <c r="I853" s="139">
        <f t="shared" si="92"/>
        <v>4.0327380952380949</v>
      </c>
      <c r="J853" s="139">
        <f t="shared" si="94"/>
        <v>-0.11106192413340417</v>
      </c>
      <c r="K853" s="139">
        <f t="shared" si="95"/>
        <v>-9.4753626155668513E-2</v>
      </c>
      <c r="L853" s="139">
        <f t="shared" si="96"/>
        <v>-0.10407826472244359</v>
      </c>
      <c r="M853" s="139">
        <f t="shared" si="97"/>
        <v>-0.30989381501151625</v>
      </c>
      <c r="N853" s="388">
        <f t="shared" si="93"/>
        <v>-317.02137275678115</v>
      </c>
    </row>
    <row r="854" spans="2:14" x14ac:dyDescent="0.2">
      <c r="B854" s="387">
        <v>11</v>
      </c>
      <c r="C854" s="387">
        <v>2519</v>
      </c>
      <c r="D854" s="384" t="s">
        <v>1427</v>
      </c>
      <c r="E854" s="385">
        <v>1640</v>
      </c>
      <c r="F854" s="385">
        <v>185</v>
      </c>
      <c r="G854" s="385">
        <v>5570</v>
      </c>
      <c r="H854" s="386">
        <f t="shared" si="91"/>
        <v>0.29443447037701975</v>
      </c>
      <c r="I854" s="139">
        <f t="shared" si="92"/>
        <v>38.972972972972975</v>
      </c>
      <c r="J854" s="139">
        <f t="shared" si="94"/>
        <v>5.6315470131268884E-2</v>
      </c>
      <c r="K854" s="139">
        <f t="shared" si="95"/>
        <v>-0.12695493805023148</v>
      </c>
      <c r="L854" s="139">
        <f t="shared" si="96"/>
        <v>1.1347339881854015</v>
      </c>
      <c r="M854" s="139">
        <f t="shared" si="97"/>
        <v>1.0640945202664389</v>
      </c>
      <c r="N854" s="388">
        <f t="shared" si="93"/>
        <v>5927.0064778840651</v>
      </c>
    </row>
    <row r="855" spans="2:14" x14ac:dyDescent="0.2">
      <c r="B855" s="387">
        <v>11</v>
      </c>
      <c r="C855" s="387">
        <v>2520</v>
      </c>
      <c r="D855" s="384" t="s">
        <v>1428</v>
      </c>
      <c r="E855" s="385">
        <v>154</v>
      </c>
      <c r="F855" s="385">
        <v>189</v>
      </c>
      <c r="G855" s="385">
        <v>849</v>
      </c>
      <c r="H855" s="386">
        <f t="shared" si="91"/>
        <v>0.18138987043580684</v>
      </c>
      <c r="I855" s="139">
        <f t="shared" si="92"/>
        <v>5.306878306878307</v>
      </c>
      <c r="J855" s="139">
        <f t="shared" si="94"/>
        <v>-0.11746695307601537</v>
      </c>
      <c r="K855" s="139">
        <f t="shared" si="95"/>
        <v>-0.24788644020422221</v>
      </c>
      <c r="L855" s="139">
        <f t="shared" si="96"/>
        <v>-5.8903396504591012E-2</v>
      </c>
      <c r="M855" s="139">
        <f t="shared" si="97"/>
        <v>-0.42425678978482861</v>
      </c>
      <c r="N855" s="388">
        <f t="shared" si="93"/>
        <v>-360.1940145273195</v>
      </c>
    </row>
    <row r="856" spans="2:14" x14ac:dyDescent="0.2">
      <c r="B856" s="387">
        <v>11</v>
      </c>
      <c r="C856" s="387">
        <v>2523</v>
      </c>
      <c r="D856" s="384" t="s">
        <v>1429</v>
      </c>
      <c r="E856" s="385">
        <v>212</v>
      </c>
      <c r="F856" s="385">
        <v>260</v>
      </c>
      <c r="G856" s="385">
        <v>871</v>
      </c>
      <c r="H856" s="386">
        <f t="shared" si="91"/>
        <v>0.24339839265212398</v>
      </c>
      <c r="I856" s="139">
        <f t="shared" si="92"/>
        <v>4.1653846153846157</v>
      </c>
      <c r="J856" s="139">
        <f t="shared" si="94"/>
        <v>-0.11665712183039786</v>
      </c>
      <c r="K856" s="139">
        <f t="shared" si="95"/>
        <v>-0.1815517038093129</v>
      </c>
      <c r="L856" s="139">
        <f t="shared" si="96"/>
        <v>-9.9375258716957057E-2</v>
      </c>
      <c r="M856" s="139">
        <f t="shared" si="97"/>
        <v>-0.39758408435666781</v>
      </c>
      <c r="N856" s="388">
        <f t="shared" si="93"/>
        <v>-346.29573747465764</v>
      </c>
    </row>
    <row r="857" spans="2:14" x14ac:dyDescent="0.2">
      <c r="B857" s="387">
        <v>11</v>
      </c>
      <c r="C857" s="387">
        <v>2524</v>
      </c>
      <c r="D857" s="384" t="s">
        <v>1430</v>
      </c>
      <c r="E857" s="385">
        <v>23</v>
      </c>
      <c r="F857" s="385">
        <v>101</v>
      </c>
      <c r="G857" s="385">
        <v>155</v>
      </c>
      <c r="H857" s="386">
        <f t="shared" si="91"/>
        <v>0.14838709677419354</v>
      </c>
      <c r="I857" s="139">
        <f t="shared" si="92"/>
        <v>1.7623762376237624</v>
      </c>
      <c r="J857" s="139">
        <f t="shared" si="94"/>
        <v>-0.14301344782413128</v>
      </c>
      <c r="K857" s="139">
        <f t="shared" si="95"/>
        <v>-0.28319175329500723</v>
      </c>
      <c r="L857" s="139">
        <f t="shared" si="96"/>
        <v>-0.1845743488955785</v>
      </c>
      <c r="M857" s="139">
        <f t="shared" si="97"/>
        <v>-0.61077955001471707</v>
      </c>
      <c r="N857" s="388">
        <f t="shared" si="93"/>
        <v>-94.670830252281149</v>
      </c>
    </row>
    <row r="858" spans="2:14" x14ac:dyDescent="0.2">
      <c r="B858" s="387">
        <v>11</v>
      </c>
      <c r="C858" s="387">
        <v>2525</v>
      </c>
      <c r="D858" s="384" t="s">
        <v>1431</v>
      </c>
      <c r="E858" s="385">
        <v>446</v>
      </c>
      <c r="F858" s="385">
        <v>112</v>
      </c>
      <c r="G858" s="385">
        <v>1366</v>
      </c>
      <c r="H858" s="386">
        <f t="shared" si="91"/>
        <v>0.32650073206442165</v>
      </c>
      <c r="I858" s="139">
        <f t="shared" si="92"/>
        <v>16.178571428571427</v>
      </c>
      <c r="J858" s="139">
        <f t="shared" si="94"/>
        <v>-9.843591880400393E-2</v>
      </c>
      <c r="K858" s="139">
        <f t="shared" si="95"/>
        <v>-9.2651475555454416E-2</v>
      </c>
      <c r="L858" s="139">
        <f t="shared" si="96"/>
        <v>0.32655442013961367</v>
      </c>
      <c r="M858" s="139">
        <f t="shared" si="97"/>
        <v>0.13546702578015532</v>
      </c>
      <c r="N858" s="388">
        <f t="shared" si="93"/>
        <v>185.04795721569218</v>
      </c>
    </row>
    <row r="859" spans="2:14" x14ac:dyDescent="0.2">
      <c r="B859" s="387">
        <v>11</v>
      </c>
      <c r="C859" s="387">
        <v>2526</v>
      </c>
      <c r="D859" s="384" t="s">
        <v>1432</v>
      </c>
      <c r="E859" s="385">
        <v>981</v>
      </c>
      <c r="F859" s="385">
        <v>452</v>
      </c>
      <c r="G859" s="385">
        <v>2891</v>
      </c>
      <c r="H859" s="386">
        <f t="shared" si="91"/>
        <v>0.33932895191975093</v>
      </c>
      <c r="I859" s="139">
        <f t="shared" si="92"/>
        <v>8.5663716814159301</v>
      </c>
      <c r="J859" s="139">
        <f t="shared" si="94"/>
        <v>-4.2299889278244879E-2</v>
      </c>
      <c r="K859" s="139">
        <f t="shared" si="95"/>
        <v>-7.8928255712371526E-2</v>
      </c>
      <c r="L859" s="139">
        <f t="shared" si="96"/>
        <v>5.6662521835077514E-2</v>
      </c>
      <c r="M859" s="139">
        <f t="shared" si="97"/>
        <v>-6.456562315553889E-2</v>
      </c>
      <c r="N859" s="388">
        <f t="shared" si="93"/>
        <v>-186.65921654266293</v>
      </c>
    </row>
    <row r="860" spans="2:14" x14ac:dyDescent="0.2">
      <c r="B860" s="387">
        <v>11</v>
      </c>
      <c r="C860" s="387">
        <v>2527</v>
      </c>
      <c r="D860" s="384" t="s">
        <v>1433</v>
      </c>
      <c r="E860" s="385">
        <v>1725</v>
      </c>
      <c r="F860" s="385">
        <v>437</v>
      </c>
      <c r="G860" s="385">
        <v>3633</v>
      </c>
      <c r="H860" s="386">
        <f t="shared" si="91"/>
        <v>0.47481420313790257</v>
      </c>
      <c r="I860" s="139">
        <f t="shared" si="92"/>
        <v>12.260869565217391</v>
      </c>
      <c r="J860" s="139">
        <f t="shared" si="94"/>
        <v>-1.498648999423622E-2</v>
      </c>
      <c r="K860" s="139">
        <f t="shared" si="95"/>
        <v>6.6009538379892513E-2</v>
      </c>
      <c r="L860" s="139">
        <f t="shared" si="96"/>
        <v>0.18765160255564936</v>
      </c>
      <c r="M860" s="139">
        <f t="shared" si="97"/>
        <v>0.23867465094130566</v>
      </c>
      <c r="N860" s="388">
        <f t="shared" si="93"/>
        <v>867.10500686976343</v>
      </c>
    </row>
    <row r="861" spans="2:14" x14ac:dyDescent="0.2">
      <c r="B861" s="387">
        <v>11</v>
      </c>
      <c r="C861" s="387">
        <v>2528</v>
      </c>
      <c r="D861" s="384" t="s">
        <v>1434</v>
      </c>
      <c r="E861" s="385">
        <v>537</v>
      </c>
      <c r="F861" s="385">
        <v>150</v>
      </c>
      <c r="G861" s="385">
        <v>1234</v>
      </c>
      <c r="H861" s="386">
        <f t="shared" si="91"/>
        <v>0.43517017828200971</v>
      </c>
      <c r="I861" s="139">
        <f t="shared" si="92"/>
        <v>11.806666666666667</v>
      </c>
      <c r="J861" s="139">
        <f t="shared" si="94"/>
        <v>-0.10329490627770899</v>
      </c>
      <c r="K861" s="139">
        <f t="shared" si="95"/>
        <v>2.3599626895872715E-2</v>
      </c>
      <c r="L861" s="139">
        <f t="shared" si="96"/>
        <v>0.17154775786199361</v>
      </c>
      <c r="M861" s="139">
        <f t="shared" si="97"/>
        <v>9.1852478480157346E-2</v>
      </c>
      <c r="N861" s="388">
        <f t="shared" si="93"/>
        <v>113.34595844451417</v>
      </c>
    </row>
    <row r="862" spans="2:14" x14ac:dyDescent="0.2">
      <c r="B862" s="387">
        <v>11</v>
      </c>
      <c r="C862" s="387">
        <v>2529</v>
      </c>
      <c r="D862" s="384" t="s">
        <v>1435</v>
      </c>
      <c r="E862" s="385">
        <v>96</v>
      </c>
      <c r="F862" s="385">
        <v>239</v>
      </c>
      <c r="G862" s="385">
        <v>901</v>
      </c>
      <c r="H862" s="386">
        <f t="shared" si="91"/>
        <v>0.10654827968923418</v>
      </c>
      <c r="I862" s="139">
        <f t="shared" si="92"/>
        <v>4.1715481171548117</v>
      </c>
      <c r="J862" s="139">
        <f t="shared" si="94"/>
        <v>-0.11555280649546489</v>
      </c>
      <c r="K862" s="139">
        <f t="shared" si="95"/>
        <v>-0.32794958339977442</v>
      </c>
      <c r="L862" s="139">
        <f t="shared" si="96"/>
        <v>-9.915673066354079E-2</v>
      </c>
      <c r="M862" s="139">
        <f t="shared" si="97"/>
        <v>-0.54265912055878007</v>
      </c>
      <c r="N862" s="388">
        <f t="shared" si="93"/>
        <v>-488.93586762346087</v>
      </c>
    </row>
    <row r="863" spans="2:14" x14ac:dyDescent="0.2">
      <c r="B863" s="387">
        <v>11</v>
      </c>
      <c r="C863" s="387">
        <v>2530</v>
      </c>
      <c r="D863" s="384" t="s">
        <v>1436</v>
      </c>
      <c r="E863" s="385">
        <v>568</v>
      </c>
      <c r="F863" s="385">
        <v>334</v>
      </c>
      <c r="G863" s="385">
        <v>2079</v>
      </c>
      <c r="H863" s="386">
        <f t="shared" si="91"/>
        <v>0.27320827320827323</v>
      </c>
      <c r="I863" s="139">
        <f t="shared" si="92"/>
        <v>7.9251497005988023</v>
      </c>
      <c r="J863" s="139">
        <f t="shared" si="94"/>
        <v>-7.2190024343763801E-2</v>
      </c>
      <c r="K863" s="139">
        <f t="shared" si="95"/>
        <v>-0.14966204577557338</v>
      </c>
      <c r="L863" s="139">
        <f t="shared" si="96"/>
        <v>3.3927882258390336E-2</v>
      </c>
      <c r="M863" s="139">
        <f t="shared" si="97"/>
        <v>-0.18792418786094683</v>
      </c>
      <c r="N863" s="388">
        <f t="shared" si="93"/>
        <v>-390.69438656290845</v>
      </c>
    </row>
    <row r="864" spans="2:14" x14ac:dyDescent="0.2">
      <c r="B864" s="387">
        <v>11</v>
      </c>
      <c r="C864" s="387">
        <v>2532</v>
      </c>
      <c r="D864" s="384" t="s">
        <v>1437</v>
      </c>
      <c r="E864" s="385">
        <v>2767</v>
      </c>
      <c r="F864" s="385">
        <v>621</v>
      </c>
      <c r="G864" s="385">
        <v>3181</v>
      </c>
      <c r="H864" s="386">
        <f t="shared" si="91"/>
        <v>0.86985224772084246</v>
      </c>
      <c r="I864" s="139">
        <f t="shared" si="92"/>
        <v>9.5780998389694041</v>
      </c>
      <c r="J864" s="139">
        <f t="shared" si="94"/>
        <v>-3.1624841040559556E-2</v>
      </c>
      <c r="K864" s="139">
        <f t="shared" si="95"/>
        <v>0.48860862019568424</v>
      </c>
      <c r="L864" s="139">
        <f t="shared" si="96"/>
        <v>9.2533523921208158E-2</v>
      </c>
      <c r="M864" s="139">
        <f t="shared" si="97"/>
        <v>0.54951730307633284</v>
      </c>
      <c r="N864" s="388">
        <f t="shared" si="93"/>
        <v>1748.0145410858147</v>
      </c>
    </row>
    <row r="865" spans="2:14" x14ac:dyDescent="0.2">
      <c r="B865" s="387">
        <v>11</v>
      </c>
      <c r="C865" s="387">
        <v>2534</v>
      </c>
      <c r="D865" s="384" t="s">
        <v>1438</v>
      </c>
      <c r="E865" s="385">
        <v>5726</v>
      </c>
      <c r="F865" s="385">
        <v>447</v>
      </c>
      <c r="G865" s="385">
        <v>9191</v>
      </c>
      <c r="H865" s="386">
        <f t="shared" si="91"/>
        <v>0.62300076161462303</v>
      </c>
      <c r="I865" s="139">
        <f t="shared" si="92"/>
        <v>33.371364653243845</v>
      </c>
      <c r="J865" s="139">
        <f t="shared" si="94"/>
        <v>0.18960633105767774</v>
      </c>
      <c r="K865" s="139">
        <f t="shared" si="95"/>
        <v>0.22453478527305887</v>
      </c>
      <c r="L865" s="139">
        <f t="shared" si="96"/>
        <v>0.93612796716826852</v>
      </c>
      <c r="M865" s="139">
        <f t="shared" si="97"/>
        <v>1.350269083499005</v>
      </c>
      <c r="N865" s="388">
        <f t="shared" si="93"/>
        <v>12410.323146439356</v>
      </c>
    </row>
    <row r="866" spans="2:14" x14ac:dyDescent="0.2">
      <c r="B866" s="387">
        <v>11</v>
      </c>
      <c r="C866" s="387">
        <v>2535</v>
      </c>
      <c r="D866" s="384" t="s">
        <v>1439</v>
      </c>
      <c r="E866" s="385">
        <v>93</v>
      </c>
      <c r="F866" s="385">
        <v>453</v>
      </c>
      <c r="G866" s="385">
        <v>744</v>
      </c>
      <c r="H866" s="386">
        <f t="shared" si="91"/>
        <v>0.125</v>
      </c>
      <c r="I866" s="139">
        <f t="shared" si="92"/>
        <v>1.8476821192052981</v>
      </c>
      <c r="J866" s="139">
        <f t="shared" si="94"/>
        <v>-0.12133205674828074</v>
      </c>
      <c r="K866" s="139">
        <f t="shared" si="95"/>
        <v>-0.30821052239494434</v>
      </c>
      <c r="L866" s="139">
        <f t="shared" si="96"/>
        <v>-0.18154981366511694</v>
      </c>
      <c r="M866" s="139">
        <f t="shared" si="97"/>
        <v>-0.61109239280834204</v>
      </c>
      <c r="N866" s="388">
        <f t="shared" si="93"/>
        <v>-454.65274024940646</v>
      </c>
    </row>
    <row r="867" spans="2:14" x14ac:dyDescent="0.2">
      <c r="B867" s="387">
        <v>11</v>
      </c>
      <c r="C867" s="387">
        <v>2541</v>
      </c>
      <c r="D867" s="384" t="s">
        <v>1440</v>
      </c>
      <c r="E867" s="385">
        <v>101</v>
      </c>
      <c r="F867" s="385">
        <v>538</v>
      </c>
      <c r="G867" s="385">
        <v>223</v>
      </c>
      <c r="H867" s="386">
        <f t="shared" si="91"/>
        <v>0.452914798206278</v>
      </c>
      <c r="I867" s="139">
        <f t="shared" si="92"/>
        <v>0.60223048327137552</v>
      </c>
      <c r="J867" s="139">
        <f t="shared" si="94"/>
        <v>-0.14051033306494989</v>
      </c>
      <c r="K867" s="139">
        <f t="shared" si="95"/>
        <v>4.2582254493381405E-2</v>
      </c>
      <c r="L867" s="139">
        <f t="shared" si="96"/>
        <v>-0.22570752331984623</v>
      </c>
      <c r="M867" s="139">
        <f t="shared" si="97"/>
        <v>-0.32363560189141471</v>
      </c>
      <c r="N867" s="388">
        <f t="shared" si="93"/>
        <v>-72.170739221785482</v>
      </c>
    </row>
    <row r="868" spans="2:14" x14ac:dyDescent="0.2">
      <c r="B868" s="387">
        <v>11</v>
      </c>
      <c r="C868" s="387">
        <v>2542</v>
      </c>
      <c r="D868" s="384" t="s">
        <v>1441</v>
      </c>
      <c r="E868" s="385">
        <v>2313</v>
      </c>
      <c r="F868" s="385">
        <v>504</v>
      </c>
      <c r="G868" s="385">
        <v>5372</v>
      </c>
      <c r="H868" s="386">
        <f t="shared" si="91"/>
        <v>0.43056589724497396</v>
      </c>
      <c r="I868" s="139">
        <f t="shared" si="92"/>
        <v>15.248015873015873</v>
      </c>
      <c r="J868" s="139">
        <f t="shared" si="94"/>
        <v>4.902698892071132E-2</v>
      </c>
      <c r="K868" s="139">
        <f t="shared" si="95"/>
        <v>1.8674114112091585E-2</v>
      </c>
      <c r="L868" s="139">
        <f t="shared" si="96"/>
        <v>0.29356140711987921</v>
      </c>
      <c r="M868" s="139">
        <f t="shared" si="97"/>
        <v>0.36126251015268213</v>
      </c>
      <c r="N868" s="388">
        <f t="shared" si="93"/>
        <v>1940.7022045402084</v>
      </c>
    </row>
    <row r="869" spans="2:14" x14ac:dyDescent="0.2">
      <c r="B869" s="387">
        <v>11</v>
      </c>
      <c r="C869" s="387">
        <v>2543</v>
      </c>
      <c r="D869" s="384" t="s">
        <v>1442</v>
      </c>
      <c r="E869" s="385">
        <v>2073</v>
      </c>
      <c r="F869" s="385">
        <v>1194</v>
      </c>
      <c r="G869" s="385">
        <v>4952</v>
      </c>
      <c r="H869" s="386">
        <f t="shared" si="91"/>
        <v>0.41861873990306947</v>
      </c>
      <c r="I869" s="139">
        <f t="shared" si="92"/>
        <v>5.8835845896147401</v>
      </c>
      <c r="J869" s="139">
        <f t="shared" si="94"/>
        <v>3.3566574231649805E-2</v>
      </c>
      <c r="K869" s="139">
        <f t="shared" si="95"/>
        <v>5.8934268030301305E-3</v>
      </c>
      <c r="L869" s="139">
        <f t="shared" si="96"/>
        <v>-3.8456172498146528E-2</v>
      </c>
      <c r="M869" s="139">
        <f t="shared" si="97"/>
        <v>1.0038285365334063E-3</v>
      </c>
      <c r="N869" s="388">
        <f t="shared" si="93"/>
        <v>4.970958912913428</v>
      </c>
    </row>
    <row r="870" spans="2:14" x14ac:dyDescent="0.2">
      <c r="B870" s="387">
        <v>11</v>
      </c>
      <c r="C870" s="387">
        <v>2544</v>
      </c>
      <c r="D870" s="384" t="s">
        <v>1443</v>
      </c>
      <c r="E870" s="385">
        <v>289</v>
      </c>
      <c r="F870" s="385">
        <v>246</v>
      </c>
      <c r="G870" s="385">
        <v>1000</v>
      </c>
      <c r="H870" s="386">
        <f t="shared" si="91"/>
        <v>0.28899999999999998</v>
      </c>
      <c r="I870" s="139">
        <f t="shared" si="92"/>
        <v>5.2398373983739841</v>
      </c>
      <c r="J870" s="139">
        <f t="shared" si="94"/>
        <v>-0.11190856589018611</v>
      </c>
      <c r="K870" s="139">
        <f t="shared" si="95"/>
        <v>-0.13276856087207461</v>
      </c>
      <c r="L870" s="139">
        <f t="shared" si="96"/>
        <v>-6.128034386032135E-2</v>
      </c>
      <c r="M870" s="139">
        <f t="shared" si="97"/>
        <v>-0.30595747062258205</v>
      </c>
      <c r="N870" s="388">
        <f t="shared" si="93"/>
        <v>-305.95747062258204</v>
      </c>
    </row>
    <row r="871" spans="2:14" x14ac:dyDescent="0.2">
      <c r="B871" s="387">
        <v>11</v>
      </c>
      <c r="C871" s="387">
        <v>2545</v>
      </c>
      <c r="D871" s="384" t="s">
        <v>1444</v>
      </c>
      <c r="E871" s="385">
        <v>374</v>
      </c>
      <c r="F871" s="385">
        <v>286</v>
      </c>
      <c r="G871" s="385">
        <v>1033</v>
      </c>
      <c r="H871" s="386">
        <f t="shared" si="91"/>
        <v>0.36205227492739595</v>
      </c>
      <c r="I871" s="139">
        <f t="shared" si="92"/>
        <v>4.9195804195804191</v>
      </c>
      <c r="J871" s="139">
        <f t="shared" si="94"/>
        <v>-0.11069381902175984</v>
      </c>
      <c r="K871" s="139">
        <f t="shared" si="95"/>
        <v>-5.4619570585670324E-2</v>
      </c>
      <c r="L871" s="139">
        <f t="shared" si="96"/>
        <v>-7.2635112103780736E-2</v>
      </c>
      <c r="M871" s="139">
        <f t="shared" si="97"/>
        <v>-0.2379485017112109</v>
      </c>
      <c r="N871" s="388">
        <f t="shared" si="93"/>
        <v>-245.80080226768087</v>
      </c>
    </row>
    <row r="872" spans="2:14" x14ac:dyDescent="0.2">
      <c r="B872" s="387">
        <v>11</v>
      </c>
      <c r="C872" s="387">
        <v>2546</v>
      </c>
      <c r="D872" s="384" t="s">
        <v>1445</v>
      </c>
      <c r="E872" s="385">
        <v>10786</v>
      </c>
      <c r="F872" s="385">
        <v>2562</v>
      </c>
      <c r="G872" s="385">
        <v>17825</v>
      </c>
      <c r="H872" s="386">
        <f t="shared" si="91"/>
        <v>0.60510518934081348</v>
      </c>
      <c r="I872" s="139">
        <f t="shared" si="92"/>
        <v>11.167447306791569</v>
      </c>
      <c r="J872" s="139">
        <f t="shared" si="94"/>
        <v>0.5074282844513851</v>
      </c>
      <c r="K872" s="139">
        <f t="shared" si="95"/>
        <v>0.20539067367372085</v>
      </c>
      <c r="L872" s="139">
        <f t="shared" si="96"/>
        <v>0.14888412156761402</v>
      </c>
      <c r="M872" s="139">
        <f t="shared" si="97"/>
        <v>0.86170307969271998</v>
      </c>
      <c r="N872" s="388">
        <f t="shared" si="93"/>
        <v>15359.857395522733</v>
      </c>
    </row>
    <row r="873" spans="2:14" x14ac:dyDescent="0.2">
      <c r="B873" s="387">
        <v>11</v>
      </c>
      <c r="C873" s="387">
        <v>2547</v>
      </c>
      <c r="D873" s="384" t="s">
        <v>1446</v>
      </c>
      <c r="E873" s="385">
        <v>196</v>
      </c>
      <c r="F873" s="385">
        <v>525</v>
      </c>
      <c r="G873" s="385">
        <v>1164</v>
      </c>
      <c r="H873" s="386">
        <f t="shared" si="91"/>
        <v>0.16838487972508592</v>
      </c>
      <c r="I873" s="139">
        <f t="shared" si="92"/>
        <v>2.5904761904761906</v>
      </c>
      <c r="J873" s="139">
        <f t="shared" si="94"/>
        <v>-0.10587164205921924</v>
      </c>
      <c r="K873" s="139">
        <f t="shared" si="95"/>
        <v>-0.26179876386200013</v>
      </c>
      <c r="L873" s="139">
        <f t="shared" si="96"/>
        <v>-0.15521391752424535</v>
      </c>
      <c r="M873" s="139">
        <f t="shared" si="97"/>
        <v>-0.52288432344546476</v>
      </c>
      <c r="N873" s="388">
        <f t="shared" si="93"/>
        <v>-608.63735249052093</v>
      </c>
    </row>
    <row r="874" spans="2:14" x14ac:dyDescent="0.2">
      <c r="B874" s="387">
        <v>11</v>
      </c>
      <c r="C874" s="387">
        <v>2548</v>
      </c>
      <c r="D874" s="384" t="s">
        <v>1447</v>
      </c>
      <c r="E874" s="385">
        <v>126</v>
      </c>
      <c r="F874" s="385">
        <v>136</v>
      </c>
      <c r="G874" s="385">
        <v>722</v>
      </c>
      <c r="H874" s="386">
        <f t="shared" si="91"/>
        <v>0.17451523545706371</v>
      </c>
      <c r="I874" s="139">
        <f t="shared" si="92"/>
        <v>6.2352941176470589</v>
      </c>
      <c r="J874" s="139">
        <f t="shared" si="94"/>
        <v>-0.12214188799389825</v>
      </c>
      <c r="K874" s="139">
        <f t="shared" si="95"/>
        <v>-0.25524070511534674</v>
      </c>
      <c r="L874" s="139">
        <f t="shared" si="96"/>
        <v>-2.5986248517511922E-2</v>
      </c>
      <c r="M874" s="139">
        <f t="shared" si="97"/>
        <v>-0.4033688416267569</v>
      </c>
      <c r="N874" s="388">
        <f t="shared" si="93"/>
        <v>-291.23230365451849</v>
      </c>
    </row>
    <row r="875" spans="2:14" x14ac:dyDescent="0.2">
      <c r="B875" s="387">
        <v>11</v>
      </c>
      <c r="C875" s="387">
        <v>2549</v>
      </c>
      <c r="D875" s="384" t="s">
        <v>1448</v>
      </c>
      <c r="E875" s="385">
        <v>15</v>
      </c>
      <c r="F875" s="385">
        <v>94</v>
      </c>
      <c r="G875" s="385">
        <v>33</v>
      </c>
      <c r="H875" s="386">
        <f t="shared" si="91"/>
        <v>0.45454545454545453</v>
      </c>
      <c r="I875" s="139">
        <f t="shared" si="92"/>
        <v>0.51063829787234039</v>
      </c>
      <c r="J875" s="139">
        <f t="shared" si="94"/>
        <v>-0.14750433018619202</v>
      </c>
      <c r="K875" s="139">
        <f t="shared" si="95"/>
        <v>4.4326678558715742E-2</v>
      </c>
      <c r="L875" s="139">
        <f t="shared" si="96"/>
        <v>-0.2289549405721909</v>
      </c>
      <c r="M875" s="139">
        <f t="shared" si="97"/>
        <v>-0.33213259219966718</v>
      </c>
      <c r="N875" s="388">
        <f t="shared" si="93"/>
        <v>-10.960375542589016</v>
      </c>
    </row>
    <row r="876" spans="2:14" x14ac:dyDescent="0.2">
      <c r="B876" s="387">
        <v>11</v>
      </c>
      <c r="C876" s="387">
        <v>2550</v>
      </c>
      <c r="D876" s="384" t="s">
        <v>1449</v>
      </c>
      <c r="E876" s="385">
        <v>1427</v>
      </c>
      <c r="F876" s="385">
        <v>194</v>
      </c>
      <c r="G876" s="385">
        <v>3782</v>
      </c>
      <c r="H876" s="386">
        <f t="shared" si="91"/>
        <v>0.37731359069275516</v>
      </c>
      <c r="I876" s="139">
        <f t="shared" si="92"/>
        <v>26.850515463917525</v>
      </c>
      <c r="J876" s="139">
        <f t="shared" si="94"/>
        <v>-9.5017238307358275E-3</v>
      </c>
      <c r="K876" s="139">
        <f t="shared" si="95"/>
        <v>-3.8293502455825704E-2</v>
      </c>
      <c r="L876" s="139">
        <f t="shared" si="96"/>
        <v>0.70493009733799783</v>
      </c>
      <c r="M876" s="139">
        <f t="shared" si="97"/>
        <v>0.65713487105143631</v>
      </c>
      <c r="N876" s="388">
        <f t="shared" si="93"/>
        <v>2485.284082316532</v>
      </c>
    </row>
    <row r="877" spans="2:14" x14ac:dyDescent="0.2">
      <c r="B877" s="387">
        <v>11</v>
      </c>
      <c r="C877" s="387">
        <v>2551</v>
      </c>
      <c r="D877" s="384" t="s">
        <v>1450</v>
      </c>
      <c r="E877" s="385">
        <v>173</v>
      </c>
      <c r="F877" s="385">
        <v>577</v>
      </c>
      <c r="G877" s="385">
        <v>1608</v>
      </c>
      <c r="H877" s="386">
        <f t="shared" si="91"/>
        <v>0.10758706467661691</v>
      </c>
      <c r="I877" s="139">
        <f t="shared" si="92"/>
        <v>3.0866551126516466</v>
      </c>
      <c r="J877" s="139">
        <f t="shared" si="94"/>
        <v>-8.9527775102211354E-2</v>
      </c>
      <c r="K877" s="139">
        <f t="shared" si="95"/>
        <v>-0.32683832440107363</v>
      </c>
      <c r="L877" s="139">
        <f t="shared" si="96"/>
        <v>-0.13762180543408722</v>
      </c>
      <c r="M877" s="139">
        <f t="shared" si="97"/>
        <v>-0.55398790493737216</v>
      </c>
      <c r="N877" s="388">
        <f t="shared" si="93"/>
        <v>-890.81255113929444</v>
      </c>
    </row>
    <row r="878" spans="2:14" x14ac:dyDescent="0.2">
      <c r="B878" s="387">
        <v>11</v>
      </c>
      <c r="C878" s="387">
        <v>2553</v>
      </c>
      <c r="D878" s="384" t="s">
        <v>1451</v>
      </c>
      <c r="E878" s="385">
        <v>471</v>
      </c>
      <c r="F878" s="385">
        <v>1181</v>
      </c>
      <c r="G878" s="385">
        <v>1813</v>
      </c>
      <c r="H878" s="386">
        <f t="shared" si="91"/>
        <v>0.25979040264754549</v>
      </c>
      <c r="I878" s="139">
        <f t="shared" si="92"/>
        <v>1.9339542760372566</v>
      </c>
      <c r="J878" s="139">
        <f t="shared" si="94"/>
        <v>-8.1981620313502757E-2</v>
      </c>
      <c r="K878" s="139">
        <f t="shared" si="95"/>
        <v>-0.16401605510870779</v>
      </c>
      <c r="L878" s="139">
        <f t="shared" si="96"/>
        <v>-0.17849101897348987</v>
      </c>
      <c r="M878" s="139">
        <f t="shared" si="97"/>
        <v>-0.42448869439570042</v>
      </c>
      <c r="N878" s="388">
        <f t="shared" si="93"/>
        <v>-769.59800293940486</v>
      </c>
    </row>
    <row r="879" spans="2:14" x14ac:dyDescent="0.2">
      <c r="B879" s="387">
        <v>11</v>
      </c>
      <c r="C879" s="387">
        <v>2554</v>
      </c>
      <c r="D879" s="384" t="s">
        <v>1452</v>
      </c>
      <c r="E879" s="385">
        <v>423</v>
      </c>
      <c r="F879" s="385">
        <v>698</v>
      </c>
      <c r="G879" s="385">
        <v>2309</v>
      </c>
      <c r="H879" s="386">
        <f t="shared" si="91"/>
        <v>0.18319618882633174</v>
      </c>
      <c r="I879" s="139">
        <f t="shared" si="92"/>
        <v>3.9140401146131807</v>
      </c>
      <c r="J879" s="139">
        <f t="shared" si="94"/>
        <v>-6.3723606775944408E-2</v>
      </c>
      <c r="K879" s="139">
        <f t="shared" si="95"/>
        <v>-0.24595409848734096</v>
      </c>
      <c r="L879" s="139">
        <f t="shared" si="96"/>
        <v>-0.10828672277397385</v>
      </c>
      <c r="M879" s="139">
        <f t="shared" si="97"/>
        <v>-0.41796442803725919</v>
      </c>
      <c r="N879" s="388">
        <f t="shared" si="93"/>
        <v>-965.07986433803148</v>
      </c>
    </row>
    <row r="880" spans="2:14" x14ac:dyDescent="0.2">
      <c r="B880" s="387">
        <v>11</v>
      </c>
      <c r="C880" s="387">
        <v>2555</v>
      </c>
      <c r="D880" s="384" t="s">
        <v>1453</v>
      </c>
      <c r="E880" s="385">
        <v>259</v>
      </c>
      <c r="F880" s="385">
        <v>870</v>
      </c>
      <c r="G880" s="385">
        <v>1510</v>
      </c>
      <c r="H880" s="386">
        <f t="shared" si="91"/>
        <v>0.17152317880794701</v>
      </c>
      <c r="I880" s="139">
        <f t="shared" si="92"/>
        <v>2.0333333333333332</v>
      </c>
      <c r="J880" s="139">
        <f t="shared" si="94"/>
        <v>-9.3135205196325704E-2</v>
      </c>
      <c r="K880" s="139">
        <f t="shared" si="95"/>
        <v>-0.2584415117464966</v>
      </c>
      <c r="L880" s="139">
        <f t="shared" si="96"/>
        <v>-0.17496751679064501</v>
      </c>
      <c r="M880" s="139">
        <f t="shared" si="97"/>
        <v>-0.52654423373346737</v>
      </c>
      <c r="N880" s="388">
        <f t="shared" si="93"/>
        <v>-795.08179293753574</v>
      </c>
    </row>
    <row r="881" spans="2:14" x14ac:dyDescent="0.2">
      <c r="B881" s="387">
        <v>11</v>
      </c>
      <c r="C881" s="387">
        <v>2556</v>
      </c>
      <c r="D881" s="384" t="s">
        <v>1454</v>
      </c>
      <c r="E881" s="385">
        <v>1787</v>
      </c>
      <c r="F881" s="385">
        <v>1899</v>
      </c>
      <c r="G881" s="385">
        <v>3571</v>
      </c>
      <c r="H881" s="386">
        <f t="shared" si="91"/>
        <v>0.50042005040604876</v>
      </c>
      <c r="I881" s="139">
        <f t="shared" si="92"/>
        <v>2.821484992101106</v>
      </c>
      <c r="J881" s="139">
        <f t="shared" si="94"/>
        <v>-1.7268741686431013E-2</v>
      </c>
      <c r="K881" s="139">
        <f t="shared" si="95"/>
        <v>9.3401855887078986E-2</v>
      </c>
      <c r="L881" s="139">
        <f t="shared" si="96"/>
        <v>-0.14702345930368926</v>
      </c>
      <c r="M881" s="139">
        <f t="shared" si="97"/>
        <v>-7.0890345103041291E-2</v>
      </c>
      <c r="N881" s="388">
        <f t="shared" si="93"/>
        <v>-253.14942236296045</v>
      </c>
    </row>
    <row r="882" spans="2:14" x14ac:dyDescent="0.2">
      <c r="B882" s="387">
        <v>11</v>
      </c>
      <c r="C882" s="387">
        <v>2571</v>
      </c>
      <c r="D882" s="384" t="s">
        <v>1455</v>
      </c>
      <c r="E882" s="385">
        <v>218</v>
      </c>
      <c r="F882" s="385">
        <v>255</v>
      </c>
      <c r="G882" s="385">
        <v>786</v>
      </c>
      <c r="H882" s="386">
        <f t="shared" si="91"/>
        <v>0.27735368956743001</v>
      </c>
      <c r="I882" s="139">
        <f t="shared" si="92"/>
        <v>3.9372549019607841</v>
      </c>
      <c r="J882" s="139">
        <f t="shared" si="94"/>
        <v>-0.11978601527937459</v>
      </c>
      <c r="K882" s="139">
        <f t="shared" si="95"/>
        <v>-0.14522741176716203</v>
      </c>
      <c r="L882" s="139">
        <f t="shared" si="96"/>
        <v>-0.10746363835237521</v>
      </c>
      <c r="M882" s="139">
        <f t="shared" si="97"/>
        <v>-0.37247706539891184</v>
      </c>
      <c r="N882" s="388">
        <f t="shared" si="93"/>
        <v>-292.76697340354468</v>
      </c>
    </row>
    <row r="883" spans="2:14" x14ac:dyDescent="0.2">
      <c r="B883" s="387">
        <v>11</v>
      </c>
      <c r="C883" s="387">
        <v>2572</v>
      </c>
      <c r="D883" s="384" t="s">
        <v>1456</v>
      </c>
      <c r="E883" s="385">
        <v>2526</v>
      </c>
      <c r="F883" s="385">
        <v>539</v>
      </c>
      <c r="G883" s="385">
        <v>2964</v>
      </c>
      <c r="H883" s="386">
        <f t="shared" si="91"/>
        <v>0.85222672064777327</v>
      </c>
      <c r="I883" s="139">
        <f t="shared" si="92"/>
        <v>10.185528756957329</v>
      </c>
      <c r="J883" s="139">
        <f t="shared" si="94"/>
        <v>-3.9612721963241337E-2</v>
      </c>
      <c r="K883" s="139">
        <f t="shared" si="95"/>
        <v>0.46975339432633245</v>
      </c>
      <c r="L883" s="139">
        <f t="shared" si="96"/>
        <v>0.11407002443436035</v>
      </c>
      <c r="M883" s="139">
        <f t="shared" si="97"/>
        <v>0.54421069679745149</v>
      </c>
      <c r="N883" s="388">
        <f t="shared" si="93"/>
        <v>1613.0405053076463</v>
      </c>
    </row>
    <row r="884" spans="2:14" x14ac:dyDescent="0.2">
      <c r="B884" s="387">
        <v>11</v>
      </c>
      <c r="C884" s="387">
        <v>2573</v>
      </c>
      <c r="D884" s="384" t="s">
        <v>1457</v>
      </c>
      <c r="E884" s="385">
        <v>1450</v>
      </c>
      <c r="F884" s="385">
        <v>596</v>
      </c>
      <c r="G884" s="385">
        <v>5183</v>
      </c>
      <c r="H884" s="386">
        <f t="shared" si="91"/>
        <v>0.27976075631873432</v>
      </c>
      <c r="I884" s="139">
        <f t="shared" si="92"/>
        <v>11.129194630872483</v>
      </c>
      <c r="J884" s="139">
        <f t="shared" si="94"/>
        <v>4.2069802310633633E-2</v>
      </c>
      <c r="K884" s="139">
        <f t="shared" si="95"/>
        <v>-0.14265240864298334</v>
      </c>
      <c r="L884" s="139">
        <f t="shared" si="96"/>
        <v>0.14752786612740593</v>
      </c>
      <c r="M884" s="139">
        <f t="shared" si="97"/>
        <v>4.6945259795056218E-2</v>
      </c>
      <c r="N884" s="388">
        <f t="shared" si="93"/>
        <v>243.31728151777639</v>
      </c>
    </row>
    <row r="885" spans="2:14" x14ac:dyDescent="0.2">
      <c r="B885" s="387">
        <v>11</v>
      </c>
      <c r="C885" s="387">
        <v>2574</v>
      </c>
      <c r="D885" s="384" t="s">
        <v>1458</v>
      </c>
      <c r="E885" s="385">
        <v>302</v>
      </c>
      <c r="F885" s="385">
        <v>177</v>
      </c>
      <c r="G885" s="385">
        <v>314</v>
      </c>
      <c r="H885" s="386">
        <f t="shared" si="91"/>
        <v>0.96178343949044587</v>
      </c>
      <c r="I885" s="139">
        <f t="shared" si="92"/>
        <v>3.4802259887005649</v>
      </c>
      <c r="J885" s="139">
        <f t="shared" si="94"/>
        <v>-0.13716057654898656</v>
      </c>
      <c r="K885" s="139">
        <f t="shared" si="95"/>
        <v>0.58695367269077148</v>
      </c>
      <c r="L885" s="139">
        <f t="shared" si="96"/>
        <v>-0.12366767990106843</v>
      </c>
      <c r="M885" s="139">
        <f t="shared" si="97"/>
        <v>0.3261254162407165</v>
      </c>
      <c r="N885" s="388">
        <f t="shared" si="93"/>
        <v>102.40338069958499</v>
      </c>
    </row>
    <row r="886" spans="2:14" x14ac:dyDescent="0.2">
      <c r="B886" s="387">
        <v>11</v>
      </c>
      <c r="C886" s="387">
        <v>2575</v>
      </c>
      <c r="D886" s="384" t="s">
        <v>1459</v>
      </c>
      <c r="E886" s="385">
        <v>781</v>
      </c>
      <c r="F886" s="385">
        <v>433</v>
      </c>
      <c r="G886" s="385">
        <v>1775</v>
      </c>
      <c r="H886" s="386">
        <f t="shared" si="91"/>
        <v>0.44</v>
      </c>
      <c r="I886" s="139">
        <f t="shared" si="92"/>
        <v>5.903002309468822</v>
      </c>
      <c r="J886" s="139">
        <f t="shared" si="94"/>
        <v>-8.3380419737751177E-2</v>
      </c>
      <c r="K886" s="139">
        <f t="shared" si="95"/>
        <v>2.8766415895933525E-2</v>
      </c>
      <c r="L886" s="139">
        <f t="shared" si="96"/>
        <v>-3.7767713781055957E-2</v>
      </c>
      <c r="M886" s="139">
        <f t="shared" si="97"/>
        <v>-9.2381717622873616E-2</v>
      </c>
      <c r="N886" s="388">
        <f t="shared" si="93"/>
        <v>-163.97754878060067</v>
      </c>
    </row>
    <row r="887" spans="2:14" x14ac:dyDescent="0.2">
      <c r="B887" s="387">
        <v>11</v>
      </c>
      <c r="C887" s="387">
        <v>2576</v>
      </c>
      <c r="D887" s="384" t="s">
        <v>1460</v>
      </c>
      <c r="E887" s="385">
        <v>896</v>
      </c>
      <c r="F887" s="385">
        <v>572</v>
      </c>
      <c r="G887" s="385">
        <v>2758</v>
      </c>
      <c r="H887" s="386">
        <f t="shared" si="91"/>
        <v>0.32487309644670048</v>
      </c>
      <c r="I887" s="139">
        <f t="shared" si="92"/>
        <v>6.3881118881118883</v>
      </c>
      <c r="J887" s="139">
        <f t="shared" si="94"/>
        <v>-4.7195687263114364E-2</v>
      </c>
      <c r="K887" s="139">
        <f t="shared" si="95"/>
        <v>-9.4392668149463496E-2</v>
      </c>
      <c r="L887" s="139">
        <f t="shared" si="96"/>
        <v>-2.0568067238068786E-2</v>
      </c>
      <c r="M887" s="139">
        <f t="shared" si="97"/>
        <v>-0.16215642265064664</v>
      </c>
      <c r="N887" s="388">
        <f t="shared" si="93"/>
        <v>-447.22741367048343</v>
      </c>
    </row>
    <row r="888" spans="2:14" x14ac:dyDescent="0.2">
      <c r="B888" s="387">
        <v>11</v>
      </c>
      <c r="C888" s="387">
        <v>2578</v>
      </c>
      <c r="D888" s="384" t="s">
        <v>1461</v>
      </c>
      <c r="E888" s="385">
        <v>731</v>
      </c>
      <c r="F888" s="385">
        <v>384</v>
      </c>
      <c r="G888" s="385">
        <v>1673</v>
      </c>
      <c r="H888" s="386">
        <f t="shared" si="91"/>
        <v>0.43693962940824865</v>
      </c>
      <c r="I888" s="139">
        <f t="shared" si="92"/>
        <v>6.260416666666667</v>
      </c>
      <c r="J888" s="139">
        <f t="shared" si="94"/>
        <v>-8.7135091876523268E-2</v>
      </c>
      <c r="K888" s="139">
        <f t="shared" si="95"/>
        <v>2.5492529191032537E-2</v>
      </c>
      <c r="L888" s="139">
        <f t="shared" si="96"/>
        <v>-2.5095524065925582E-2</v>
      </c>
      <c r="M888" s="139">
        <f t="shared" si="97"/>
        <v>-8.673808675141631E-2</v>
      </c>
      <c r="N888" s="388">
        <f t="shared" si="93"/>
        <v>-145.11281913511948</v>
      </c>
    </row>
    <row r="889" spans="2:14" x14ac:dyDescent="0.2">
      <c r="B889" s="387">
        <v>11</v>
      </c>
      <c r="C889" s="387">
        <v>2579</v>
      </c>
      <c r="D889" s="384" t="s">
        <v>1462</v>
      </c>
      <c r="E889" s="385">
        <v>3118</v>
      </c>
      <c r="F889" s="385">
        <v>1386</v>
      </c>
      <c r="G889" s="385">
        <v>5246</v>
      </c>
      <c r="H889" s="386">
        <f t="shared" si="91"/>
        <v>0.59435760579489139</v>
      </c>
      <c r="I889" s="139">
        <f t="shared" si="92"/>
        <v>6.0346320346320343</v>
      </c>
      <c r="J889" s="139">
        <f t="shared" si="94"/>
        <v>4.4388864513992855E-2</v>
      </c>
      <c r="K889" s="139">
        <f t="shared" si="95"/>
        <v>0.19389325209489469</v>
      </c>
      <c r="L889" s="139">
        <f t="shared" si="96"/>
        <v>-3.3100758422865452E-2</v>
      </c>
      <c r="M889" s="139">
        <f t="shared" si="97"/>
        <v>0.20518135818602209</v>
      </c>
      <c r="N889" s="388">
        <f t="shared" si="93"/>
        <v>1076.3814050438718</v>
      </c>
    </row>
    <row r="890" spans="2:14" x14ac:dyDescent="0.2">
      <c r="B890" s="387">
        <v>11</v>
      </c>
      <c r="C890" s="387">
        <v>2580</v>
      </c>
      <c r="D890" s="384" t="s">
        <v>1463</v>
      </c>
      <c r="E890" s="385">
        <v>606</v>
      </c>
      <c r="F890" s="385">
        <v>511</v>
      </c>
      <c r="G890" s="385">
        <v>3396</v>
      </c>
      <c r="H890" s="386">
        <f t="shared" si="91"/>
        <v>0.17844522968197879</v>
      </c>
      <c r="I890" s="139">
        <f t="shared" si="92"/>
        <v>7.8317025440313115</v>
      </c>
      <c r="J890" s="139">
        <f t="shared" si="94"/>
        <v>-2.3710581140206639E-2</v>
      </c>
      <c r="K890" s="139">
        <f t="shared" si="95"/>
        <v>-0.25103652282514766</v>
      </c>
      <c r="L890" s="139">
        <f t="shared" si="96"/>
        <v>3.0614696672766988E-2</v>
      </c>
      <c r="M890" s="139">
        <f t="shared" si="97"/>
        <v>-0.24413240729258731</v>
      </c>
      <c r="N890" s="388">
        <f t="shared" si="93"/>
        <v>-829.07365516562652</v>
      </c>
    </row>
    <row r="891" spans="2:14" x14ac:dyDescent="0.2">
      <c r="B891" s="387">
        <v>11</v>
      </c>
      <c r="C891" s="387">
        <v>2581</v>
      </c>
      <c r="D891" s="384" t="s">
        <v>1464</v>
      </c>
      <c r="E891" s="385">
        <v>22300</v>
      </c>
      <c r="F891" s="385">
        <v>1091</v>
      </c>
      <c r="G891" s="385">
        <v>18349</v>
      </c>
      <c r="H891" s="386">
        <f t="shared" si="91"/>
        <v>1.2153250858357403</v>
      </c>
      <c r="I891" s="139">
        <f t="shared" si="92"/>
        <v>37.258478460128323</v>
      </c>
      <c r="J891" s="139">
        <f t="shared" si="94"/>
        <v>0.52671699230154745</v>
      </c>
      <c r="K891" s="139">
        <f t="shared" si="95"/>
        <v>0.85818442734050449</v>
      </c>
      <c r="L891" s="139">
        <f t="shared" si="96"/>
        <v>1.0739462797602166</v>
      </c>
      <c r="M891" s="139">
        <f t="shared" si="97"/>
        <v>2.4588476994022685</v>
      </c>
      <c r="N891" s="388">
        <f t="shared" si="93"/>
        <v>45117.396436332223</v>
      </c>
    </row>
    <row r="892" spans="2:14" x14ac:dyDescent="0.2">
      <c r="B892" s="387">
        <v>11</v>
      </c>
      <c r="C892" s="387">
        <v>2582</v>
      </c>
      <c r="D892" s="384" t="s">
        <v>1465</v>
      </c>
      <c r="E892" s="385">
        <v>736</v>
      </c>
      <c r="F892" s="385">
        <v>276</v>
      </c>
      <c r="G892" s="385">
        <v>1079</v>
      </c>
      <c r="H892" s="386">
        <f t="shared" si="91"/>
        <v>0.68211306765523638</v>
      </c>
      <c r="I892" s="139">
        <f t="shared" si="92"/>
        <v>6.5760869565217392</v>
      </c>
      <c r="J892" s="139">
        <f t="shared" si="94"/>
        <v>-0.10900053550819597</v>
      </c>
      <c r="K892" s="139">
        <f t="shared" si="95"/>
        <v>0.28777124211394539</v>
      </c>
      <c r="L892" s="139">
        <f t="shared" si="96"/>
        <v>-1.3903377695992931E-2</v>
      </c>
      <c r="M892" s="139">
        <f t="shared" si="97"/>
        <v>0.1648673289097565</v>
      </c>
      <c r="N892" s="388">
        <f t="shared" si="93"/>
        <v>177.89184789362727</v>
      </c>
    </row>
    <row r="893" spans="2:14" x14ac:dyDescent="0.2">
      <c r="B893" s="387">
        <v>11</v>
      </c>
      <c r="C893" s="387">
        <v>2583</v>
      </c>
      <c r="D893" s="384" t="s">
        <v>1466</v>
      </c>
      <c r="E893" s="385">
        <v>2281</v>
      </c>
      <c r="F893" s="385">
        <v>354</v>
      </c>
      <c r="G893" s="385">
        <v>5108</v>
      </c>
      <c r="H893" s="386">
        <f t="shared" si="91"/>
        <v>0.44655442443226312</v>
      </c>
      <c r="I893" s="139">
        <f t="shared" si="92"/>
        <v>20.872881355932204</v>
      </c>
      <c r="J893" s="139">
        <f t="shared" si="94"/>
        <v>3.9309013973301221E-2</v>
      </c>
      <c r="K893" s="139">
        <f t="shared" si="95"/>
        <v>3.5778129792577815E-2</v>
      </c>
      <c r="L893" s="139">
        <f t="shared" si="96"/>
        <v>0.49299201500155376</v>
      </c>
      <c r="M893" s="139">
        <f t="shared" si="97"/>
        <v>0.56807915876743276</v>
      </c>
      <c r="N893" s="388">
        <f t="shared" si="93"/>
        <v>2901.7483429840463</v>
      </c>
    </row>
    <row r="894" spans="2:14" x14ac:dyDescent="0.2">
      <c r="B894" s="387">
        <v>11</v>
      </c>
      <c r="C894" s="387">
        <v>2584</v>
      </c>
      <c r="D894" s="384" t="s">
        <v>1467</v>
      </c>
      <c r="E894" s="385">
        <v>263</v>
      </c>
      <c r="F894" s="385">
        <v>184</v>
      </c>
      <c r="G894" s="385">
        <v>1812</v>
      </c>
      <c r="H894" s="386">
        <f t="shared" si="91"/>
        <v>0.14514348785871964</v>
      </c>
      <c r="I894" s="139">
        <f t="shared" si="92"/>
        <v>11.277173913043478</v>
      </c>
      <c r="J894" s="139">
        <f t="shared" si="94"/>
        <v>-8.2018430824667185E-2</v>
      </c>
      <c r="K894" s="139">
        <f t="shared" si="95"/>
        <v>-0.28666166250564018</v>
      </c>
      <c r="L894" s="139">
        <f t="shared" si="96"/>
        <v>0.15277449794231548</v>
      </c>
      <c r="M894" s="139">
        <f t="shared" si="97"/>
        <v>-0.21590559538799189</v>
      </c>
      <c r="N894" s="388">
        <f t="shared" si="93"/>
        <v>-391.22093884304132</v>
      </c>
    </row>
    <row r="895" spans="2:14" x14ac:dyDescent="0.2">
      <c r="B895" s="387">
        <v>11</v>
      </c>
      <c r="C895" s="387">
        <v>2585</v>
      </c>
      <c r="D895" s="384" t="s">
        <v>1468</v>
      </c>
      <c r="E895" s="385">
        <v>226</v>
      </c>
      <c r="F895" s="385">
        <v>449</v>
      </c>
      <c r="G895" s="385">
        <v>739</v>
      </c>
      <c r="H895" s="386">
        <f t="shared" si="91"/>
        <v>0.30581867388362655</v>
      </c>
      <c r="I895" s="139">
        <f t="shared" si="92"/>
        <v>2.1492204899777283</v>
      </c>
      <c r="J895" s="139">
        <f t="shared" si="94"/>
        <v>-0.12151610930410291</v>
      </c>
      <c r="K895" s="139">
        <f t="shared" si="95"/>
        <v>-0.1147764807723374</v>
      </c>
      <c r="L895" s="139">
        <f t="shared" si="96"/>
        <v>-0.17085871700414987</v>
      </c>
      <c r="M895" s="139">
        <f t="shared" si="97"/>
        <v>-0.40715130708059022</v>
      </c>
      <c r="N895" s="388">
        <f t="shared" si="93"/>
        <v>-300.88481593255619</v>
      </c>
    </row>
    <row r="896" spans="2:14" x14ac:dyDescent="0.2">
      <c r="B896" s="387">
        <v>11</v>
      </c>
      <c r="C896" s="387">
        <v>2586</v>
      </c>
      <c r="D896" s="384" t="s">
        <v>1469</v>
      </c>
      <c r="E896" s="385">
        <v>2688</v>
      </c>
      <c r="F896" s="385">
        <v>694</v>
      </c>
      <c r="G896" s="385">
        <v>5350</v>
      </c>
      <c r="H896" s="386">
        <f t="shared" si="91"/>
        <v>0.5024299065420561</v>
      </c>
      <c r="I896" s="139">
        <f t="shared" si="92"/>
        <v>11.582132564841499</v>
      </c>
      <c r="J896" s="139">
        <f t="shared" si="94"/>
        <v>4.8217157675093804E-2</v>
      </c>
      <c r="K896" s="139">
        <f t="shared" si="95"/>
        <v>9.5551935782688169E-2</v>
      </c>
      <c r="L896" s="139">
        <f t="shared" si="96"/>
        <v>0.1635868612764379</v>
      </c>
      <c r="M896" s="139">
        <f t="shared" si="97"/>
        <v>0.30735595473421984</v>
      </c>
      <c r="N896" s="388">
        <f t="shared" si="93"/>
        <v>1644.3543578280762</v>
      </c>
    </row>
    <row r="897" spans="2:14" x14ac:dyDescent="0.2">
      <c r="B897" s="387">
        <v>11</v>
      </c>
      <c r="C897" s="387">
        <v>2601</v>
      </c>
      <c r="D897" s="384" t="s">
        <v>1470</v>
      </c>
      <c r="E897" s="385">
        <v>21989</v>
      </c>
      <c r="F897" s="385">
        <v>594</v>
      </c>
      <c r="G897" s="385">
        <v>16807</v>
      </c>
      <c r="H897" s="386">
        <f t="shared" si="91"/>
        <v>1.3083239126554411</v>
      </c>
      <c r="I897" s="139">
        <f t="shared" si="92"/>
        <v>65.313131313131308</v>
      </c>
      <c r="J897" s="139">
        <f t="shared" si="94"/>
        <v>0.46995518408599307</v>
      </c>
      <c r="K897" s="139">
        <f t="shared" si="95"/>
        <v>0.95767160170985799</v>
      </c>
      <c r="L897" s="139">
        <f t="shared" si="96"/>
        <v>2.068628995173869</v>
      </c>
      <c r="M897" s="139">
        <f t="shared" si="97"/>
        <v>3.4962557809697201</v>
      </c>
      <c r="N897" s="388">
        <f t="shared" si="93"/>
        <v>58761.570910758084</v>
      </c>
    </row>
    <row r="898" spans="2:14" x14ac:dyDescent="0.2">
      <c r="B898" s="387">
        <v>11</v>
      </c>
      <c r="C898" s="387">
        <v>2611</v>
      </c>
      <c r="D898" s="384" t="s">
        <v>1471</v>
      </c>
      <c r="E898" s="385">
        <v>119</v>
      </c>
      <c r="F898" s="385">
        <v>1113</v>
      </c>
      <c r="G898" s="385">
        <v>792</v>
      </c>
      <c r="H898" s="386">
        <f t="shared" si="91"/>
        <v>0.15025252525252525</v>
      </c>
      <c r="I898" s="139">
        <f t="shared" si="92"/>
        <v>0.81850853548966751</v>
      </c>
      <c r="J898" s="139">
        <f t="shared" si="94"/>
        <v>-0.119565152212388</v>
      </c>
      <c r="K898" s="139">
        <f t="shared" si="95"/>
        <v>-0.28119617749428077</v>
      </c>
      <c r="L898" s="139">
        <f t="shared" si="96"/>
        <v>-0.21803934644408643</v>
      </c>
      <c r="M898" s="139">
        <f t="shared" si="97"/>
        <v>-0.61880067615075518</v>
      </c>
      <c r="N898" s="388">
        <f t="shared" si="93"/>
        <v>-490.0901355113981</v>
      </c>
    </row>
    <row r="899" spans="2:14" x14ac:dyDescent="0.2">
      <c r="B899" s="387">
        <v>11</v>
      </c>
      <c r="C899" s="387">
        <v>2612</v>
      </c>
      <c r="D899" s="384" t="s">
        <v>1472</v>
      </c>
      <c r="E899" s="385">
        <v>133</v>
      </c>
      <c r="F899" s="385">
        <v>2266</v>
      </c>
      <c r="G899" s="385">
        <v>276</v>
      </c>
      <c r="H899" s="386">
        <f t="shared" si="91"/>
        <v>0.48188405797101447</v>
      </c>
      <c r="I899" s="139">
        <f t="shared" si="92"/>
        <v>0.18049426301853486</v>
      </c>
      <c r="J899" s="139">
        <f t="shared" si="94"/>
        <v>-0.13855937597323498</v>
      </c>
      <c r="K899" s="139">
        <f t="shared" si="95"/>
        <v>7.3572643255521125E-2</v>
      </c>
      <c r="L899" s="139">
        <f t="shared" si="96"/>
        <v>-0.24066025614984748</v>
      </c>
      <c r="M899" s="139">
        <f t="shared" si="97"/>
        <v>-0.30564698886756136</v>
      </c>
      <c r="N899" s="388">
        <f t="shared" si="93"/>
        <v>-84.358568927446939</v>
      </c>
    </row>
    <row r="900" spans="2:14" x14ac:dyDescent="0.2">
      <c r="B900" s="387">
        <v>11</v>
      </c>
      <c r="C900" s="387">
        <v>2613</v>
      </c>
      <c r="D900" s="384" t="s">
        <v>1473</v>
      </c>
      <c r="E900" s="385">
        <v>1830</v>
      </c>
      <c r="F900" s="385">
        <v>680</v>
      </c>
      <c r="G900" s="385">
        <v>4048</v>
      </c>
      <c r="H900" s="386">
        <f t="shared" si="91"/>
        <v>0.45207509881422925</v>
      </c>
      <c r="I900" s="139">
        <f t="shared" si="92"/>
        <v>8.6441176470588239</v>
      </c>
      <c r="J900" s="139">
        <f t="shared" si="94"/>
        <v>2.8987213900312872E-4</v>
      </c>
      <c r="K900" s="139">
        <f t="shared" si="95"/>
        <v>4.1683970905389972E-2</v>
      </c>
      <c r="L900" s="139">
        <f t="shared" si="96"/>
        <v>5.9419018898980859E-2</v>
      </c>
      <c r="M900" s="139">
        <f t="shared" si="97"/>
        <v>0.10139286194337396</v>
      </c>
      <c r="N900" s="388">
        <f t="shared" si="93"/>
        <v>410.43830514677779</v>
      </c>
    </row>
    <row r="901" spans="2:14" x14ac:dyDescent="0.2">
      <c r="B901" s="387">
        <v>11</v>
      </c>
      <c r="C901" s="387">
        <v>2614</v>
      </c>
      <c r="D901" s="384" t="s">
        <v>1474</v>
      </c>
      <c r="E901" s="385">
        <v>670</v>
      </c>
      <c r="F901" s="385">
        <v>751</v>
      </c>
      <c r="G901" s="385">
        <v>2341</v>
      </c>
      <c r="H901" s="386">
        <f t="shared" si="91"/>
        <v>0.28620247757368644</v>
      </c>
      <c r="I901" s="139">
        <f t="shared" si="92"/>
        <v>4.0093209054593872</v>
      </c>
      <c r="J901" s="139">
        <f t="shared" si="94"/>
        <v>-6.2545670418682572E-2</v>
      </c>
      <c r="K901" s="139">
        <f t="shared" si="95"/>
        <v>-0.13576126100546893</v>
      </c>
      <c r="L901" s="139">
        <f t="shared" si="96"/>
        <v>-0.10490852535829916</v>
      </c>
      <c r="M901" s="139">
        <f t="shared" si="97"/>
        <v>-0.30321545678245065</v>
      </c>
      <c r="N901" s="388">
        <f t="shared" si="93"/>
        <v>-709.82738432771703</v>
      </c>
    </row>
    <row r="902" spans="2:14" x14ac:dyDescent="0.2">
      <c r="B902" s="387">
        <v>11</v>
      </c>
      <c r="C902" s="387">
        <v>2615</v>
      </c>
      <c r="D902" s="384" t="s">
        <v>1475</v>
      </c>
      <c r="E902" s="385">
        <v>404</v>
      </c>
      <c r="F902" s="385">
        <v>744</v>
      </c>
      <c r="G902" s="385">
        <v>939</v>
      </c>
      <c r="H902" s="386">
        <f t="shared" si="91"/>
        <v>0.43024494142705005</v>
      </c>
      <c r="I902" s="139">
        <f t="shared" si="92"/>
        <v>1.8051075268817205</v>
      </c>
      <c r="J902" s="139">
        <f t="shared" si="94"/>
        <v>-0.11415400707121647</v>
      </c>
      <c r="K902" s="139">
        <f t="shared" si="95"/>
        <v>1.8330765830026054E-2</v>
      </c>
      <c r="L902" s="139">
        <f t="shared" si="96"/>
        <v>-0.18305930342148413</v>
      </c>
      <c r="M902" s="139">
        <f t="shared" si="97"/>
        <v>-0.27888254466267454</v>
      </c>
      <c r="N902" s="388">
        <f t="shared" si="93"/>
        <v>-261.87070943825137</v>
      </c>
    </row>
    <row r="903" spans="2:14" x14ac:dyDescent="0.2">
      <c r="B903" s="387">
        <v>11</v>
      </c>
      <c r="C903" s="387">
        <v>2616</v>
      </c>
      <c r="D903" s="384" t="s">
        <v>1476</v>
      </c>
      <c r="E903" s="385">
        <v>85</v>
      </c>
      <c r="F903" s="385">
        <v>148</v>
      </c>
      <c r="G903" s="385">
        <v>584</v>
      </c>
      <c r="H903" s="386">
        <f t="shared" si="91"/>
        <v>0.14554794520547945</v>
      </c>
      <c r="I903" s="139">
        <f t="shared" si="92"/>
        <v>4.5202702702702702</v>
      </c>
      <c r="J903" s="139">
        <f t="shared" si="94"/>
        <v>-0.1272217385345899</v>
      </c>
      <c r="K903" s="139">
        <f t="shared" si="95"/>
        <v>-0.28622898695522625</v>
      </c>
      <c r="L903" s="139">
        <f t="shared" si="96"/>
        <v>-8.6792724592845455E-2</v>
      </c>
      <c r="M903" s="139">
        <f t="shared" si="97"/>
        <v>-0.50024345008266158</v>
      </c>
      <c r="N903" s="388">
        <f t="shared" si="93"/>
        <v>-292.14217484827435</v>
      </c>
    </row>
    <row r="904" spans="2:14" x14ac:dyDescent="0.2">
      <c r="B904" s="387">
        <v>11</v>
      </c>
      <c r="C904" s="387">
        <v>2617</v>
      </c>
      <c r="D904" s="384" t="s">
        <v>1477</v>
      </c>
      <c r="E904" s="385">
        <v>55</v>
      </c>
      <c r="F904" s="385">
        <v>304</v>
      </c>
      <c r="G904" s="385">
        <v>504</v>
      </c>
      <c r="H904" s="386">
        <f t="shared" si="91"/>
        <v>0.10912698412698413</v>
      </c>
      <c r="I904" s="139">
        <f t="shared" si="92"/>
        <v>1.8388157894736843</v>
      </c>
      <c r="J904" s="139">
        <f t="shared" si="94"/>
        <v>-0.13016657942774446</v>
      </c>
      <c r="K904" s="139">
        <f t="shared" si="95"/>
        <v>-0.32519096776107576</v>
      </c>
      <c r="L904" s="139">
        <f t="shared" si="96"/>
        <v>-0.18186417096546934</v>
      </c>
      <c r="M904" s="139">
        <f t="shared" si="97"/>
        <v>-0.63722171815428952</v>
      </c>
      <c r="N904" s="388">
        <f t="shared" si="93"/>
        <v>-321.15974594976194</v>
      </c>
    </row>
    <row r="905" spans="2:14" x14ac:dyDescent="0.2">
      <c r="B905" s="387">
        <v>11</v>
      </c>
      <c r="C905" s="387">
        <v>2618</v>
      </c>
      <c r="D905" s="384" t="s">
        <v>1478</v>
      </c>
      <c r="E905" s="385">
        <v>137</v>
      </c>
      <c r="F905" s="385">
        <v>604</v>
      </c>
      <c r="G905" s="385">
        <v>941</v>
      </c>
      <c r="H905" s="386">
        <f t="shared" si="91"/>
        <v>0.14558979808714134</v>
      </c>
      <c r="I905" s="139">
        <f t="shared" si="92"/>
        <v>1.7847682119205297</v>
      </c>
      <c r="J905" s="139">
        <f t="shared" si="94"/>
        <v>-0.11408038604888761</v>
      </c>
      <c r="K905" s="139">
        <f t="shared" si="95"/>
        <v>-0.28618421407928635</v>
      </c>
      <c r="L905" s="139">
        <f t="shared" si="96"/>
        <v>-0.18378043745729825</v>
      </c>
      <c r="M905" s="139">
        <f t="shared" si="97"/>
        <v>-0.58404503758547222</v>
      </c>
      <c r="N905" s="388">
        <f t="shared" si="93"/>
        <v>-549.58638036792934</v>
      </c>
    </row>
    <row r="906" spans="2:14" x14ac:dyDescent="0.2">
      <c r="B906" s="387">
        <v>11</v>
      </c>
      <c r="C906" s="387">
        <v>2619</v>
      </c>
      <c r="D906" s="384" t="s">
        <v>1479</v>
      </c>
      <c r="E906" s="385">
        <v>360</v>
      </c>
      <c r="F906" s="385">
        <v>1627</v>
      </c>
      <c r="G906" s="385">
        <v>1215</v>
      </c>
      <c r="H906" s="386">
        <f t="shared" si="91"/>
        <v>0.29629629629629628</v>
      </c>
      <c r="I906" s="139">
        <f t="shared" si="92"/>
        <v>0.96803933620159799</v>
      </c>
      <c r="J906" s="139">
        <f t="shared" si="94"/>
        <v>-0.1039943059898332</v>
      </c>
      <c r="K906" s="139">
        <f t="shared" si="95"/>
        <v>-0.12496321615210955</v>
      </c>
      <c r="L906" s="139">
        <f t="shared" si="96"/>
        <v>-0.21273770526287325</v>
      </c>
      <c r="M906" s="139">
        <f t="shared" si="97"/>
        <v>-0.44169522740481604</v>
      </c>
      <c r="N906" s="388">
        <f t="shared" si="93"/>
        <v>-536.65970129685149</v>
      </c>
    </row>
    <row r="907" spans="2:14" x14ac:dyDescent="0.2">
      <c r="B907" s="387">
        <v>11</v>
      </c>
      <c r="C907" s="387">
        <v>2620</v>
      </c>
      <c r="D907" s="384" t="s">
        <v>1480</v>
      </c>
      <c r="E907" s="385">
        <v>122</v>
      </c>
      <c r="F907" s="385">
        <v>576</v>
      </c>
      <c r="G907" s="385">
        <v>661</v>
      </c>
      <c r="H907" s="386">
        <f t="shared" si="91"/>
        <v>0.18456883509833585</v>
      </c>
      <c r="I907" s="139">
        <f t="shared" si="92"/>
        <v>1.359375</v>
      </c>
      <c r="J907" s="139">
        <f t="shared" si="94"/>
        <v>-0.1243873291749286</v>
      </c>
      <c r="K907" s="139">
        <f t="shared" si="95"/>
        <v>-0.24448568535052723</v>
      </c>
      <c r="L907" s="139">
        <f t="shared" si="96"/>
        <v>-0.19886282957844528</v>
      </c>
      <c r="M907" s="139">
        <f t="shared" si="97"/>
        <v>-0.5677358441039011</v>
      </c>
      <c r="N907" s="388">
        <f t="shared" si="93"/>
        <v>-375.27339295267865</v>
      </c>
    </row>
    <row r="908" spans="2:14" x14ac:dyDescent="0.2">
      <c r="B908" s="387">
        <v>11</v>
      </c>
      <c r="C908" s="387">
        <v>2621</v>
      </c>
      <c r="D908" s="384" t="s">
        <v>1481</v>
      </c>
      <c r="E908" s="385">
        <v>630</v>
      </c>
      <c r="F908" s="385">
        <v>1024</v>
      </c>
      <c r="G908" s="385">
        <v>1956</v>
      </c>
      <c r="H908" s="386">
        <f t="shared" si="91"/>
        <v>0.32208588957055212</v>
      </c>
      <c r="I908" s="139">
        <f t="shared" si="92"/>
        <v>2.525390625</v>
      </c>
      <c r="J908" s="139">
        <f t="shared" si="94"/>
        <v>-7.6717717216988959E-2</v>
      </c>
      <c r="K908" s="139">
        <f t="shared" si="95"/>
        <v>-9.7374333036789704E-2</v>
      </c>
      <c r="L908" s="139">
        <f t="shared" si="96"/>
        <v>-0.15752153784452888</v>
      </c>
      <c r="M908" s="139">
        <f t="shared" si="97"/>
        <v>-0.33161358809830754</v>
      </c>
      <c r="N908" s="388">
        <f t="shared" si="93"/>
        <v>-648.63617832028956</v>
      </c>
    </row>
    <row r="909" spans="2:14" x14ac:dyDescent="0.2">
      <c r="B909" s="387">
        <v>11</v>
      </c>
      <c r="C909" s="387">
        <v>2622</v>
      </c>
      <c r="D909" s="384" t="s">
        <v>1482</v>
      </c>
      <c r="E909" s="385">
        <v>116</v>
      </c>
      <c r="F909" s="385">
        <v>363</v>
      </c>
      <c r="G909" s="385">
        <v>650</v>
      </c>
      <c r="H909" s="386">
        <f t="shared" ref="H909:H972" si="98">E909/G909</f>
        <v>0.17846153846153845</v>
      </c>
      <c r="I909" s="139">
        <f t="shared" ref="I909:I972" si="99">(G909+E909)/F909</f>
        <v>2.1101928374655645</v>
      </c>
      <c r="J909" s="139">
        <f t="shared" si="94"/>
        <v>-0.12479224479773737</v>
      </c>
      <c r="K909" s="139">
        <f t="shared" si="95"/>
        <v>-0.25101907621370867</v>
      </c>
      <c r="L909" s="139">
        <f t="shared" si="96"/>
        <v>-0.17224244937754349</v>
      </c>
      <c r="M909" s="139">
        <f t="shared" si="97"/>
        <v>-0.5480537703889895</v>
      </c>
      <c r="N909" s="388">
        <f t="shared" ref="N909:N972" si="100">M909*G909</f>
        <v>-356.23495075284319</v>
      </c>
    </row>
    <row r="910" spans="2:14" x14ac:dyDescent="0.2">
      <c r="B910" s="387">
        <v>12</v>
      </c>
      <c r="C910" s="387">
        <v>2701</v>
      </c>
      <c r="D910" s="384" t="s">
        <v>1483</v>
      </c>
      <c r="E910" s="385">
        <v>184242</v>
      </c>
      <c r="F910" s="385">
        <v>2246</v>
      </c>
      <c r="G910" s="385">
        <v>173064</v>
      </c>
      <c r="H910" s="386">
        <f t="shared" si="98"/>
        <v>1.0645888226320899</v>
      </c>
      <c r="I910" s="139">
        <f t="shared" si="99"/>
        <v>159.08548530721282</v>
      </c>
      <c r="J910" s="139">
        <f t="shared" ref="J910:J973" si="101">$J$6*(G910-G$10)/G$11</f>
        <v>6.22185522710667</v>
      </c>
      <c r="K910" s="139">
        <f t="shared" ref="K910:K973" si="102">$K$6*(H910-H$10)/H$11</f>
        <v>0.69693158777296782</v>
      </c>
      <c r="L910" s="139">
        <f t="shared" ref="L910:L973" si="103">$L$6*(I910-I$10)/I$11</f>
        <v>5.393344513497567</v>
      </c>
      <c r="M910" s="139">
        <f t="shared" ref="M910:M973" si="104">SUM(J910:L910)</f>
        <v>12.312131328377205</v>
      </c>
      <c r="N910" s="388">
        <f t="shared" si="100"/>
        <v>2130786.6962142726</v>
      </c>
    </row>
    <row r="911" spans="2:14" x14ac:dyDescent="0.2">
      <c r="B911" s="387">
        <v>12</v>
      </c>
      <c r="C911" s="387">
        <v>2702</v>
      </c>
      <c r="D911" s="384" t="s">
        <v>1484</v>
      </c>
      <c r="E911" s="385">
        <v>325</v>
      </c>
      <c r="F911" s="385">
        <v>220</v>
      </c>
      <c r="G911" s="385">
        <v>1217</v>
      </c>
      <c r="H911" s="386">
        <f t="shared" si="98"/>
        <v>0.26705012325390304</v>
      </c>
      <c r="I911" s="139">
        <f t="shared" si="99"/>
        <v>7.0090909090909088</v>
      </c>
      <c r="J911" s="139">
        <f t="shared" si="101"/>
        <v>-0.10392068496750433</v>
      </c>
      <c r="K911" s="139">
        <f t="shared" si="102"/>
        <v>-0.15624983789354094</v>
      </c>
      <c r="L911" s="139">
        <f t="shared" si="103"/>
        <v>1.44885459086081E-3</v>
      </c>
      <c r="M911" s="139">
        <f t="shared" si="104"/>
        <v>-0.25872166827018445</v>
      </c>
      <c r="N911" s="388">
        <f t="shared" si="100"/>
        <v>-314.86427028481449</v>
      </c>
    </row>
    <row r="912" spans="2:14" x14ac:dyDescent="0.2">
      <c r="B912" s="387">
        <v>12</v>
      </c>
      <c r="C912" s="387">
        <v>2703</v>
      </c>
      <c r="D912" s="384" t="s">
        <v>1485</v>
      </c>
      <c r="E912" s="385">
        <v>4827</v>
      </c>
      <c r="F912" s="385">
        <v>1065</v>
      </c>
      <c r="G912" s="385">
        <v>21755</v>
      </c>
      <c r="H912" s="386">
        <f t="shared" si="98"/>
        <v>0.22188002757986669</v>
      </c>
      <c r="I912" s="139">
        <f t="shared" si="99"/>
        <v>24.959624413145541</v>
      </c>
      <c r="J912" s="139">
        <f t="shared" si="101"/>
        <v>0.65209359332760353</v>
      </c>
      <c r="K912" s="139">
        <f t="shared" si="102"/>
        <v>-0.20457136342542281</v>
      </c>
      <c r="L912" s="139">
        <f t="shared" si="103"/>
        <v>0.63788821823194697</v>
      </c>
      <c r="M912" s="139">
        <f t="shared" si="104"/>
        <v>1.0854104481341276</v>
      </c>
      <c r="N912" s="388">
        <f t="shared" si="100"/>
        <v>23613.104299157945</v>
      </c>
    </row>
    <row r="913" spans="2:14" x14ac:dyDescent="0.2">
      <c r="B913" s="387">
        <v>13</v>
      </c>
      <c r="C913" s="387">
        <v>2761</v>
      </c>
      <c r="D913" s="384" t="s">
        <v>1486</v>
      </c>
      <c r="E913" s="385">
        <v>5256</v>
      </c>
      <c r="F913" s="385">
        <v>729</v>
      </c>
      <c r="G913" s="385">
        <v>10503</v>
      </c>
      <c r="H913" s="386">
        <f t="shared" si="98"/>
        <v>0.50042844901456729</v>
      </c>
      <c r="I913" s="139">
        <f t="shared" si="99"/>
        <v>21.617283950617285</v>
      </c>
      <c r="J913" s="139">
        <f t="shared" si="101"/>
        <v>0.23790172170541271</v>
      </c>
      <c r="K913" s="139">
        <f t="shared" si="102"/>
        <v>9.3410840450204327E-2</v>
      </c>
      <c r="L913" s="139">
        <f t="shared" si="103"/>
        <v>0.51938494162666682</v>
      </c>
      <c r="M913" s="139">
        <f t="shared" si="104"/>
        <v>0.85069750378228393</v>
      </c>
      <c r="N913" s="388">
        <f t="shared" si="100"/>
        <v>8934.8758822253276</v>
      </c>
    </row>
    <row r="914" spans="2:14" x14ac:dyDescent="0.2">
      <c r="B914" s="387">
        <v>13</v>
      </c>
      <c r="C914" s="387">
        <v>2762</v>
      </c>
      <c r="D914" s="384" t="s">
        <v>1487</v>
      </c>
      <c r="E914" s="385">
        <v>11877</v>
      </c>
      <c r="F914" s="385">
        <v>881</v>
      </c>
      <c r="G914" s="385">
        <v>21570</v>
      </c>
      <c r="H914" s="386">
        <f t="shared" si="98"/>
        <v>0.55062586926286505</v>
      </c>
      <c r="I914" s="139">
        <f t="shared" si="99"/>
        <v>37.964812712826337</v>
      </c>
      <c r="J914" s="139">
        <f t="shared" si="101"/>
        <v>0.64528364876218358</v>
      </c>
      <c r="K914" s="139">
        <f t="shared" si="102"/>
        <v>0.14711043722916273</v>
      </c>
      <c r="L914" s="139">
        <f t="shared" si="103"/>
        <v>1.098989486537524</v>
      </c>
      <c r="M914" s="139">
        <f t="shared" si="104"/>
        <v>1.8913835725288703</v>
      </c>
      <c r="N914" s="388">
        <f t="shared" si="100"/>
        <v>40797.143659447735</v>
      </c>
    </row>
    <row r="915" spans="2:14" x14ac:dyDescent="0.2">
      <c r="B915" s="387">
        <v>13</v>
      </c>
      <c r="C915" s="387">
        <v>2763</v>
      </c>
      <c r="D915" s="384" t="s">
        <v>1488</v>
      </c>
      <c r="E915" s="385">
        <v>6276</v>
      </c>
      <c r="F915" s="385">
        <v>692</v>
      </c>
      <c r="G915" s="385">
        <v>9217</v>
      </c>
      <c r="H915" s="386">
        <f t="shared" si="98"/>
        <v>0.68091569925138329</v>
      </c>
      <c r="I915" s="139">
        <f t="shared" si="99"/>
        <v>22.388728323699421</v>
      </c>
      <c r="J915" s="139">
        <f t="shared" si="101"/>
        <v>0.19056340434795296</v>
      </c>
      <c r="K915" s="139">
        <f t="shared" si="102"/>
        <v>0.28649033564176551</v>
      </c>
      <c r="L915" s="139">
        <f t="shared" si="103"/>
        <v>0.5467366393228934</v>
      </c>
      <c r="M915" s="139">
        <f t="shared" si="104"/>
        <v>1.023790379312612</v>
      </c>
      <c r="N915" s="388">
        <f t="shared" si="100"/>
        <v>9436.2759261243446</v>
      </c>
    </row>
    <row r="916" spans="2:14" x14ac:dyDescent="0.2">
      <c r="B916" s="387">
        <v>13</v>
      </c>
      <c r="C916" s="387">
        <v>2764</v>
      </c>
      <c r="D916" s="384" t="s">
        <v>1489</v>
      </c>
      <c r="E916" s="385">
        <v>1068</v>
      </c>
      <c r="F916" s="385">
        <v>411</v>
      </c>
      <c r="G916" s="385">
        <v>3581</v>
      </c>
      <c r="H916" s="386">
        <f t="shared" si="98"/>
        <v>0.29824071488411058</v>
      </c>
      <c r="I916" s="139">
        <f t="shared" si="99"/>
        <v>11.311435523114355</v>
      </c>
      <c r="J916" s="139">
        <f t="shared" si="101"/>
        <v>-1.6900636574786691E-2</v>
      </c>
      <c r="K916" s="139">
        <f t="shared" si="102"/>
        <v>-0.12288313925535546</v>
      </c>
      <c r="L916" s="139">
        <f t="shared" si="103"/>
        <v>0.15398924943178527</v>
      </c>
      <c r="M916" s="139">
        <f t="shared" si="104"/>
        <v>1.420547360164312E-2</v>
      </c>
      <c r="N916" s="388">
        <f t="shared" si="100"/>
        <v>50.869800967484011</v>
      </c>
    </row>
    <row r="917" spans="2:14" x14ac:dyDescent="0.2">
      <c r="B917" s="387">
        <v>13</v>
      </c>
      <c r="C917" s="387">
        <v>2765</v>
      </c>
      <c r="D917" s="384" t="s">
        <v>1490</v>
      </c>
      <c r="E917" s="385">
        <v>5322</v>
      </c>
      <c r="F917" s="385">
        <v>447</v>
      </c>
      <c r="G917" s="385">
        <v>15616</v>
      </c>
      <c r="H917" s="386">
        <f t="shared" si="98"/>
        <v>0.34080430327868855</v>
      </c>
      <c r="I917" s="139">
        <f t="shared" si="99"/>
        <v>46.841163310961967</v>
      </c>
      <c r="J917" s="139">
        <f t="shared" si="101"/>
        <v>0.4261138652891544</v>
      </c>
      <c r="K917" s="139">
        <f t="shared" si="102"/>
        <v>-7.7349971954155397E-2</v>
      </c>
      <c r="L917" s="139">
        <f t="shared" si="103"/>
        <v>1.4137020784979009</v>
      </c>
      <c r="M917" s="139">
        <f t="shared" si="104"/>
        <v>1.7624659718328999</v>
      </c>
      <c r="N917" s="388">
        <f t="shared" si="100"/>
        <v>27522.668616142564</v>
      </c>
    </row>
    <row r="918" spans="2:14" x14ac:dyDescent="0.2">
      <c r="B918" s="387">
        <v>13</v>
      </c>
      <c r="C918" s="387">
        <v>2766</v>
      </c>
      <c r="D918" s="384" t="s">
        <v>1491</v>
      </c>
      <c r="E918" s="385">
        <v>4278</v>
      </c>
      <c r="F918" s="385">
        <v>208</v>
      </c>
      <c r="G918" s="385">
        <v>10347</v>
      </c>
      <c r="H918" s="386">
        <f t="shared" si="98"/>
        <v>0.41345317483328503</v>
      </c>
      <c r="I918" s="139">
        <f t="shared" si="99"/>
        <v>70.3125</v>
      </c>
      <c r="J918" s="139">
        <f t="shared" si="101"/>
        <v>0.23215928196376132</v>
      </c>
      <c r="K918" s="139">
        <f t="shared" si="102"/>
        <v>3.6747028951182793E-4</v>
      </c>
      <c r="L918" s="139">
        <f t="shared" si="103"/>
        <v>2.2458825027066216</v>
      </c>
      <c r="M918" s="139">
        <f t="shared" si="104"/>
        <v>2.4784092549598946</v>
      </c>
      <c r="N918" s="388">
        <f t="shared" si="100"/>
        <v>25644.10056107003</v>
      </c>
    </row>
    <row r="919" spans="2:14" x14ac:dyDescent="0.2">
      <c r="B919" s="387">
        <v>13</v>
      </c>
      <c r="C919" s="387">
        <v>2767</v>
      </c>
      <c r="D919" s="384" t="s">
        <v>1492</v>
      </c>
      <c r="E919" s="385">
        <v>1691</v>
      </c>
      <c r="F919" s="385">
        <v>293</v>
      </c>
      <c r="G919" s="385">
        <v>6921</v>
      </c>
      <c r="H919" s="386">
        <f t="shared" si="98"/>
        <v>0.2443288542118191</v>
      </c>
      <c r="I919" s="139">
        <f t="shared" si="99"/>
        <v>29.392491467576793</v>
      </c>
      <c r="J919" s="139">
        <f t="shared" si="101"/>
        <v>0.10604647071441674</v>
      </c>
      <c r="K919" s="139">
        <f t="shared" si="102"/>
        <v>-0.18055632575349251</v>
      </c>
      <c r="L919" s="139">
        <f t="shared" si="103"/>
        <v>0.79505630945277372</v>
      </c>
      <c r="M919" s="139">
        <f t="shared" si="104"/>
        <v>0.72054645441369791</v>
      </c>
      <c r="N919" s="388">
        <f t="shared" si="100"/>
        <v>4986.9020109972034</v>
      </c>
    </row>
    <row r="920" spans="2:14" x14ac:dyDescent="0.2">
      <c r="B920" s="387">
        <v>13</v>
      </c>
      <c r="C920" s="387">
        <v>2768</v>
      </c>
      <c r="D920" s="384" t="s">
        <v>1493</v>
      </c>
      <c r="E920" s="385">
        <v>1256</v>
      </c>
      <c r="F920" s="385">
        <v>636</v>
      </c>
      <c r="G920" s="385">
        <v>5540</v>
      </c>
      <c r="H920" s="386">
        <f t="shared" si="98"/>
        <v>0.22671480144404332</v>
      </c>
      <c r="I920" s="139">
        <f t="shared" si="99"/>
        <v>10.685534591194969</v>
      </c>
      <c r="J920" s="139">
        <f t="shared" si="101"/>
        <v>5.5211154796335912E-2</v>
      </c>
      <c r="K920" s="139">
        <f t="shared" si="102"/>
        <v>-0.19939927677755298</v>
      </c>
      <c r="L920" s="139">
        <f t="shared" si="103"/>
        <v>0.13179782037352586</v>
      </c>
      <c r="M920" s="139">
        <f t="shared" si="104"/>
        <v>-1.2390301607691195E-2</v>
      </c>
      <c r="N920" s="388">
        <f t="shared" si="100"/>
        <v>-68.642270906609227</v>
      </c>
    </row>
    <row r="921" spans="2:14" x14ac:dyDescent="0.2">
      <c r="B921" s="387">
        <v>13</v>
      </c>
      <c r="C921" s="387">
        <v>2769</v>
      </c>
      <c r="D921" s="384" t="s">
        <v>1494</v>
      </c>
      <c r="E921" s="385">
        <v>11619</v>
      </c>
      <c r="F921" s="385">
        <v>702</v>
      </c>
      <c r="G921" s="385">
        <v>12049</v>
      </c>
      <c r="H921" s="386">
        <f t="shared" si="98"/>
        <v>0.96431239106979827</v>
      </c>
      <c r="I921" s="139">
        <f t="shared" si="99"/>
        <v>33.715099715099718</v>
      </c>
      <c r="J921" s="139">
        <f t="shared" si="101"/>
        <v>0.29481077196562488</v>
      </c>
      <c r="K921" s="139">
        <f t="shared" si="102"/>
        <v>0.5896590643107591</v>
      </c>
      <c r="L921" s="139">
        <f t="shared" si="103"/>
        <v>0.94831515502980301</v>
      </c>
      <c r="M921" s="139">
        <f t="shared" si="104"/>
        <v>1.8327849913061871</v>
      </c>
      <c r="N921" s="388">
        <f t="shared" si="100"/>
        <v>22083.226360248249</v>
      </c>
    </row>
    <row r="922" spans="2:14" x14ac:dyDescent="0.2">
      <c r="B922" s="387">
        <v>13</v>
      </c>
      <c r="C922" s="387">
        <v>2770</v>
      </c>
      <c r="D922" s="384" t="s">
        <v>1495</v>
      </c>
      <c r="E922" s="385">
        <v>13243</v>
      </c>
      <c r="F922" s="385">
        <v>1614</v>
      </c>
      <c r="G922" s="385">
        <v>17929</v>
      </c>
      <c r="H922" s="386">
        <f t="shared" si="98"/>
        <v>0.73863572982319148</v>
      </c>
      <c r="I922" s="139">
        <f t="shared" si="99"/>
        <v>19.313506815365553</v>
      </c>
      <c r="J922" s="139">
        <f t="shared" si="101"/>
        <v>0.511256577612486</v>
      </c>
      <c r="K922" s="139">
        <f t="shared" si="102"/>
        <v>0.34823738065809501</v>
      </c>
      <c r="L922" s="139">
        <f t="shared" si="103"/>
        <v>0.43770411283128241</v>
      </c>
      <c r="M922" s="139">
        <f t="shared" si="104"/>
        <v>1.2971980711018634</v>
      </c>
      <c r="N922" s="388">
        <f t="shared" si="100"/>
        <v>23257.464216785309</v>
      </c>
    </row>
    <row r="923" spans="2:14" x14ac:dyDescent="0.2">
      <c r="B923" s="387">
        <v>13</v>
      </c>
      <c r="C923" s="387">
        <v>2771</v>
      </c>
      <c r="D923" s="384" t="s">
        <v>1496</v>
      </c>
      <c r="E923" s="385">
        <v>3820</v>
      </c>
      <c r="F923" s="385">
        <v>776</v>
      </c>
      <c r="G923" s="385">
        <v>11114</v>
      </c>
      <c r="H923" s="386">
        <f t="shared" si="98"/>
        <v>0.34371063523483897</v>
      </c>
      <c r="I923" s="139">
        <f t="shared" si="99"/>
        <v>19.244845360824741</v>
      </c>
      <c r="J923" s="139">
        <f t="shared" si="101"/>
        <v>0.26039294402688079</v>
      </c>
      <c r="K923" s="139">
        <f t="shared" si="102"/>
        <v>-7.4240870861328384E-2</v>
      </c>
      <c r="L923" s="139">
        <f t="shared" si="103"/>
        <v>0.43526970872709492</v>
      </c>
      <c r="M923" s="139">
        <f t="shared" si="104"/>
        <v>0.6214217818926473</v>
      </c>
      <c r="N923" s="388">
        <f t="shared" si="100"/>
        <v>6906.4816839548821</v>
      </c>
    </row>
    <row r="924" spans="2:14" x14ac:dyDescent="0.2">
      <c r="B924" s="387">
        <v>13</v>
      </c>
      <c r="C924" s="387">
        <v>2772</v>
      </c>
      <c r="D924" s="384" t="s">
        <v>1497</v>
      </c>
      <c r="E924" s="385">
        <v>350</v>
      </c>
      <c r="F924" s="385">
        <v>486</v>
      </c>
      <c r="G924" s="385">
        <v>2436</v>
      </c>
      <c r="H924" s="386">
        <f t="shared" si="98"/>
        <v>0.14367816091954022</v>
      </c>
      <c r="I924" s="139">
        <f t="shared" si="99"/>
        <v>5.7325102880658436</v>
      </c>
      <c r="J924" s="139">
        <f t="shared" si="101"/>
        <v>-5.9048671858061522E-2</v>
      </c>
      <c r="K924" s="139">
        <f t="shared" si="102"/>
        <v>-0.28822922245979837</v>
      </c>
      <c r="L924" s="139">
        <f t="shared" si="103"/>
        <v>-4.3812538776540608E-2</v>
      </c>
      <c r="M924" s="139">
        <f t="shared" si="104"/>
        <v>-0.3910904330944005</v>
      </c>
      <c r="N924" s="388">
        <f t="shared" si="100"/>
        <v>-952.69629501795964</v>
      </c>
    </row>
    <row r="925" spans="2:14" x14ac:dyDescent="0.2">
      <c r="B925" s="387">
        <v>13</v>
      </c>
      <c r="C925" s="387">
        <v>2773</v>
      </c>
      <c r="D925" s="384" t="s">
        <v>1498</v>
      </c>
      <c r="E925" s="385">
        <v>11715</v>
      </c>
      <c r="F925" s="385">
        <v>681</v>
      </c>
      <c r="G925" s="385">
        <v>19340</v>
      </c>
      <c r="H925" s="386">
        <f t="shared" si="98"/>
        <v>0.60573940020682526</v>
      </c>
      <c r="I925" s="139">
        <f t="shared" si="99"/>
        <v>45.602055800293684</v>
      </c>
      <c r="J925" s="139">
        <f t="shared" si="101"/>
        <v>0.5631962088654997</v>
      </c>
      <c r="K925" s="139">
        <f t="shared" si="102"/>
        <v>0.20606913220025883</v>
      </c>
      <c r="L925" s="139">
        <f t="shared" si="103"/>
        <v>1.3697693009348002</v>
      </c>
      <c r="M925" s="139">
        <f t="shared" si="104"/>
        <v>2.1390346420005586</v>
      </c>
      <c r="N925" s="388">
        <f t="shared" si="100"/>
        <v>41368.929976290805</v>
      </c>
    </row>
    <row r="926" spans="2:14" x14ac:dyDescent="0.2">
      <c r="B926" s="387">
        <v>13</v>
      </c>
      <c r="C926" s="387">
        <v>2774</v>
      </c>
      <c r="D926" s="384" t="s">
        <v>1499</v>
      </c>
      <c r="E926" s="385">
        <v>400</v>
      </c>
      <c r="F926" s="385">
        <v>134</v>
      </c>
      <c r="G926" s="385">
        <v>1459</v>
      </c>
      <c r="H926" s="386">
        <f t="shared" si="98"/>
        <v>0.27416038382453733</v>
      </c>
      <c r="I926" s="139">
        <f t="shared" si="99"/>
        <v>13.873134328358208</v>
      </c>
      <c r="J926" s="139">
        <f t="shared" si="101"/>
        <v>-9.501254126571175E-2</v>
      </c>
      <c r="K926" s="139">
        <f t="shared" si="102"/>
        <v>-0.14864350825054823</v>
      </c>
      <c r="L926" s="139">
        <f t="shared" si="103"/>
        <v>0.24481473699076312</v>
      </c>
      <c r="M926" s="139">
        <f t="shared" si="104"/>
        <v>1.1586874745031506E-3</v>
      </c>
      <c r="N926" s="388">
        <f t="shared" si="100"/>
        <v>1.6905250253000967</v>
      </c>
    </row>
    <row r="927" spans="2:14" x14ac:dyDescent="0.2">
      <c r="B927" s="387">
        <v>13</v>
      </c>
      <c r="C927" s="387">
        <v>2775</v>
      </c>
      <c r="D927" s="384" t="s">
        <v>1500</v>
      </c>
      <c r="E927" s="385">
        <v>3186</v>
      </c>
      <c r="F927" s="385">
        <v>759</v>
      </c>
      <c r="G927" s="385">
        <v>10019</v>
      </c>
      <c r="H927" s="386">
        <f t="shared" si="98"/>
        <v>0.31799580796486676</v>
      </c>
      <c r="I927" s="139">
        <f t="shared" si="99"/>
        <v>17.397891963109355</v>
      </c>
      <c r="J927" s="139">
        <f t="shared" si="101"/>
        <v>0.22008543430182759</v>
      </c>
      <c r="K927" s="139">
        <f t="shared" si="102"/>
        <v>-0.10174977169343635</v>
      </c>
      <c r="L927" s="139">
        <f t="shared" si="103"/>
        <v>0.36978564693855764</v>
      </c>
      <c r="M927" s="139">
        <f t="shared" si="104"/>
        <v>0.48812130954694888</v>
      </c>
      <c r="N927" s="388">
        <f t="shared" si="100"/>
        <v>4890.4874003508812</v>
      </c>
    </row>
    <row r="928" spans="2:14" x14ac:dyDescent="0.2">
      <c r="B928" s="387">
        <v>13</v>
      </c>
      <c r="C928" s="387">
        <v>2781</v>
      </c>
      <c r="D928" s="384" t="s">
        <v>1501</v>
      </c>
      <c r="E928" s="385">
        <v>132</v>
      </c>
      <c r="F928" s="385">
        <v>707</v>
      </c>
      <c r="G928" s="385">
        <v>697</v>
      </c>
      <c r="H928" s="386">
        <f t="shared" si="98"/>
        <v>0.18938307030129126</v>
      </c>
      <c r="I928" s="139">
        <f t="shared" si="99"/>
        <v>1.1725601131541725</v>
      </c>
      <c r="J928" s="139">
        <f t="shared" si="101"/>
        <v>-0.12306215077300905</v>
      </c>
      <c r="K928" s="139">
        <f t="shared" si="102"/>
        <v>-0.2393355703063873</v>
      </c>
      <c r="L928" s="139">
        <f t="shared" si="103"/>
        <v>-0.20548638467645858</v>
      </c>
      <c r="M928" s="139">
        <f t="shared" si="104"/>
        <v>-0.56788410575585502</v>
      </c>
      <c r="N928" s="388">
        <f t="shared" si="100"/>
        <v>-395.81522171183093</v>
      </c>
    </row>
    <row r="929" spans="2:14" x14ac:dyDescent="0.2">
      <c r="B929" s="387">
        <v>13</v>
      </c>
      <c r="C929" s="387">
        <v>2782</v>
      </c>
      <c r="D929" s="384" t="s">
        <v>1502</v>
      </c>
      <c r="E929" s="385">
        <v>359</v>
      </c>
      <c r="F929" s="385">
        <v>934</v>
      </c>
      <c r="G929" s="385">
        <v>1731</v>
      </c>
      <c r="H929" s="386">
        <f t="shared" si="98"/>
        <v>0.2073945696129405</v>
      </c>
      <c r="I929" s="139">
        <f t="shared" si="99"/>
        <v>2.2376873661670236</v>
      </c>
      <c r="J929" s="139">
        <f t="shared" si="101"/>
        <v>-8.500008222898621E-2</v>
      </c>
      <c r="K929" s="139">
        <f t="shared" si="102"/>
        <v>-0.22006744366490213</v>
      </c>
      <c r="L929" s="139">
        <f t="shared" si="103"/>
        <v>-0.16772210814667432</v>
      </c>
      <c r="M929" s="139">
        <f t="shared" si="104"/>
        <v>-0.47278963404056268</v>
      </c>
      <c r="N929" s="388">
        <f t="shared" si="100"/>
        <v>-818.39885652421401</v>
      </c>
    </row>
    <row r="930" spans="2:14" x14ac:dyDescent="0.2">
      <c r="B930" s="387">
        <v>13</v>
      </c>
      <c r="C930" s="387">
        <v>2783</v>
      </c>
      <c r="D930" s="384" t="s">
        <v>1503</v>
      </c>
      <c r="E930" s="385">
        <v>30</v>
      </c>
      <c r="F930" s="385">
        <v>287</v>
      </c>
      <c r="G930" s="385">
        <v>274</v>
      </c>
      <c r="H930" s="386">
        <f t="shared" si="98"/>
        <v>0.10948905109489052</v>
      </c>
      <c r="I930" s="139">
        <f t="shared" si="99"/>
        <v>1.0592334494773519</v>
      </c>
      <c r="J930" s="139">
        <f t="shared" si="101"/>
        <v>-0.13863299699556386</v>
      </c>
      <c r="K930" s="139">
        <f t="shared" si="102"/>
        <v>-0.32480364008392859</v>
      </c>
      <c r="L930" s="139">
        <f t="shared" si="103"/>
        <v>-0.20950440172858417</v>
      </c>
      <c r="M930" s="139">
        <f t="shared" si="104"/>
        <v>-0.67294103880807665</v>
      </c>
      <c r="N930" s="388">
        <f t="shared" si="100"/>
        <v>-184.385844633413</v>
      </c>
    </row>
    <row r="931" spans="2:14" x14ac:dyDescent="0.2">
      <c r="B931" s="387">
        <v>13</v>
      </c>
      <c r="C931" s="387">
        <v>2784</v>
      </c>
      <c r="D931" s="384" t="s">
        <v>1504</v>
      </c>
      <c r="E931" s="385">
        <v>192</v>
      </c>
      <c r="F931" s="385">
        <v>671</v>
      </c>
      <c r="G931" s="385">
        <v>735</v>
      </c>
      <c r="H931" s="386">
        <f t="shared" si="98"/>
        <v>0.26122448979591839</v>
      </c>
      <c r="I931" s="139">
        <f t="shared" si="99"/>
        <v>1.3815201192250373</v>
      </c>
      <c r="J931" s="139">
        <f t="shared" si="101"/>
        <v>-0.12166335134876063</v>
      </c>
      <c r="K931" s="139">
        <f t="shared" si="102"/>
        <v>-0.1624819144848951</v>
      </c>
      <c r="L931" s="139">
        <f t="shared" si="103"/>
        <v>-0.1980776704307155</v>
      </c>
      <c r="M931" s="139">
        <f t="shared" si="104"/>
        <v>-0.48222293626437124</v>
      </c>
      <c r="N931" s="388">
        <f t="shared" si="100"/>
        <v>-354.43385815431287</v>
      </c>
    </row>
    <row r="932" spans="2:14" x14ac:dyDescent="0.2">
      <c r="B932" s="387">
        <v>13</v>
      </c>
      <c r="C932" s="387">
        <v>2785</v>
      </c>
      <c r="D932" s="384" t="s">
        <v>1505</v>
      </c>
      <c r="E932" s="385">
        <v>638</v>
      </c>
      <c r="F932" s="385">
        <v>582</v>
      </c>
      <c r="G932" s="385">
        <v>1586</v>
      </c>
      <c r="H932" s="386">
        <f t="shared" si="98"/>
        <v>0.40226986128625475</v>
      </c>
      <c r="I932" s="139">
        <f t="shared" si="99"/>
        <v>3.8213058419243988</v>
      </c>
      <c r="J932" s="139">
        <f t="shared" si="101"/>
        <v>-9.0337606347828864E-2</v>
      </c>
      <c r="K932" s="139">
        <f t="shared" si="102"/>
        <v>-1.1596081326441068E-2</v>
      </c>
      <c r="L932" s="139">
        <f t="shared" si="103"/>
        <v>-0.11157463293466272</v>
      </c>
      <c r="M932" s="139">
        <f t="shared" si="104"/>
        <v>-0.21350832060893266</v>
      </c>
      <c r="N932" s="388">
        <f t="shared" si="100"/>
        <v>-338.62419648576719</v>
      </c>
    </row>
    <row r="933" spans="2:14" x14ac:dyDescent="0.2">
      <c r="B933" s="387">
        <v>13</v>
      </c>
      <c r="C933" s="387">
        <v>2786</v>
      </c>
      <c r="D933" s="384" t="s">
        <v>1506</v>
      </c>
      <c r="E933" s="385">
        <v>303</v>
      </c>
      <c r="F933" s="385">
        <v>319</v>
      </c>
      <c r="G933" s="385">
        <v>1902</v>
      </c>
      <c r="H933" s="386">
        <f t="shared" si="98"/>
        <v>0.15930599369085174</v>
      </c>
      <c r="I933" s="139">
        <f t="shared" si="99"/>
        <v>6.9122257053291536</v>
      </c>
      <c r="J933" s="139">
        <f t="shared" si="101"/>
        <v>-7.8705484819868304E-2</v>
      </c>
      <c r="K933" s="139">
        <f t="shared" si="102"/>
        <v>-0.27151106614424786</v>
      </c>
      <c r="L933" s="139">
        <f t="shared" si="103"/>
        <v>-1.9855184670302286E-3</v>
      </c>
      <c r="M933" s="139">
        <f t="shared" si="104"/>
        <v>-0.3522020694311464</v>
      </c>
      <c r="N933" s="388">
        <f t="shared" si="100"/>
        <v>-669.88833605804041</v>
      </c>
    </row>
    <row r="934" spans="2:14" x14ac:dyDescent="0.2">
      <c r="B934" s="387">
        <v>13</v>
      </c>
      <c r="C934" s="387">
        <v>2787</v>
      </c>
      <c r="D934" s="384" t="s">
        <v>1507</v>
      </c>
      <c r="E934" s="385">
        <v>4479</v>
      </c>
      <c r="F934" s="385">
        <v>1121</v>
      </c>
      <c r="G934" s="385">
        <v>5792</v>
      </c>
      <c r="H934" s="386">
        <f t="shared" si="98"/>
        <v>0.7733080110497238</v>
      </c>
      <c r="I934" s="139">
        <f t="shared" si="99"/>
        <v>9.1623550401427298</v>
      </c>
      <c r="J934" s="139">
        <f t="shared" si="101"/>
        <v>6.4487403609772828E-2</v>
      </c>
      <c r="K934" s="139">
        <f t="shared" si="102"/>
        <v>0.38532867961453043</v>
      </c>
      <c r="L934" s="139">
        <f t="shared" si="103"/>
        <v>7.7793218005365969E-2</v>
      </c>
      <c r="M934" s="139">
        <f t="shared" si="104"/>
        <v>0.5276093012296692</v>
      </c>
      <c r="N934" s="388">
        <f t="shared" si="100"/>
        <v>3055.9130727222441</v>
      </c>
    </row>
    <row r="935" spans="2:14" x14ac:dyDescent="0.2">
      <c r="B935" s="387">
        <v>13</v>
      </c>
      <c r="C935" s="387">
        <v>2788</v>
      </c>
      <c r="D935" s="384" t="s">
        <v>1508</v>
      </c>
      <c r="E935" s="385">
        <v>653</v>
      </c>
      <c r="F935" s="385">
        <v>1234</v>
      </c>
      <c r="G935" s="385">
        <v>1093</v>
      </c>
      <c r="H935" s="386">
        <f t="shared" si="98"/>
        <v>0.59743824336688012</v>
      </c>
      <c r="I935" s="139">
        <f t="shared" si="99"/>
        <v>1.4149108589951378</v>
      </c>
      <c r="J935" s="139">
        <f t="shared" si="101"/>
        <v>-0.10848518835189393</v>
      </c>
      <c r="K935" s="139">
        <f t="shared" si="102"/>
        <v>0.1971888197678871</v>
      </c>
      <c r="L935" s="139">
        <f t="shared" si="103"/>
        <v>-0.19689379580292307</v>
      </c>
      <c r="M935" s="139">
        <f t="shared" si="104"/>
        <v>-0.1081901643869299</v>
      </c>
      <c r="N935" s="388">
        <f t="shared" si="100"/>
        <v>-118.25184967491438</v>
      </c>
    </row>
    <row r="936" spans="2:14" x14ac:dyDescent="0.2">
      <c r="B936" s="387">
        <v>13</v>
      </c>
      <c r="C936" s="387">
        <v>2789</v>
      </c>
      <c r="D936" s="384" t="s">
        <v>1509</v>
      </c>
      <c r="E936" s="385">
        <v>77</v>
      </c>
      <c r="F936" s="385">
        <v>363</v>
      </c>
      <c r="G936" s="385">
        <v>457</v>
      </c>
      <c r="H936" s="386">
        <f t="shared" si="98"/>
        <v>0.16849015317286653</v>
      </c>
      <c r="I936" s="139">
        <f t="shared" si="99"/>
        <v>1.4710743801652892</v>
      </c>
      <c r="J936" s="139">
        <f t="shared" si="101"/>
        <v>-0.13189667345247277</v>
      </c>
      <c r="K936" s="139">
        <f t="shared" si="102"/>
        <v>-0.26168614569020193</v>
      </c>
      <c r="L936" s="139">
        <f t="shared" si="103"/>
        <v>-0.19490250815315491</v>
      </c>
      <c r="M936" s="139">
        <f t="shared" si="104"/>
        <v>-0.58848532729582959</v>
      </c>
      <c r="N936" s="388">
        <f t="shared" si="100"/>
        <v>-268.93779457419413</v>
      </c>
    </row>
    <row r="937" spans="2:14" x14ac:dyDescent="0.2">
      <c r="B937" s="387">
        <v>13</v>
      </c>
      <c r="C937" s="387">
        <v>2790</v>
      </c>
      <c r="D937" s="384" t="s">
        <v>1510</v>
      </c>
      <c r="E937" s="385">
        <v>61</v>
      </c>
      <c r="F937" s="385">
        <v>665</v>
      </c>
      <c r="G937" s="385">
        <v>270</v>
      </c>
      <c r="H937" s="386">
        <f t="shared" si="98"/>
        <v>0.22592592592592592</v>
      </c>
      <c r="I937" s="139">
        <f t="shared" si="99"/>
        <v>0.49774436090225566</v>
      </c>
      <c r="J937" s="139">
        <f t="shared" si="101"/>
        <v>-0.1387802390402216</v>
      </c>
      <c r="K937" s="139">
        <f t="shared" si="102"/>
        <v>-0.20024319060862547</v>
      </c>
      <c r="L937" s="139">
        <f t="shared" si="103"/>
        <v>-0.22941209740478397</v>
      </c>
      <c r="M937" s="139">
        <f t="shared" si="104"/>
        <v>-0.56843552705363098</v>
      </c>
      <c r="N937" s="388">
        <f t="shared" si="100"/>
        <v>-153.47759230448037</v>
      </c>
    </row>
    <row r="938" spans="2:14" x14ac:dyDescent="0.2">
      <c r="B938" s="387">
        <v>13</v>
      </c>
      <c r="C938" s="387">
        <v>2791</v>
      </c>
      <c r="D938" s="384" t="s">
        <v>1511</v>
      </c>
      <c r="E938" s="385">
        <v>292</v>
      </c>
      <c r="F938" s="385">
        <v>1002</v>
      </c>
      <c r="G938" s="385">
        <v>1892</v>
      </c>
      <c r="H938" s="386">
        <f t="shared" si="98"/>
        <v>0.15433403805496829</v>
      </c>
      <c r="I938" s="139">
        <f t="shared" si="99"/>
        <v>2.1796407185628741</v>
      </c>
      <c r="J938" s="139">
        <f t="shared" si="101"/>
        <v>-7.9073589931512603E-2</v>
      </c>
      <c r="K938" s="139">
        <f t="shared" si="102"/>
        <v>-0.27682990546963859</v>
      </c>
      <c r="L938" s="139">
        <f t="shared" si="103"/>
        <v>-0.16978016237967739</v>
      </c>
      <c r="M938" s="139">
        <f t="shared" si="104"/>
        <v>-0.52568365778082859</v>
      </c>
      <c r="N938" s="388">
        <f t="shared" si="100"/>
        <v>-994.59348052132771</v>
      </c>
    </row>
    <row r="939" spans="2:14" x14ac:dyDescent="0.2">
      <c r="B939" s="387">
        <v>13</v>
      </c>
      <c r="C939" s="387">
        <v>2792</v>
      </c>
      <c r="D939" s="384" t="s">
        <v>1512</v>
      </c>
      <c r="E939" s="385">
        <v>204</v>
      </c>
      <c r="F939" s="385">
        <v>542</v>
      </c>
      <c r="G939" s="385">
        <v>1541</v>
      </c>
      <c r="H939" s="386">
        <f t="shared" si="98"/>
        <v>0.13238157040882545</v>
      </c>
      <c r="I939" s="139">
        <f t="shared" si="99"/>
        <v>3.2195571955719555</v>
      </c>
      <c r="J939" s="139">
        <f t="shared" si="101"/>
        <v>-9.1994079350228311E-2</v>
      </c>
      <c r="K939" s="139">
        <f t="shared" si="102"/>
        <v>-0.30031395415321571</v>
      </c>
      <c r="L939" s="139">
        <f t="shared" si="103"/>
        <v>-0.13290973840492232</v>
      </c>
      <c r="M939" s="139">
        <f t="shared" si="104"/>
        <v>-0.52521777190836638</v>
      </c>
      <c r="N939" s="388">
        <f t="shared" si="100"/>
        <v>-809.36058651079259</v>
      </c>
    </row>
    <row r="940" spans="2:14" x14ac:dyDescent="0.2">
      <c r="B940" s="387">
        <v>13</v>
      </c>
      <c r="C940" s="387">
        <v>2793</v>
      </c>
      <c r="D940" s="384" t="s">
        <v>1513</v>
      </c>
      <c r="E940" s="385">
        <v>1046</v>
      </c>
      <c r="F940" s="385">
        <v>449</v>
      </c>
      <c r="G940" s="385">
        <v>2598</v>
      </c>
      <c r="H940" s="386">
        <f t="shared" si="98"/>
        <v>0.40261739799846036</v>
      </c>
      <c r="I940" s="139">
        <f t="shared" si="99"/>
        <v>8.1158129175946545</v>
      </c>
      <c r="J940" s="139">
        <f t="shared" si="101"/>
        <v>-5.3085369049423507E-2</v>
      </c>
      <c r="K940" s="139">
        <f t="shared" si="102"/>
        <v>-1.1224297652718134E-2</v>
      </c>
      <c r="L940" s="139">
        <f t="shared" si="103"/>
        <v>4.068788058753154E-2</v>
      </c>
      <c r="M940" s="139">
        <f t="shared" si="104"/>
        <v>-2.3621786114610098E-2</v>
      </c>
      <c r="N940" s="388">
        <f t="shared" si="100"/>
        <v>-61.369400325757034</v>
      </c>
    </row>
    <row r="941" spans="2:14" x14ac:dyDescent="0.2">
      <c r="B941" s="387">
        <v>13</v>
      </c>
      <c r="C941" s="387">
        <v>2821</v>
      </c>
      <c r="D941" s="384" t="s">
        <v>1514</v>
      </c>
      <c r="E941" s="385">
        <v>523</v>
      </c>
      <c r="F941" s="385">
        <v>998</v>
      </c>
      <c r="G941" s="385">
        <v>1699</v>
      </c>
      <c r="H941" s="386">
        <f t="shared" si="98"/>
        <v>0.30782813419658622</v>
      </c>
      <c r="I941" s="139">
        <f t="shared" si="99"/>
        <v>2.2264529058116231</v>
      </c>
      <c r="J941" s="139">
        <f t="shared" si="101"/>
        <v>-8.6178018586248031E-2</v>
      </c>
      <c r="K941" s="139">
        <f t="shared" si="102"/>
        <v>-0.11262682431558126</v>
      </c>
      <c r="L941" s="139">
        <f t="shared" si="103"/>
        <v>-0.168120427940224</v>
      </c>
      <c r="M941" s="139">
        <f t="shared" si="104"/>
        <v>-0.36692527084205329</v>
      </c>
      <c r="N941" s="388">
        <f t="shared" si="100"/>
        <v>-623.40603516064857</v>
      </c>
    </row>
    <row r="942" spans="2:14" x14ac:dyDescent="0.2">
      <c r="B942" s="387">
        <v>13</v>
      </c>
      <c r="C942" s="387">
        <v>2822</v>
      </c>
      <c r="D942" s="384" t="s">
        <v>1515</v>
      </c>
      <c r="E942" s="385">
        <v>783</v>
      </c>
      <c r="F942" s="385">
        <v>134</v>
      </c>
      <c r="G942" s="385">
        <v>1044</v>
      </c>
      <c r="H942" s="386">
        <f t="shared" si="98"/>
        <v>0.75</v>
      </c>
      <c r="I942" s="139">
        <f t="shared" si="99"/>
        <v>13.634328358208956</v>
      </c>
      <c r="J942" s="139">
        <f t="shared" si="101"/>
        <v>-0.1102889033989511</v>
      </c>
      <c r="K942" s="139">
        <f t="shared" si="102"/>
        <v>0.36039451389647997</v>
      </c>
      <c r="L942" s="139">
        <f t="shared" si="103"/>
        <v>0.23634782877095156</v>
      </c>
      <c r="M942" s="139">
        <f t="shared" si="104"/>
        <v>0.48645343926848045</v>
      </c>
      <c r="N942" s="388">
        <f t="shared" si="100"/>
        <v>507.85739059629361</v>
      </c>
    </row>
    <row r="943" spans="2:14" x14ac:dyDescent="0.2">
      <c r="B943" s="387">
        <v>13</v>
      </c>
      <c r="C943" s="387">
        <v>2823</v>
      </c>
      <c r="D943" s="384" t="s">
        <v>1516</v>
      </c>
      <c r="E943" s="385">
        <v>3114</v>
      </c>
      <c r="F943" s="385">
        <v>1070</v>
      </c>
      <c r="G943" s="385">
        <v>4359</v>
      </c>
      <c r="H943" s="386">
        <f t="shared" si="98"/>
        <v>0.71438403303509979</v>
      </c>
      <c r="I943" s="139">
        <f t="shared" si="99"/>
        <v>6.9841121495327103</v>
      </c>
      <c r="J943" s="139">
        <f t="shared" si="101"/>
        <v>1.1737941111141532E-2</v>
      </c>
      <c r="K943" s="139">
        <f t="shared" si="102"/>
        <v>0.32229369008028597</v>
      </c>
      <c r="L943" s="139">
        <f t="shared" si="103"/>
        <v>5.6322822024777687E-4</v>
      </c>
      <c r="M943" s="139">
        <f t="shared" si="104"/>
        <v>0.33459485941167527</v>
      </c>
      <c r="N943" s="388">
        <f t="shared" si="100"/>
        <v>1458.4989921754925</v>
      </c>
    </row>
    <row r="944" spans="2:14" x14ac:dyDescent="0.2">
      <c r="B944" s="387">
        <v>13</v>
      </c>
      <c r="C944" s="387">
        <v>2824</v>
      </c>
      <c r="D944" s="384" t="s">
        <v>1517</v>
      </c>
      <c r="E944" s="385">
        <v>2253</v>
      </c>
      <c r="F944" s="385">
        <v>460</v>
      </c>
      <c r="G944" s="385">
        <v>6483</v>
      </c>
      <c r="H944" s="386">
        <f t="shared" si="98"/>
        <v>0.34752429430819065</v>
      </c>
      <c r="I944" s="139">
        <f t="shared" si="99"/>
        <v>18.991304347826087</v>
      </c>
      <c r="J944" s="139">
        <f t="shared" si="101"/>
        <v>8.9923466824395448E-2</v>
      </c>
      <c r="K944" s="139">
        <f t="shared" si="102"/>
        <v>-7.0161140200302105E-2</v>
      </c>
      <c r="L944" s="139">
        <f t="shared" si="103"/>
        <v>0.42628036693770849</v>
      </c>
      <c r="M944" s="139">
        <f t="shared" si="104"/>
        <v>0.44604269356180182</v>
      </c>
      <c r="N944" s="388">
        <f t="shared" si="100"/>
        <v>2891.6947823611613</v>
      </c>
    </row>
    <row r="945" spans="2:14" x14ac:dyDescent="0.2">
      <c r="B945" s="387">
        <v>13</v>
      </c>
      <c r="C945" s="387">
        <v>2825</v>
      </c>
      <c r="D945" s="384" t="s">
        <v>1518</v>
      </c>
      <c r="E945" s="385">
        <v>2076</v>
      </c>
      <c r="F945" s="385">
        <v>459</v>
      </c>
      <c r="G945" s="385">
        <v>4613</v>
      </c>
      <c r="H945" s="386">
        <f t="shared" si="98"/>
        <v>0.45003251680034684</v>
      </c>
      <c r="I945" s="139">
        <f t="shared" si="99"/>
        <v>14.572984749455337</v>
      </c>
      <c r="J945" s="139">
        <f t="shared" si="101"/>
        <v>2.1087810946907301E-2</v>
      </c>
      <c r="K945" s="139">
        <f t="shared" si="102"/>
        <v>3.9498881910957878E-2</v>
      </c>
      <c r="L945" s="139">
        <f t="shared" si="103"/>
        <v>0.26962805836343395</v>
      </c>
      <c r="M945" s="139">
        <f t="shared" si="104"/>
        <v>0.33021475122129912</v>
      </c>
      <c r="N945" s="388">
        <f t="shared" si="100"/>
        <v>1523.2806473838527</v>
      </c>
    </row>
    <row r="946" spans="2:14" x14ac:dyDescent="0.2">
      <c r="B946" s="387">
        <v>13</v>
      </c>
      <c r="C946" s="387">
        <v>2826</v>
      </c>
      <c r="D946" s="384" t="s">
        <v>1519</v>
      </c>
      <c r="E946" s="385">
        <v>230</v>
      </c>
      <c r="F946" s="385">
        <v>133</v>
      </c>
      <c r="G946" s="385">
        <v>1118</v>
      </c>
      <c r="H946" s="386">
        <f t="shared" si="98"/>
        <v>0.20572450805008943</v>
      </c>
      <c r="I946" s="139">
        <f t="shared" si="99"/>
        <v>10.135338345864662</v>
      </c>
      <c r="J946" s="139">
        <f t="shared" si="101"/>
        <v>-0.10756492557278312</v>
      </c>
      <c r="K946" s="139">
        <f t="shared" si="102"/>
        <v>-0.22185402217984448</v>
      </c>
      <c r="L946" s="139">
        <f t="shared" si="103"/>
        <v>0.11229051446662118</v>
      </c>
      <c r="M946" s="139">
        <f t="shared" si="104"/>
        <v>-0.21712843328600639</v>
      </c>
      <c r="N946" s="388">
        <f t="shared" si="100"/>
        <v>-242.74958841375516</v>
      </c>
    </row>
    <row r="947" spans="2:14" x14ac:dyDescent="0.2">
      <c r="B947" s="387">
        <v>13</v>
      </c>
      <c r="C947" s="387">
        <v>2827</v>
      </c>
      <c r="D947" s="384" t="s">
        <v>1520</v>
      </c>
      <c r="E947" s="385">
        <v>34</v>
      </c>
      <c r="F947" s="385">
        <v>169</v>
      </c>
      <c r="G947" s="385">
        <v>353</v>
      </c>
      <c r="H947" s="386">
        <f t="shared" si="98"/>
        <v>9.6317280453257784E-2</v>
      </c>
      <c r="I947" s="139">
        <f t="shared" si="99"/>
        <v>2.2899408284023668</v>
      </c>
      <c r="J947" s="139">
        <f t="shared" si="101"/>
        <v>-0.13572496661357372</v>
      </c>
      <c r="K947" s="139">
        <f t="shared" si="102"/>
        <v>-0.33889437958452251</v>
      </c>
      <c r="L947" s="139">
        <f t="shared" si="103"/>
        <v>-0.16586945233309677</v>
      </c>
      <c r="M947" s="139">
        <f t="shared" si="104"/>
        <v>-0.640488798531193</v>
      </c>
      <c r="N947" s="388">
        <f t="shared" si="100"/>
        <v>-226.09254588151114</v>
      </c>
    </row>
    <row r="948" spans="2:14" x14ac:dyDescent="0.2">
      <c r="B948" s="387">
        <v>13</v>
      </c>
      <c r="C948" s="387">
        <v>2828</v>
      </c>
      <c r="D948" s="384" t="s">
        <v>1521</v>
      </c>
      <c r="E948" s="385">
        <v>1815</v>
      </c>
      <c r="F948" s="385">
        <v>549</v>
      </c>
      <c r="G948" s="385">
        <v>5723</v>
      </c>
      <c r="H948" s="386">
        <f t="shared" si="98"/>
        <v>0.31714135942687399</v>
      </c>
      <c r="I948" s="139">
        <f t="shared" si="99"/>
        <v>13.730418943533698</v>
      </c>
      <c r="J948" s="139">
        <f t="shared" si="101"/>
        <v>6.1947478339427001E-2</v>
      </c>
      <c r="K948" s="139">
        <f t="shared" si="102"/>
        <v>-0.10266383344664243</v>
      </c>
      <c r="L948" s="139">
        <f t="shared" si="103"/>
        <v>0.23975473759414415</v>
      </c>
      <c r="M948" s="139">
        <f t="shared" si="104"/>
        <v>0.19903838248692873</v>
      </c>
      <c r="N948" s="388">
        <f t="shared" si="100"/>
        <v>1139.0966629726931</v>
      </c>
    </row>
    <row r="949" spans="2:14" x14ac:dyDescent="0.2">
      <c r="B949" s="387">
        <v>13</v>
      </c>
      <c r="C949" s="387">
        <v>2829</v>
      </c>
      <c r="D949" s="384" t="s">
        <v>1522</v>
      </c>
      <c r="E949" s="385">
        <v>17227</v>
      </c>
      <c r="F949" s="385">
        <v>1799</v>
      </c>
      <c r="G949" s="385">
        <v>15082</v>
      </c>
      <c r="H949" s="386">
        <f t="shared" si="98"/>
        <v>1.1422225169075719</v>
      </c>
      <c r="I949" s="139">
        <f t="shared" si="99"/>
        <v>17.959421901056142</v>
      </c>
      <c r="J949" s="139">
        <f t="shared" si="101"/>
        <v>0.40645705232734758</v>
      </c>
      <c r="K949" s="139">
        <f t="shared" si="102"/>
        <v>0.77998163413856147</v>
      </c>
      <c r="L949" s="139">
        <f t="shared" si="103"/>
        <v>0.38969479093650888</v>
      </c>
      <c r="M949" s="139">
        <f t="shared" si="104"/>
        <v>1.576133477402418</v>
      </c>
      <c r="N949" s="388">
        <f t="shared" si="100"/>
        <v>23771.245106183269</v>
      </c>
    </row>
    <row r="950" spans="2:14" x14ac:dyDescent="0.2">
      <c r="B950" s="387">
        <v>13</v>
      </c>
      <c r="C950" s="387">
        <v>2830</v>
      </c>
      <c r="D950" s="384" t="s">
        <v>1523</v>
      </c>
      <c r="E950" s="385">
        <v>150</v>
      </c>
      <c r="F950" s="385">
        <v>314</v>
      </c>
      <c r="G950" s="385">
        <v>1475</v>
      </c>
      <c r="H950" s="386">
        <f t="shared" si="98"/>
        <v>0.10169491525423729</v>
      </c>
      <c r="I950" s="139">
        <f t="shared" si="99"/>
        <v>5.1751592356687901</v>
      </c>
      <c r="J950" s="139">
        <f t="shared" si="101"/>
        <v>-9.4423573087080839E-2</v>
      </c>
      <c r="K950" s="139">
        <f t="shared" si="102"/>
        <v>-0.33314155764648901</v>
      </c>
      <c r="L950" s="139">
        <f t="shared" si="103"/>
        <v>-6.3573519642772067E-2</v>
      </c>
      <c r="M950" s="139">
        <f t="shared" si="104"/>
        <v>-0.49113865037634191</v>
      </c>
      <c r="N950" s="388">
        <f t="shared" si="100"/>
        <v>-724.42950930510438</v>
      </c>
    </row>
    <row r="951" spans="2:14" x14ac:dyDescent="0.2">
      <c r="B951" s="387">
        <v>13</v>
      </c>
      <c r="C951" s="387">
        <v>2831</v>
      </c>
      <c r="D951" s="384" t="s">
        <v>1524</v>
      </c>
      <c r="E951" s="385">
        <v>14833</v>
      </c>
      <c r="F951" s="385">
        <v>1060</v>
      </c>
      <c r="G951" s="385">
        <v>16447</v>
      </c>
      <c r="H951" s="386">
        <f t="shared" si="98"/>
        <v>0.90186660181188061</v>
      </c>
      <c r="I951" s="139">
        <f t="shared" si="99"/>
        <v>29.509433962264151</v>
      </c>
      <c r="J951" s="139">
        <f t="shared" si="101"/>
        <v>0.45670340006679755</v>
      </c>
      <c r="K951" s="139">
        <f t="shared" si="102"/>
        <v>0.52285655360190031</v>
      </c>
      <c r="L951" s="139">
        <f t="shared" si="103"/>
        <v>0.79920252643761214</v>
      </c>
      <c r="M951" s="139">
        <f t="shared" si="104"/>
        <v>1.77876248010631</v>
      </c>
      <c r="N951" s="388">
        <f t="shared" si="100"/>
        <v>29255.306510308481</v>
      </c>
    </row>
    <row r="952" spans="2:14" x14ac:dyDescent="0.2">
      <c r="B952" s="387">
        <v>13</v>
      </c>
      <c r="C952" s="387">
        <v>2832</v>
      </c>
      <c r="D952" s="384" t="s">
        <v>1525</v>
      </c>
      <c r="E952" s="385">
        <v>167</v>
      </c>
      <c r="F952" s="385">
        <v>226</v>
      </c>
      <c r="G952" s="385">
        <v>729</v>
      </c>
      <c r="H952" s="386">
        <f t="shared" si="98"/>
        <v>0.22908093278463648</v>
      </c>
      <c r="I952" s="139">
        <f t="shared" si="99"/>
        <v>3.9646017699115044</v>
      </c>
      <c r="J952" s="139">
        <f t="shared" si="101"/>
        <v>-0.12188421441574723</v>
      </c>
      <c r="K952" s="139">
        <f t="shared" si="102"/>
        <v>-0.19686806504819687</v>
      </c>
      <c r="L952" s="139">
        <f t="shared" si="103"/>
        <v>-0.10649405027677836</v>
      </c>
      <c r="M952" s="139">
        <f t="shared" si="104"/>
        <v>-0.42524632974072252</v>
      </c>
      <c r="N952" s="388">
        <f t="shared" si="100"/>
        <v>-310.0045743809867</v>
      </c>
    </row>
    <row r="953" spans="2:14" x14ac:dyDescent="0.2">
      <c r="B953" s="387">
        <v>13</v>
      </c>
      <c r="C953" s="387">
        <v>2833</v>
      </c>
      <c r="D953" s="384" t="s">
        <v>1526</v>
      </c>
      <c r="E953" s="385">
        <v>221</v>
      </c>
      <c r="F953" s="385">
        <v>354</v>
      </c>
      <c r="G953" s="385">
        <v>1293</v>
      </c>
      <c r="H953" s="386">
        <f t="shared" si="98"/>
        <v>0.17092034029389017</v>
      </c>
      <c r="I953" s="139">
        <f t="shared" si="99"/>
        <v>4.27683615819209</v>
      </c>
      <c r="J953" s="139">
        <f t="shared" si="101"/>
        <v>-0.10112308611900749</v>
      </c>
      <c r="K953" s="139">
        <f t="shared" si="102"/>
        <v>-0.25908640913300679</v>
      </c>
      <c r="L953" s="139">
        <f t="shared" si="103"/>
        <v>-9.5423724409345295E-2</v>
      </c>
      <c r="M953" s="139">
        <f t="shared" si="104"/>
        <v>-0.45563321966135961</v>
      </c>
      <c r="N953" s="388">
        <f t="shared" si="100"/>
        <v>-589.13375302213797</v>
      </c>
    </row>
    <row r="954" spans="2:14" x14ac:dyDescent="0.2">
      <c r="B954" s="387">
        <v>13</v>
      </c>
      <c r="C954" s="387">
        <v>2834</v>
      </c>
      <c r="D954" s="384" t="s">
        <v>1527</v>
      </c>
      <c r="E954" s="385">
        <v>411</v>
      </c>
      <c r="F954" s="385">
        <v>779</v>
      </c>
      <c r="G954" s="385">
        <v>1643</v>
      </c>
      <c r="H954" s="386">
        <f t="shared" si="98"/>
        <v>0.25015216068167984</v>
      </c>
      <c r="I954" s="139">
        <f t="shared" si="99"/>
        <v>2.6367137355584083</v>
      </c>
      <c r="J954" s="139">
        <f t="shared" si="101"/>
        <v>-8.8239407211456219E-2</v>
      </c>
      <c r="K954" s="139">
        <f t="shared" si="102"/>
        <v>-0.17432673849970481</v>
      </c>
      <c r="L954" s="139">
        <f t="shared" si="103"/>
        <v>-0.15357455712519058</v>
      </c>
      <c r="M954" s="139">
        <f t="shared" si="104"/>
        <v>-0.41614070283635163</v>
      </c>
      <c r="N954" s="388">
        <f t="shared" si="100"/>
        <v>-683.71917476012572</v>
      </c>
    </row>
    <row r="955" spans="2:14" x14ac:dyDescent="0.2">
      <c r="B955" s="387">
        <v>13</v>
      </c>
      <c r="C955" s="387">
        <v>2841</v>
      </c>
      <c r="D955" s="384" t="s">
        <v>1528</v>
      </c>
      <c r="E955" s="385">
        <v>109</v>
      </c>
      <c r="F955" s="385">
        <v>389</v>
      </c>
      <c r="G955" s="385">
        <v>527</v>
      </c>
      <c r="H955" s="386">
        <f t="shared" si="98"/>
        <v>0.20683111954459202</v>
      </c>
      <c r="I955" s="139">
        <f t="shared" si="99"/>
        <v>1.6349614395886889</v>
      </c>
      <c r="J955" s="139">
        <f t="shared" si="101"/>
        <v>-0.12931993767096253</v>
      </c>
      <c r="K955" s="139">
        <f t="shared" si="102"/>
        <v>-0.22067020455033665</v>
      </c>
      <c r="L955" s="139">
        <f t="shared" si="103"/>
        <v>-0.18909186326146535</v>
      </c>
      <c r="M955" s="139">
        <f t="shared" si="104"/>
        <v>-0.53908200548276453</v>
      </c>
      <c r="N955" s="388">
        <f t="shared" si="100"/>
        <v>-284.09621688941689</v>
      </c>
    </row>
    <row r="956" spans="2:14" x14ac:dyDescent="0.2">
      <c r="B956" s="387">
        <v>13</v>
      </c>
      <c r="C956" s="387">
        <v>2842</v>
      </c>
      <c r="D956" s="384" t="s">
        <v>1529</v>
      </c>
      <c r="E956" s="385">
        <v>480</v>
      </c>
      <c r="F956" s="385">
        <v>224</v>
      </c>
      <c r="G956" s="385">
        <v>819</v>
      </c>
      <c r="H956" s="386">
        <f t="shared" si="98"/>
        <v>0.58608058608058611</v>
      </c>
      <c r="I956" s="139">
        <f t="shared" si="99"/>
        <v>5.7991071428571432</v>
      </c>
      <c r="J956" s="139">
        <f t="shared" si="101"/>
        <v>-0.11857126841094832</v>
      </c>
      <c r="K956" s="139">
        <f t="shared" si="102"/>
        <v>0.18503876078854603</v>
      </c>
      <c r="L956" s="139">
        <f t="shared" si="103"/>
        <v>-4.1451335424322756E-2</v>
      </c>
      <c r="M956" s="139">
        <f t="shared" si="104"/>
        <v>2.501615695327495E-2</v>
      </c>
      <c r="N956" s="388">
        <f t="shared" si="100"/>
        <v>20.488232544732185</v>
      </c>
    </row>
    <row r="957" spans="2:14" x14ac:dyDescent="0.2">
      <c r="B957" s="387">
        <v>13</v>
      </c>
      <c r="C957" s="387">
        <v>2843</v>
      </c>
      <c r="D957" s="384" t="s">
        <v>1530</v>
      </c>
      <c r="E957" s="385">
        <v>282</v>
      </c>
      <c r="F957" s="385">
        <v>200</v>
      </c>
      <c r="G957" s="385">
        <v>720</v>
      </c>
      <c r="H957" s="386">
        <f t="shared" si="98"/>
        <v>0.39166666666666666</v>
      </c>
      <c r="I957" s="139">
        <f t="shared" si="99"/>
        <v>5.01</v>
      </c>
      <c r="J957" s="139">
        <f t="shared" si="101"/>
        <v>-0.1222155090162271</v>
      </c>
      <c r="K957" s="139">
        <f t="shared" si="102"/>
        <v>-2.2939040243936632E-2</v>
      </c>
      <c r="L957" s="139">
        <f t="shared" si="103"/>
        <v>-6.9429269769906182E-2</v>
      </c>
      <c r="M957" s="139">
        <f t="shared" si="104"/>
        <v>-0.21458381903006993</v>
      </c>
      <c r="N957" s="388">
        <f t="shared" si="100"/>
        <v>-154.50034970165035</v>
      </c>
    </row>
    <row r="958" spans="2:14" x14ac:dyDescent="0.2">
      <c r="B958" s="387">
        <v>13</v>
      </c>
      <c r="C958" s="387">
        <v>2844</v>
      </c>
      <c r="D958" s="384" t="s">
        <v>1531</v>
      </c>
      <c r="E958" s="385">
        <v>214</v>
      </c>
      <c r="F958" s="385">
        <v>885</v>
      </c>
      <c r="G958" s="385">
        <v>1115</v>
      </c>
      <c r="H958" s="386">
        <f t="shared" si="98"/>
        <v>0.19192825112107623</v>
      </c>
      <c r="I958" s="139">
        <f t="shared" si="99"/>
        <v>1.5016949152542374</v>
      </c>
      <c r="J958" s="139">
        <f t="shared" si="101"/>
        <v>-0.10767535710627642</v>
      </c>
      <c r="K958" s="139">
        <f t="shared" si="102"/>
        <v>-0.23661281716337837</v>
      </c>
      <c r="L958" s="139">
        <f t="shared" si="103"/>
        <v>-0.19381685162590137</v>
      </c>
      <c r="M958" s="139">
        <f t="shared" si="104"/>
        <v>-0.5381050258955562</v>
      </c>
      <c r="N958" s="388">
        <f t="shared" si="100"/>
        <v>-599.98710387354515</v>
      </c>
    </row>
    <row r="959" spans="2:14" x14ac:dyDescent="0.2">
      <c r="B959" s="387">
        <v>13</v>
      </c>
      <c r="C959" s="387">
        <v>2845</v>
      </c>
      <c r="D959" s="384" t="s">
        <v>1532</v>
      </c>
      <c r="E959" s="385">
        <v>184</v>
      </c>
      <c r="F959" s="385">
        <v>142</v>
      </c>
      <c r="G959" s="385">
        <v>762</v>
      </c>
      <c r="H959" s="386">
        <f t="shared" si="98"/>
        <v>0.24146981627296588</v>
      </c>
      <c r="I959" s="139">
        <f t="shared" si="99"/>
        <v>6.6619718309859151</v>
      </c>
      <c r="J959" s="139">
        <f t="shared" si="101"/>
        <v>-0.12066946754732097</v>
      </c>
      <c r="K959" s="139">
        <f t="shared" si="102"/>
        <v>-0.18361483321727737</v>
      </c>
      <c r="L959" s="139">
        <f t="shared" si="103"/>
        <v>-1.0858314169717904E-2</v>
      </c>
      <c r="M959" s="139">
        <f t="shared" si="104"/>
        <v>-0.31514261493431622</v>
      </c>
      <c r="N959" s="388">
        <f t="shared" si="100"/>
        <v>-240.13867257994897</v>
      </c>
    </row>
    <row r="960" spans="2:14" x14ac:dyDescent="0.2">
      <c r="B960" s="387">
        <v>13</v>
      </c>
      <c r="C960" s="387">
        <v>2846</v>
      </c>
      <c r="D960" s="384" t="s">
        <v>1533</v>
      </c>
      <c r="E960" s="385">
        <v>2408</v>
      </c>
      <c r="F960" s="385">
        <v>973</v>
      </c>
      <c r="G960" s="385">
        <v>6192</v>
      </c>
      <c r="H960" s="386">
        <f t="shared" si="98"/>
        <v>0.3888888888888889</v>
      </c>
      <c r="I960" s="139">
        <f t="shared" si="99"/>
        <v>8.8386433710174721</v>
      </c>
      <c r="J960" s="139">
        <f t="shared" si="101"/>
        <v>7.9211608075545684E-2</v>
      </c>
      <c r="K960" s="139">
        <f t="shared" si="102"/>
        <v>-2.5910618183009621E-2</v>
      </c>
      <c r="L960" s="139">
        <f t="shared" si="103"/>
        <v>6.6315963100672642E-2</v>
      </c>
      <c r="M960" s="139">
        <f t="shared" si="104"/>
        <v>0.11961695299320871</v>
      </c>
      <c r="N960" s="388">
        <f t="shared" si="100"/>
        <v>740.66817293394831</v>
      </c>
    </row>
    <row r="961" spans="2:14" x14ac:dyDescent="0.2">
      <c r="B961" s="387">
        <v>13</v>
      </c>
      <c r="C961" s="387">
        <v>2847</v>
      </c>
      <c r="D961" s="384" t="s">
        <v>1534</v>
      </c>
      <c r="E961" s="385">
        <v>108</v>
      </c>
      <c r="F961" s="385">
        <v>397</v>
      </c>
      <c r="G961" s="385">
        <v>254</v>
      </c>
      <c r="H961" s="386">
        <f t="shared" si="98"/>
        <v>0.42519685039370081</v>
      </c>
      <c r="I961" s="139">
        <f t="shared" si="99"/>
        <v>0.91183879093198994</v>
      </c>
      <c r="J961" s="139">
        <f t="shared" si="101"/>
        <v>-0.13936920721885251</v>
      </c>
      <c r="K961" s="139">
        <f t="shared" si="102"/>
        <v>1.2930479288338235E-2</v>
      </c>
      <c r="L961" s="139">
        <f t="shared" si="103"/>
        <v>-0.21473030560868428</v>
      </c>
      <c r="M961" s="139">
        <f t="shared" si="104"/>
        <v>-0.34116903353919859</v>
      </c>
      <c r="N961" s="388">
        <f t="shared" si="100"/>
        <v>-86.656934518956447</v>
      </c>
    </row>
    <row r="962" spans="2:14" x14ac:dyDescent="0.2">
      <c r="B962" s="387">
        <v>13</v>
      </c>
      <c r="C962" s="387">
        <v>2848</v>
      </c>
      <c r="D962" s="384" t="s">
        <v>1535</v>
      </c>
      <c r="E962" s="385">
        <v>58</v>
      </c>
      <c r="F962" s="385">
        <v>341</v>
      </c>
      <c r="G962" s="385">
        <v>261</v>
      </c>
      <c r="H962" s="386">
        <f t="shared" si="98"/>
        <v>0.22222222222222221</v>
      </c>
      <c r="I962" s="139">
        <f t="shared" si="99"/>
        <v>0.93548387096774188</v>
      </c>
      <c r="J962" s="139">
        <f t="shared" si="101"/>
        <v>-0.13911153364070147</v>
      </c>
      <c r="K962" s="139">
        <f t="shared" si="102"/>
        <v>-0.20420529452738947</v>
      </c>
      <c r="L962" s="139">
        <f t="shared" si="103"/>
        <v>-0.21389196508316186</v>
      </c>
      <c r="M962" s="139">
        <f t="shared" si="104"/>
        <v>-0.55720879325125283</v>
      </c>
      <c r="N962" s="388">
        <f t="shared" si="100"/>
        <v>-145.431495038577</v>
      </c>
    </row>
    <row r="963" spans="2:14" x14ac:dyDescent="0.2">
      <c r="B963" s="387">
        <v>13</v>
      </c>
      <c r="C963" s="387">
        <v>2849</v>
      </c>
      <c r="D963" s="384" t="s">
        <v>1536</v>
      </c>
      <c r="E963" s="385">
        <v>995</v>
      </c>
      <c r="F963" s="385">
        <v>311</v>
      </c>
      <c r="G963" s="385">
        <v>2318</v>
      </c>
      <c r="H963" s="386">
        <f t="shared" si="98"/>
        <v>0.42924935289042276</v>
      </c>
      <c r="I963" s="139">
        <f t="shared" si="99"/>
        <v>10.652733118971062</v>
      </c>
      <c r="J963" s="139">
        <f t="shared" si="101"/>
        <v>-6.3392312175464524E-2</v>
      </c>
      <c r="K963" s="139">
        <f t="shared" si="102"/>
        <v>1.7265717014565227E-2</v>
      </c>
      <c r="L963" s="139">
        <f t="shared" si="103"/>
        <v>0.13063483833157383</v>
      </c>
      <c r="M963" s="139">
        <f t="shared" si="104"/>
        <v>8.4508243170674527E-2</v>
      </c>
      <c r="N963" s="388">
        <f t="shared" si="100"/>
        <v>195.89010766962355</v>
      </c>
    </row>
    <row r="964" spans="2:14" x14ac:dyDescent="0.2">
      <c r="B964" s="387">
        <v>13</v>
      </c>
      <c r="C964" s="387">
        <v>2850</v>
      </c>
      <c r="D964" s="384" t="s">
        <v>1537</v>
      </c>
      <c r="E964" s="385">
        <v>42</v>
      </c>
      <c r="F964" s="385">
        <v>143</v>
      </c>
      <c r="G964" s="385">
        <v>517</v>
      </c>
      <c r="H964" s="386">
        <f t="shared" si="98"/>
        <v>8.1237911025145063E-2</v>
      </c>
      <c r="I964" s="139">
        <f t="shared" si="99"/>
        <v>3.9090909090909092</v>
      </c>
      <c r="J964" s="139">
        <f t="shared" si="101"/>
        <v>-0.12968804278260684</v>
      </c>
      <c r="K964" s="139">
        <f t="shared" si="102"/>
        <v>-0.35502580733449868</v>
      </c>
      <c r="L964" s="139">
        <f t="shared" si="103"/>
        <v>-0.10846219773756821</v>
      </c>
      <c r="M964" s="139">
        <f t="shared" si="104"/>
        <v>-0.5931760478546737</v>
      </c>
      <c r="N964" s="388">
        <f t="shared" si="100"/>
        <v>-306.6720167408663</v>
      </c>
    </row>
    <row r="965" spans="2:14" x14ac:dyDescent="0.2">
      <c r="B965" s="387">
        <v>13</v>
      </c>
      <c r="C965" s="387">
        <v>2851</v>
      </c>
      <c r="D965" s="384" t="s">
        <v>1538</v>
      </c>
      <c r="E965" s="385">
        <v>14</v>
      </c>
      <c r="F965" s="385">
        <v>160</v>
      </c>
      <c r="G965" s="385">
        <v>160</v>
      </c>
      <c r="H965" s="386">
        <f t="shared" si="98"/>
        <v>8.7499999999999994E-2</v>
      </c>
      <c r="I965" s="139">
        <f t="shared" si="99"/>
        <v>1.0874999999999999</v>
      </c>
      <c r="J965" s="139">
        <f t="shared" si="101"/>
        <v>-0.14282939526830912</v>
      </c>
      <c r="K965" s="139">
        <f t="shared" si="102"/>
        <v>-0.34832682457242986</v>
      </c>
      <c r="L965" s="139">
        <f t="shared" si="103"/>
        <v>-0.20850220614353934</v>
      </c>
      <c r="M965" s="139">
        <f t="shared" si="104"/>
        <v>-0.6996584259842783</v>
      </c>
      <c r="N965" s="388">
        <f t="shared" si="100"/>
        <v>-111.94534815748453</v>
      </c>
    </row>
    <row r="966" spans="2:14" x14ac:dyDescent="0.2">
      <c r="B966" s="387">
        <v>13</v>
      </c>
      <c r="C966" s="387">
        <v>2852</v>
      </c>
      <c r="D966" s="384" t="s">
        <v>1539</v>
      </c>
      <c r="E966" s="385">
        <v>459</v>
      </c>
      <c r="F966" s="385">
        <v>814</v>
      </c>
      <c r="G966" s="385">
        <v>1274</v>
      </c>
      <c r="H966" s="386">
        <f t="shared" si="98"/>
        <v>0.36028257456828883</v>
      </c>
      <c r="I966" s="139">
        <f t="shared" si="99"/>
        <v>2.1289926289926289</v>
      </c>
      <c r="J966" s="139">
        <f t="shared" si="101"/>
        <v>-0.1018224858311317</v>
      </c>
      <c r="K966" s="139">
        <f t="shared" si="102"/>
        <v>-5.6512739502191545E-2</v>
      </c>
      <c r="L966" s="139">
        <f t="shared" si="103"/>
        <v>-0.17157589941938389</v>
      </c>
      <c r="M966" s="139">
        <f t="shared" si="104"/>
        <v>-0.32991112475270712</v>
      </c>
      <c r="N966" s="388">
        <f t="shared" si="100"/>
        <v>-420.30677293494887</v>
      </c>
    </row>
    <row r="967" spans="2:14" x14ac:dyDescent="0.2">
      <c r="B967" s="387">
        <v>13</v>
      </c>
      <c r="C967" s="387">
        <v>2853</v>
      </c>
      <c r="D967" s="384" t="s">
        <v>1540</v>
      </c>
      <c r="E967" s="385">
        <v>219</v>
      </c>
      <c r="F967" s="385">
        <v>504</v>
      </c>
      <c r="G967" s="385">
        <v>923</v>
      </c>
      <c r="H967" s="386">
        <f t="shared" si="98"/>
        <v>0.23726977248104009</v>
      </c>
      <c r="I967" s="139">
        <f t="shared" si="99"/>
        <v>2.2658730158730158</v>
      </c>
      <c r="J967" s="139">
        <f t="shared" si="101"/>
        <v>-0.11474297524984738</v>
      </c>
      <c r="K967" s="139">
        <f t="shared" si="102"/>
        <v>-0.18810790590835913</v>
      </c>
      <c r="L967" s="139">
        <f t="shared" si="103"/>
        <v>-0.16672278091449816</v>
      </c>
      <c r="M967" s="139">
        <f t="shared" si="104"/>
        <v>-0.46957366207270468</v>
      </c>
      <c r="N967" s="388">
        <f t="shared" si="100"/>
        <v>-433.4164900931064</v>
      </c>
    </row>
    <row r="968" spans="2:14" x14ac:dyDescent="0.2">
      <c r="B968" s="387">
        <v>13</v>
      </c>
      <c r="C968" s="387">
        <v>2854</v>
      </c>
      <c r="D968" s="384" t="s">
        <v>1541</v>
      </c>
      <c r="E968" s="385">
        <v>76</v>
      </c>
      <c r="F968" s="385">
        <v>173</v>
      </c>
      <c r="G968" s="385">
        <v>262</v>
      </c>
      <c r="H968" s="386">
        <f t="shared" si="98"/>
        <v>0.29007633587786258</v>
      </c>
      <c r="I968" s="139">
        <f t="shared" si="99"/>
        <v>1.953757225433526</v>
      </c>
      <c r="J968" s="139">
        <f t="shared" si="101"/>
        <v>-0.13907472312953706</v>
      </c>
      <c r="K968" s="139">
        <f t="shared" si="102"/>
        <v>-0.1316171311301865</v>
      </c>
      <c r="L968" s="139">
        <f t="shared" si="103"/>
        <v>-0.17778890187434451</v>
      </c>
      <c r="M968" s="139">
        <f t="shared" si="104"/>
        <v>-0.44848075613406801</v>
      </c>
      <c r="N968" s="388">
        <f t="shared" si="100"/>
        <v>-117.50195810712582</v>
      </c>
    </row>
    <row r="969" spans="2:14" x14ac:dyDescent="0.2">
      <c r="B969" s="387">
        <v>13</v>
      </c>
      <c r="C969" s="387">
        <v>2855</v>
      </c>
      <c r="D969" s="384" t="s">
        <v>1542</v>
      </c>
      <c r="E969" s="385">
        <v>158</v>
      </c>
      <c r="F969" s="385">
        <v>719</v>
      </c>
      <c r="G969" s="385">
        <v>507</v>
      </c>
      <c r="H969" s="386">
        <f t="shared" si="98"/>
        <v>0.31163708086785008</v>
      </c>
      <c r="I969" s="139">
        <f t="shared" si="99"/>
        <v>0.92489568845618919</v>
      </c>
      <c r="J969" s="139">
        <f t="shared" si="101"/>
        <v>-0.13005614789425116</v>
      </c>
      <c r="K969" s="139">
        <f t="shared" si="102"/>
        <v>-0.10855213483178532</v>
      </c>
      <c r="L969" s="139">
        <f t="shared" si="103"/>
        <v>-0.21426737098061033</v>
      </c>
      <c r="M969" s="139">
        <f t="shared" si="104"/>
        <v>-0.45287565370664679</v>
      </c>
      <c r="N969" s="388">
        <f t="shared" si="100"/>
        <v>-229.60795642926993</v>
      </c>
    </row>
    <row r="970" spans="2:14" x14ac:dyDescent="0.2">
      <c r="B970" s="387">
        <v>13</v>
      </c>
      <c r="C970" s="387">
        <v>2856</v>
      </c>
      <c r="D970" s="384" t="s">
        <v>1543</v>
      </c>
      <c r="E970" s="385">
        <v>812</v>
      </c>
      <c r="F970" s="385">
        <v>692</v>
      </c>
      <c r="G970" s="385">
        <v>2308</v>
      </c>
      <c r="H970" s="386">
        <f t="shared" si="98"/>
        <v>0.35181975736568455</v>
      </c>
      <c r="I970" s="139">
        <f t="shared" si="99"/>
        <v>4.5086705202312141</v>
      </c>
      <c r="J970" s="139">
        <f t="shared" si="101"/>
        <v>-6.3760417287108836E-2</v>
      </c>
      <c r="K970" s="139">
        <f t="shared" si="102"/>
        <v>-6.556599102679142E-2</v>
      </c>
      <c r="L970" s="139">
        <f t="shared" si="103"/>
        <v>-8.7203995797212983E-2</v>
      </c>
      <c r="M970" s="139">
        <f t="shared" si="104"/>
        <v>-0.21653040411111324</v>
      </c>
      <c r="N970" s="388">
        <f t="shared" si="100"/>
        <v>-499.75217268844938</v>
      </c>
    </row>
    <row r="971" spans="2:14" x14ac:dyDescent="0.2">
      <c r="B971" s="387">
        <v>13</v>
      </c>
      <c r="C971" s="387">
        <v>2857</v>
      </c>
      <c r="D971" s="384" t="s">
        <v>1544</v>
      </c>
      <c r="E971" s="385">
        <v>123</v>
      </c>
      <c r="F971" s="385">
        <v>291</v>
      </c>
      <c r="G971" s="385">
        <v>602</v>
      </c>
      <c r="H971" s="386">
        <f t="shared" si="98"/>
        <v>0.20431893687707642</v>
      </c>
      <c r="I971" s="139">
        <f t="shared" si="99"/>
        <v>2.4914089347079038</v>
      </c>
      <c r="J971" s="139">
        <f t="shared" si="101"/>
        <v>-0.12655914933363011</v>
      </c>
      <c r="K971" s="139">
        <f t="shared" si="102"/>
        <v>-0.22335765732407253</v>
      </c>
      <c r="L971" s="139">
        <f t="shared" si="103"/>
        <v>-0.15872636472836857</v>
      </c>
      <c r="M971" s="139">
        <f t="shared" si="104"/>
        <v>-0.50864317138607118</v>
      </c>
      <c r="N971" s="388">
        <f t="shared" si="100"/>
        <v>-306.20318917441483</v>
      </c>
    </row>
    <row r="972" spans="2:14" x14ac:dyDescent="0.2">
      <c r="B972" s="387">
        <v>13</v>
      </c>
      <c r="C972" s="387">
        <v>2858</v>
      </c>
      <c r="D972" s="384" t="s">
        <v>1545</v>
      </c>
      <c r="E972" s="385">
        <v>168</v>
      </c>
      <c r="F972" s="385">
        <v>1088</v>
      </c>
      <c r="G972" s="385">
        <v>766</v>
      </c>
      <c r="H972" s="386">
        <f t="shared" si="98"/>
        <v>0.21932114882506529</v>
      </c>
      <c r="I972" s="139">
        <f t="shared" si="99"/>
        <v>0.85845588235294112</v>
      </c>
      <c r="J972" s="139">
        <f t="shared" si="101"/>
        <v>-0.12052222550266324</v>
      </c>
      <c r="K972" s="139">
        <f t="shared" si="102"/>
        <v>-0.20730877018177377</v>
      </c>
      <c r="L972" s="139">
        <f t="shared" si="103"/>
        <v>-0.21662300614361188</v>
      </c>
      <c r="M972" s="139">
        <f t="shared" si="104"/>
        <v>-0.54445400182804893</v>
      </c>
      <c r="N972" s="388">
        <f t="shared" si="100"/>
        <v>-417.05176540028549</v>
      </c>
    </row>
    <row r="973" spans="2:14" x14ac:dyDescent="0.2">
      <c r="B973" s="387">
        <v>13</v>
      </c>
      <c r="C973" s="387">
        <v>2859</v>
      </c>
      <c r="D973" s="384" t="s">
        <v>1546</v>
      </c>
      <c r="E973" s="385">
        <v>147</v>
      </c>
      <c r="F973" s="385">
        <v>226</v>
      </c>
      <c r="G973" s="385">
        <v>442</v>
      </c>
      <c r="H973" s="386">
        <f t="shared" ref="H973:H1036" si="105">E973/G973</f>
        <v>0.33257918552036198</v>
      </c>
      <c r="I973" s="139">
        <f t="shared" ref="I973:I1036" si="106">(G973+E973)/F973</f>
        <v>2.6061946902654869</v>
      </c>
      <c r="J973" s="139">
        <f t="shared" si="101"/>
        <v>-0.13244883111993924</v>
      </c>
      <c r="K973" s="139">
        <f t="shared" si="102"/>
        <v>-8.6148940205846861E-2</v>
      </c>
      <c r="L973" s="139">
        <f t="shared" si="103"/>
        <v>-0.15465661531364347</v>
      </c>
      <c r="M973" s="139">
        <f t="shared" si="104"/>
        <v>-0.37325438663942956</v>
      </c>
      <c r="N973" s="388">
        <f t="shared" ref="N973:N1036" si="107">M973*G973</f>
        <v>-164.97843889462786</v>
      </c>
    </row>
    <row r="974" spans="2:14" x14ac:dyDescent="0.2">
      <c r="B974" s="387">
        <v>13</v>
      </c>
      <c r="C974" s="387">
        <v>2860</v>
      </c>
      <c r="D974" s="384" t="s">
        <v>1547</v>
      </c>
      <c r="E974" s="385">
        <v>141</v>
      </c>
      <c r="F974" s="385">
        <v>496</v>
      </c>
      <c r="G974" s="385">
        <v>762</v>
      </c>
      <c r="H974" s="386">
        <f t="shared" si="105"/>
        <v>0.18503937007874016</v>
      </c>
      <c r="I974" s="139">
        <f t="shared" si="106"/>
        <v>1.8205645161290323</v>
      </c>
      <c r="J974" s="139">
        <f t="shared" ref="J974:J1037" si="108">$J$6*(G974-G$10)/G$11</f>
        <v>-0.12066946754732097</v>
      </c>
      <c r="K974" s="139">
        <f t="shared" ref="K974:K1037" si="109">$K$6*(H974-H$10)/H$11</f>
        <v>-0.24398232205828785</v>
      </c>
      <c r="L974" s="139">
        <f t="shared" ref="L974:L1037" si="110">$L$6*(I974-I$10)/I$11</f>
        <v>-0.18251127311374177</v>
      </c>
      <c r="M974" s="139">
        <f t="shared" ref="M974:M1037" si="111">SUM(J974:L974)</f>
        <v>-0.54716306271935067</v>
      </c>
      <c r="N974" s="388">
        <f t="shared" si="107"/>
        <v>-416.93825379214519</v>
      </c>
    </row>
    <row r="975" spans="2:14" x14ac:dyDescent="0.2">
      <c r="B975" s="387">
        <v>13</v>
      </c>
      <c r="C975" s="387">
        <v>2861</v>
      </c>
      <c r="D975" s="384" t="s">
        <v>1548</v>
      </c>
      <c r="E975" s="385">
        <v>4148</v>
      </c>
      <c r="F975" s="385">
        <v>887</v>
      </c>
      <c r="G975" s="385">
        <v>6796</v>
      </c>
      <c r="H975" s="386">
        <f t="shared" si="105"/>
        <v>0.61035903472630959</v>
      </c>
      <c r="I975" s="139">
        <f t="shared" si="106"/>
        <v>12.338218714768884</v>
      </c>
      <c r="J975" s="139">
        <f t="shared" si="108"/>
        <v>0.10144515681886271</v>
      </c>
      <c r="K975" s="139">
        <f t="shared" si="109"/>
        <v>0.21101106964914351</v>
      </c>
      <c r="L975" s="139">
        <f t="shared" si="110"/>
        <v>0.19039403043433115</v>
      </c>
      <c r="M975" s="139">
        <f t="shared" si="111"/>
        <v>0.50285025690233731</v>
      </c>
      <c r="N975" s="388">
        <f t="shared" si="107"/>
        <v>3417.3703459082844</v>
      </c>
    </row>
    <row r="976" spans="2:14" x14ac:dyDescent="0.2">
      <c r="B976" s="387">
        <v>13</v>
      </c>
      <c r="C976" s="387">
        <v>2862</v>
      </c>
      <c r="D976" s="384" t="s">
        <v>1549</v>
      </c>
      <c r="E976" s="385">
        <v>147</v>
      </c>
      <c r="F976" s="385">
        <v>235</v>
      </c>
      <c r="G976" s="385">
        <v>812</v>
      </c>
      <c r="H976" s="386">
        <f t="shared" si="105"/>
        <v>0.18103448275862069</v>
      </c>
      <c r="I976" s="139">
        <f t="shared" si="106"/>
        <v>4.0808510638297868</v>
      </c>
      <c r="J976" s="139">
        <f t="shared" si="108"/>
        <v>-0.11882894198909937</v>
      </c>
      <c r="K976" s="139">
        <f t="shared" si="109"/>
        <v>-0.2482666225895063</v>
      </c>
      <c r="L976" s="139">
        <f t="shared" si="110"/>
        <v>-0.10237241084871536</v>
      </c>
      <c r="M976" s="139">
        <f t="shared" si="111"/>
        <v>-0.46946797542732099</v>
      </c>
      <c r="N976" s="388">
        <f t="shared" si="107"/>
        <v>-381.20799604698465</v>
      </c>
    </row>
    <row r="977" spans="2:14" x14ac:dyDescent="0.2">
      <c r="B977" s="387">
        <v>13</v>
      </c>
      <c r="C977" s="387">
        <v>2863</v>
      </c>
      <c r="D977" s="384" t="s">
        <v>1550</v>
      </c>
      <c r="E977" s="385">
        <v>382</v>
      </c>
      <c r="F977" s="385">
        <v>469</v>
      </c>
      <c r="G977" s="385">
        <v>934</v>
      </c>
      <c r="H977" s="386">
        <f t="shared" si="105"/>
        <v>0.4089935760171306</v>
      </c>
      <c r="I977" s="139">
        <f t="shared" si="106"/>
        <v>2.8059701492537314</v>
      </c>
      <c r="J977" s="139">
        <f t="shared" si="108"/>
        <v>-0.11433805962703862</v>
      </c>
      <c r="K977" s="139">
        <f t="shared" si="109"/>
        <v>-4.4032660758003741E-3</v>
      </c>
      <c r="L977" s="139">
        <f t="shared" si="110"/>
        <v>-0.14757354082112964</v>
      </c>
      <c r="M977" s="139">
        <f t="shared" si="111"/>
        <v>-0.26631486652396863</v>
      </c>
      <c r="N977" s="388">
        <f t="shared" si="107"/>
        <v>-248.73808533338669</v>
      </c>
    </row>
    <row r="978" spans="2:14" x14ac:dyDescent="0.2">
      <c r="B978" s="387">
        <v>13</v>
      </c>
      <c r="C978" s="387">
        <v>2864</v>
      </c>
      <c r="D978" s="384" t="s">
        <v>1551</v>
      </c>
      <c r="E978" s="385">
        <v>306</v>
      </c>
      <c r="F978" s="385">
        <v>229</v>
      </c>
      <c r="G978" s="385">
        <v>1384</v>
      </c>
      <c r="H978" s="386">
        <f t="shared" si="105"/>
        <v>0.22109826589595374</v>
      </c>
      <c r="I978" s="139">
        <f t="shared" si="106"/>
        <v>7.3799126637554586</v>
      </c>
      <c r="J978" s="139">
        <f t="shared" si="108"/>
        <v>-9.7773329603044162E-2</v>
      </c>
      <c r="K978" s="139">
        <f t="shared" si="109"/>
        <v>-0.20540766710389299</v>
      </c>
      <c r="L978" s="139">
        <f t="shared" si="110"/>
        <v>1.4596405971975392E-2</v>
      </c>
      <c r="M978" s="139">
        <f t="shared" si="111"/>
        <v>-0.28858459073496179</v>
      </c>
      <c r="N978" s="388">
        <f t="shared" si="107"/>
        <v>-399.40107357718711</v>
      </c>
    </row>
    <row r="979" spans="2:14" x14ac:dyDescent="0.2">
      <c r="B979" s="387">
        <v>13</v>
      </c>
      <c r="C979" s="387">
        <v>2865</v>
      </c>
      <c r="D979" s="384" t="s">
        <v>1552</v>
      </c>
      <c r="E979" s="385">
        <v>179</v>
      </c>
      <c r="F979" s="385">
        <v>588</v>
      </c>
      <c r="G979" s="385">
        <v>702</v>
      </c>
      <c r="H979" s="386">
        <f t="shared" si="105"/>
        <v>0.25498575498575499</v>
      </c>
      <c r="I979" s="139">
        <f t="shared" si="106"/>
        <v>1.4982993197278911</v>
      </c>
      <c r="J979" s="139">
        <f t="shared" si="108"/>
        <v>-0.12287809821718688</v>
      </c>
      <c r="K979" s="139">
        <f t="shared" si="109"/>
        <v>-0.16915591370755412</v>
      </c>
      <c r="L979" s="139">
        <f t="shared" si="110"/>
        <v>-0.19393724307028282</v>
      </c>
      <c r="M979" s="139">
        <f t="shared" si="111"/>
        <v>-0.4859712549950238</v>
      </c>
      <c r="N979" s="388">
        <f t="shared" si="107"/>
        <v>-341.15182100650674</v>
      </c>
    </row>
    <row r="980" spans="2:14" x14ac:dyDescent="0.2">
      <c r="B980" s="387">
        <v>13</v>
      </c>
      <c r="C980" s="387">
        <v>2866</v>
      </c>
      <c r="D980" s="384" t="s">
        <v>1553</v>
      </c>
      <c r="E980" s="385">
        <v>161</v>
      </c>
      <c r="F980" s="385">
        <v>697</v>
      </c>
      <c r="G980" s="385">
        <v>642</v>
      </c>
      <c r="H980" s="386">
        <f t="shared" si="105"/>
        <v>0.25077881619937692</v>
      </c>
      <c r="I980" s="139">
        <f t="shared" si="106"/>
        <v>1.1520803443328551</v>
      </c>
      <c r="J980" s="139">
        <f t="shared" si="108"/>
        <v>-0.12508672888705283</v>
      </c>
      <c r="K980" s="139">
        <f t="shared" si="109"/>
        <v>-0.1736563624434615</v>
      </c>
      <c r="L980" s="139">
        <f t="shared" si="110"/>
        <v>-0.20621249852890827</v>
      </c>
      <c r="M980" s="139">
        <f t="shared" si="111"/>
        <v>-0.50495558985942268</v>
      </c>
      <c r="N980" s="388">
        <f t="shared" si="107"/>
        <v>-324.18148868974936</v>
      </c>
    </row>
    <row r="981" spans="2:14" x14ac:dyDescent="0.2">
      <c r="B981" s="387">
        <v>13</v>
      </c>
      <c r="C981" s="387">
        <v>2867</v>
      </c>
      <c r="D981" s="384" t="s">
        <v>1554</v>
      </c>
      <c r="E981" s="385">
        <v>146</v>
      </c>
      <c r="F981" s="385">
        <v>320</v>
      </c>
      <c r="G981" s="385">
        <v>435</v>
      </c>
      <c r="H981" s="386">
        <f t="shared" si="105"/>
        <v>0.335632183908046</v>
      </c>
      <c r="I981" s="139">
        <f t="shared" si="106"/>
        <v>1.815625</v>
      </c>
      <c r="J981" s="139">
        <f t="shared" si="108"/>
        <v>-0.13270650469809028</v>
      </c>
      <c r="K981" s="139">
        <f t="shared" si="109"/>
        <v>-8.2882940049374645E-2</v>
      </c>
      <c r="L981" s="139">
        <f t="shared" si="110"/>
        <v>-0.18268640453817245</v>
      </c>
      <c r="M981" s="139">
        <f t="shared" si="111"/>
        <v>-0.39827584928563742</v>
      </c>
      <c r="N981" s="388">
        <f t="shared" si="107"/>
        <v>-173.24999443925228</v>
      </c>
    </row>
    <row r="982" spans="2:14" x14ac:dyDescent="0.2">
      <c r="B982" s="387">
        <v>13</v>
      </c>
      <c r="C982" s="387">
        <v>2868</v>
      </c>
      <c r="D982" s="384" t="s">
        <v>1555</v>
      </c>
      <c r="E982" s="385">
        <v>127</v>
      </c>
      <c r="F982" s="385">
        <v>792</v>
      </c>
      <c r="G982" s="385">
        <v>516</v>
      </c>
      <c r="H982" s="386">
        <f t="shared" si="105"/>
        <v>0.24612403100775193</v>
      </c>
      <c r="I982" s="139">
        <f t="shared" si="106"/>
        <v>0.81186868686868685</v>
      </c>
      <c r="J982" s="139">
        <f t="shared" si="108"/>
        <v>-0.12972485329377126</v>
      </c>
      <c r="K982" s="139">
        <f t="shared" si="109"/>
        <v>-0.17863590295862181</v>
      </c>
      <c r="L982" s="139">
        <f t="shared" si="110"/>
        <v>-0.21827476345996819</v>
      </c>
      <c r="M982" s="139">
        <f t="shared" si="111"/>
        <v>-0.52663551971236122</v>
      </c>
      <c r="N982" s="388">
        <f t="shared" si="107"/>
        <v>-271.74392817157837</v>
      </c>
    </row>
    <row r="983" spans="2:14" x14ac:dyDescent="0.2">
      <c r="B983" s="387">
        <v>13</v>
      </c>
      <c r="C983" s="387">
        <v>2869</v>
      </c>
      <c r="D983" s="384" t="s">
        <v>1556</v>
      </c>
      <c r="E983" s="385">
        <v>519</v>
      </c>
      <c r="F983" s="385">
        <v>685</v>
      </c>
      <c r="G983" s="385">
        <v>2708</v>
      </c>
      <c r="H983" s="386">
        <f t="shared" si="105"/>
        <v>0.19165435745937962</v>
      </c>
      <c r="I983" s="139">
        <f t="shared" si="106"/>
        <v>4.7109489051094888</v>
      </c>
      <c r="J983" s="139">
        <f t="shared" si="108"/>
        <v>-4.9036212821335974E-2</v>
      </c>
      <c r="K983" s="139">
        <f t="shared" si="109"/>
        <v>-0.23690581985396825</v>
      </c>
      <c r="L983" s="139">
        <f t="shared" si="110"/>
        <v>-8.0032179621320684E-2</v>
      </c>
      <c r="M983" s="139">
        <f t="shared" si="111"/>
        <v>-0.36597421229662491</v>
      </c>
      <c r="N983" s="388">
        <f t="shared" si="107"/>
        <v>-991.0581668992603</v>
      </c>
    </row>
    <row r="984" spans="2:14" x14ac:dyDescent="0.2">
      <c r="B984" s="387">
        <v>13</v>
      </c>
      <c r="C984" s="387">
        <v>2881</v>
      </c>
      <c r="D984" s="384" t="s">
        <v>1557</v>
      </c>
      <c r="E984" s="385">
        <v>81</v>
      </c>
      <c r="F984" s="385">
        <v>345</v>
      </c>
      <c r="G984" s="385">
        <v>581</v>
      </c>
      <c r="H984" s="386">
        <f t="shared" si="105"/>
        <v>0.13941480206540446</v>
      </c>
      <c r="I984" s="139">
        <f t="shared" si="106"/>
        <v>1.9188405797101449</v>
      </c>
      <c r="J984" s="139">
        <f t="shared" si="108"/>
        <v>-0.12733217006808317</v>
      </c>
      <c r="K984" s="139">
        <f t="shared" si="109"/>
        <v>-0.29279002758202682</v>
      </c>
      <c r="L984" s="139">
        <f t="shared" si="110"/>
        <v>-0.17902687776958184</v>
      </c>
      <c r="M984" s="139">
        <f t="shared" si="111"/>
        <v>-0.59914907541969187</v>
      </c>
      <c r="N984" s="388">
        <f t="shared" si="107"/>
        <v>-348.105612818841</v>
      </c>
    </row>
    <row r="985" spans="2:14" x14ac:dyDescent="0.2">
      <c r="B985" s="387">
        <v>13</v>
      </c>
      <c r="C985" s="387">
        <v>2882</v>
      </c>
      <c r="D985" s="384" t="s">
        <v>1558</v>
      </c>
      <c r="E985" s="385">
        <v>188</v>
      </c>
      <c r="F985" s="385">
        <v>660</v>
      </c>
      <c r="G985" s="385">
        <v>655</v>
      </c>
      <c r="H985" s="386">
        <f t="shared" si="105"/>
        <v>0.28702290076335879</v>
      </c>
      <c r="I985" s="139">
        <f t="shared" si="106"/>
        <v>1.2772727272727273</v>
      </c>
      <c r="J985" s="139">
        <f t="shared" si="108"/>
        <v>-0.1246081922419152</v>
      </c>
      <c r="K985" s="139">
        <f t="shared" si="109"/>
        <v>-0.13488359848306061</v>
      </c>
      <c r="L985" s="139">
        <f t="shared" si="110"/>
        <v>-0.20177378028619053</v>
      </c>
      <c r="M985" s="139">
        <f t="shared" si="111"/>
        <v>-0.46126557101116633</v>
      </c>
      <c r="N985" s="388">
        <f t="shared" si="107"/>
        <v>-302.12894901231397</v>
      </c>
    </row>
    <row r="986" spans="2:14" x14ac:dyDescent="0.2">
      <c r="B986" s="387">
        <v>13</v>
      </c>
      <c r="C986" s="387">
        <v>2883</v>
      </c>
      <c r="D986" s="384" t="s">
        <v>1559</v>
      </c>
      <c r="E986" s="385">
        <v>159</v>
      </c>
      <c r="F986" s="385">
        <v>738</v>
      </c>
      <c r="G986" s="385">
        <v>755</v>
      </c>
      <c r="H986" s="386">
        <f t="shared" si="105"/>
        <v>0.21059602649006623</v>
      </c>
      <c r="I986" s="139">
        <f t="shared" si="106"/>
        <v>1.2384823848238482</v>
      </c>
      <c r="J986" s="139">
        <f t="shared" si="108"/>
        <v>-0.120927141125472</v>
      </c>
      <c r="K986" s="139">
        <f t="shared" si="109"/>
        <v>-0.21664262735847642</v>
      </c>
      <c r="L986" s="139">
        <f t="shared" si="110"/>
        <v>-0.20314909878900869</v>
      </c>
      <c r="M986" s="139">
        <f t="shared" si="111"/>
        <v>-0.54071886727295715</v>
      </c>
      <c r="N986" s="388">
        <f t="shared" si="107"/>
        <v>-408.24274479108266</v>
      </c>
    </row>
    <row r="987" spans="2:14" x14ac:dyDescent="0.2">
      <c r="B987" s="387">
        <v>13</v>
      </c>
      <c r="C987" s="387">
        <v>2884</v>
      </c>
      <c r="D987" s="384" t="s">
        <v>1560</v>
      </c>
      <c r="E987" s="385">
        <v>432</v>
      </c>
      <c r="F987" s="385">
        <v>960</v>
      </c>
      <c r="G987" s="385">
        <v>1658</v>
      </c>
      <c r="H987" s="386">
        <f t="shared" si="105"/>
        <v>0.26055488540410132</v>
      </c>
      <c r="I987" s="139">
        <f t="shared" si="106"/>
        <v>2.1770833333333335</v>
      </c>
      <c r="J987" s="139">
        <f t="shared" si="108"/>
        <v>-8.7687249543989751E-2</v>
      </c>
      <c r="K987" s="139">
        <f t="shared" si="109"/>
        <v>-0.16319823587480192</v>
      </c>
      <c r="L987" s="139">
        <f t="shared" si="110"/>
        <v>-0.16987083492864125</v>
      </c>
      <c r="M987" s="139">
        <f t="shared" si="111"/>
        <v>-0.42075632034743293</v>
      </c>
      <c r="N987" s="388">
        <f t="shared" si="107"/>
        <v>-697.61397913604378</v>
      </c>
    </row>
    <row r="988" spans="2:14" x14ac:dyDescent="0.2">
      <c r="B988" s="387">
        <v>13</v>
      </c>
      <c r="C988" s="387">
        <v>2885</v>
      </c>
      <c r="D988" s="384" t="s">
        <v>1561</v>
      </c>
      <c r="E988" s="385">
        <v>329</v>
      </c>
      <c r="F988" s="385">
        <v>1116</v>
      </c>
      <c r="G988" s="385">
        <v>536</v>
      </c>
      <c r="H988" s="386">
        <f t="shared" si="105"/>
        <v>0.61380597014925375</v>
      </c>
      <c r="I988" s="139">
        <f t="shared" si="106"/>
        <v>0.77508960573476704</v>
      </c>
      <c r="J988" s="139">
        <f t="shared" si="108"/>
        <v>-0.12898864307048263</v>
      </c>
      <c r="K988" s="139">
        <f t="shared" si="109"/>
        <v>0.21469849106282635</v>
      </c>
      <c r="L988" s="139">
        <f t="shared" si="110"/>
        <v>-0.21957877233451717</v>
      </c>
      <c r="M988" s="139">
        <f t="shared" si="111"/>
        <v>-0.13386892434217346</v>
      </c>
      <c r="N988" s="388">
        <f t="shared" si="107"/>
        <v>-71.753743447404972</v>
      </c>
    </row>
    <row r="989" spans="2:14" x14ac:dyDescent="0.2">
      <c r="B989" s="387">
        <v>13</v>
      </c>
      <c r="C989" s="387">
        <v>2886</v>
      </c>
      <c r="D989" s="384" t="s">
        <v>1562</v>
      </c>
      <c r="E989" s="385">
        <v>923</v>
      </c>
      <c r="F989" s="385">
        <v>593</v>
      </c>
      <c r="G989" s="385">
        <v>2586</v>
      </c>
      <c r="H989" s="386">
        <f t="shared" si="105"/>
        <v>0.35692188708430006</v>
      </c>
      <c r="I989" s="139">
        <f t="shared" si="106"/>
        <v>5.9173693086003372</v>
      </c>
      <c r="J989" s="139">
        <f t="shared" si="108"/>
        <v>-5.3527095183396697E-2</v>
      </c>
      <c r="K989" s="139">
        <f t="shared" si="109"/>
        <v>-6.010789562570585E-2</v>
      </c>
      <c r="L989" s="139">
        <f t="shared" si="110"/>
        <v>-3.7258329267073224E-2</v>
      </c>
      <c r="M989" s="139">
        <f t="shared" si="111"/>
        <v>-0.15089332007617579</v>
      </c>
      <c r="N989" s="388">
        <f t="shared" si="107"/>
        <v>-390.2101257169906</v>
      </c>
    </row>
    <row r="990" spans="2:14" x14ac:dyDescent="0.2">
      <c r="B990" s="387">
        <v>13</v>
      </c>
      <c r="C990" s="387">
        <v>2887</v>
      </c>
      <c r="D990" s="384" t="s">
        <v>1563</v>
      </c>
      <c r="E990" s="385">
        <v>80</v>
      </c>
      <c r="F990" s="385">
        <v>403</v>
      </c>
      <c r="G990" s="385">
        <v>536</v>
      </c>
      <c r="H990" s="386">
        <f t="shared" si="105"/>
        <v>0.14925373134328357</v>
      </c>
      <c r="I990" s="139">
        <f t="shared" si="106"/>
        <v>1.5285359801488834</v>
      </c>
      <c r="J990" s="139">
        <f t="shared" si="108"/>
        <v>-0.12898864307048263</v>
      </c>
      <c r="K990" s="139">
        <f t="shared" si="109"/>
        <v>-0.28226465531497869</v>
      </c>
      <c r="L990" s="139">
        <f t="shared" si="110"/>
        <v>-0.19286519688777679</v>
      </c>
      <c r="M990" s="139">
        <f t="shared" si="111"/>
        <v>-0.60411849527323813</v>
      </c>
      <c r="N990" s="388">
        <f t="shared" si="107"/>
        <v>-323.80751346645565</v>
      </c>
    </row>
    <row r="991" spans="2:14" x14ac:dyDescent="0.2">
      <c r="B991" s="387">
        <v>13</v>
      </c>
      <c r="C991" s="387">
        <v>2888</v>
      </c>
      <c r="D991" s="384" t="s">
        <v>1564</v>
      </c>
      <c r="E991" s="385">
        <v>358</v>
      </c>
      <c r="F991" s="385">
        <v>1567</v>
      </c>
      <c r="G991" s="385">
        <v>955</v>
      </c>
      <c r="H991" s="386">
        <f t="shared" si="105"/>
        <v>0.374869109947644</v>
      </c>
      <c r="I991" s="139">
        <f t="shared" si="106"/>
        <v>0.83790682833439689</v>
      </c>
      <c r="J991" s="139">
        <f t="shared" si="108"/>
        <v>-0.11356503889258555</v>
      </c>
      <c r="K991" s="139">
        <f t="shared" si="109"/>
        <v>-4.0908529875503682E-2</v>
      </c>
      <c r="L991" s="139">
        <f t="shared" si="110"/>
        <v>-0.21735157651507375</v>
      </c>
      <c r="M991" s="139">
        <f t="shared" si="111"/>
        <v>-0.37182514528316302</v>
      </c>
      <c r="N991" s="388">
        <f t="shared" si="107"/>
        <v>-355.09301374542071</v>
      </c>
    </row>
    <row r="992" spans="2:14" x14ac:dyDescent="0.2">
      <c r="B992" s="387">
        <v>13</v>
      </c>
      <c r="C992" s="387">
        <v>2889</v>
      </c>
      <c r="D992" s="384" t="s">
        <v>1565</v>
      </c>
      <c r="E992" s="385">
        <v>97</v>
      </c>
      <c r="F992" s="385">
        <v>730</v>
      </c>
      <c r="G992" s="385">
        <v>312</v>
      </c>
      <c r="H992" s="386">
        <f t="shared" si="105"/>
        <v>0.3108974358974359</v>
      </c>
      <c r="I992" s="139">
        <f t="shared" si="106"/>
        <v>0.5602739726027397</v>
      </c>
      <c r="J992" s="139">
        <f t="shared" si="108"/>
        <v>-0.13723419757131544</v>
      </c>
      <c r="K992" s="139">
        <f t="shared" si="109"/>
        <v>-0.10934338339544376</v>
      </c>
      <c r="L992" s="139">
        <f t="shared" si="110"/>
        <v>-0.22719509888101355</v>
      </c>
      <c r="M992" s="139">
        <f t="shared" si="111"/>
        <v>-0.47377267984777272</v>
      </c>
      <c r="N992" s="388">
        <f t="shared" si="107"/>
        <v>-147.81707611250508</v>
      </c>
    </row>
    <row r="993" spans="2:14" x14ac:dyDescent="0.2">
      <c r="B993" s="387">
        <v>13</v>
      </c>
      <c r="C993" s="387">
        <v>2890</v>
      </c>
      <c r="D993" s="384" t="s">
        <v>1566</v>
      </c>
      <c r="E993" s="385">
        <v>84</v>
      </c>
      <c r="F993" s="385">
        <v>194</v>
      </c>
      <c r="G993" s="385">
        <v>158</v>
      </c>
      <c r="H993" s="386">
        <f t="shared" si="105"/>
        <v>0.53164556962025311</v>
      </c>
      <c r="I993" s="139">
        <f t="shared" si="106"/>
        <v>1.2474226804123711</v>
      </c>
      <c r="J993" s="139">
        <f t="shared" si="108"/>
        <v>-0.14290301629063801</v>
      </c>
      <c r="K993" s="139">
        <f t="shared" si="109"/>
        <v>0.12680591893896967</v>
      </c>
      <c r="L993" s="139">
        <f t="shared" si="110"/>
        <v>-0.20283211901602108</v>
      </c>
      <c r="M993" s="139">
        <f t="shared" si="111"/>
        <v>-0.21892921636768942</v>
      </c>
      <c r="N993" s="388">
        <f t="shared" si="107"/>
        <v>-34.590816186094926</v>
      </c>
    </row>
    <row r="994" spans="2:14" x14ac:dyDescent="0.2">
      <c r="B994" s="387">
        <v>13</v>
      </c>
      <c r="C994" s="387">
        <v>2891</v>
      </c>
      <c r="D994" s="384" t="s">
        <v>1567</v>
      </c>
      <c r="E994" s="385">
        <v>892</v>
      </c>
      <c r="F994" s="385">
        <v>435</v>
      </c>
      <c r="G994" s="385">
        <v>1801</v>
      </c>
      <c r="H994" s="386">
        <f t="shared" si="105"/>
        <v>0.49528039977790117</v>
      </c>
      <c r="I994" s="139">
        <f t="shared" si="106"/>
        <v>6.190804597701149</v>
      </c>
      <c r="J994" s="139">
        <f t="shared" si="108"/>
        <v>-8.242334644747594E-2</v>
      </c>
      <c r="K994" s="139">
        <f t="shared" si="109"/>
        <v>8.7903621815466418E-2</v>
      </c>
      <c r="L994" s="139">
        <f t="shared" si="110"/>
        <v>-2.7563632373912437E-2</v>
      </c>
      <c r="M994" s="139">
        <f t="shared" si="111"/>
        <v>-2.2083357005921959E-2</v>
      </c>
      <c r="N994" s="388">
        <f t="shared" si="107"/>
        <v>-39.772125967665446</v>
      </c>
    </row>
    <row r="995" spans="2:14" x14ac:dyDescent="0.2">
      <c r="B995" s="387">
        <v>13</v>
      </c>
      <c r="C995" s="387">
        <v>2892</v>
      </c>
      <c r="D995" s="384" t="s">
        <v>1568</v>
      </c>
      <c r="E995" s="385">
        <v>858</v>
      </c>
      <c r="F995" s="385">
        <v>626</v>
      </c>
      <c r="G995" s="385">
        <v>2475</v>
      </c>
      <c r="H995" s="386">
        <f t="shared" si="105"/>
        <v>0.34666666666666668</v>
      </c>
      <c r="I995" s="139">
        <f t="shared" si="106"/>
        <v>5.3242811501597442</v>
      </c>
      <c r="J995" s="139">
        <f t="shared" si="108"/>
        <v>-5.7613061922648659E-2</v>
      </c>
      <c r="K995" s="139">
        <f t="shared" si="109"/>
        <v>-7.1078602856919165E-2</v>
      </c>
      <c r="L995" s="139">
        <f t="shared" si="110"/>
        <v>-5.8286375595375042E-2</v>
      </c>
      <c r="M995" s="139">
        <f t="shared" si="111"/>
        <v>-0.18697804037494287</v>
      </c>
      <c r="N995" s="388">
        <f t="shared" si="107"/>
        <v>-462.77064992798358</v>
      </c>
    </row>
    <row r="996" spans="2:14" x14ac:dyDescent="0.2">
      <c r="B996" s="387">
        <v>13</v>
      </c>
      <c r="C996" s="387">
        <v>2893</v>
      </c>
      <c r="D996" s="384" t="s">
        <v>1569</v>
      </c>
      <c r="E996" s="385">
        <v>488</v>
      </c>
      <c r="F996" s="385">
        <v>917</v>
      </c>
      <c r="G996" s="385">
        <v>1569</v>
      </c>
      <c r="H996" s="386">
        <f t="shared" si="105"/>
        <v>0.31102613129381773</v>
      </c>
      <c r="I996" s="139">
        <f t="shared" si="106"/>
        <v>2.2431842966194111</v>
      </c>
      <c r="J996" s="139">
        <f t="shared" si="108"/>
        <v>-9.0963385037624203E-2</v>
      </c>
      <c r="K996" s="139">
        <f t="shared" si="109"/>
        <v>-0.10920570917117431</v>
      </c>
      <c r="L996" s="139">
        <f t="shared" si="110"/>
        <v>-0.16752721349809427</v>
      </c>
      <c r="M996" s="139">
        <f t="shared" si="111"/>
        <v>-0.36769630770689277</v>
      </c>
      <c r="N996" s="388">
        <f t="shared" si="107"/>
        <v>-576.9155067921148</v>
      </c>
    </row>
    <row r="997" spans="2:14" x14ac:dyDescent="0.2">
      <c r="B997" s="387">
        <v>13</v>
      </c>
      <c r="C997" s="387">
        <v>2894</v>
      </c>
      <c r="D997" s="384" t="s">
        <v>1570</v>
      </c>
      <c r="E997" s="385">
        <v>124</v>
      </c>
      <c r="F997" s="385">
        <v>369</v>
      </c>
      <c r="G997" s="385">
        <v>424</v>
      </c>
      <c r="H997" s="386">
        <f t="shared" si="105"/>
        <v>0.29245283018867924</v>
      </c>
      <c r="I997" s="139">
        <f t="shared" si="106"/>
        <v>1.4850948509485096</v>
      </c>
      <c r="J997" s="139">
        <f t="shared" si="108"/>
        <v>-0.13311142032089904</v>
      </c>
      <c r="K997" s="139">
        <f t="shared" si="109"/>
        <v>-0.12907483342629861</v>
      </c>
      <c r="L997" s="139">
        <f t="shared" si="110"/>
        <v>-0.19440540986350205</v>
      </c>
      <c r="M997" s="139">
        <f t="shared" si="111"/>
        <v>-0.45659166361069969</v>
      </c>
      <c r="N997" s="388">
        <f t="shared" si="107"/>
        <v>-193.59486537093667</v>
      </c>
    </row>
    <row r="998" spans="2:14" x14ac:dyDescent="0.2">
      <c r="B998" s="387">
        <v>13</v>
      </c>
      <c r="C998" s="387">
        <v>2895</v>
      </c>
      <c r="D998" s="384" t="s">
        <v>1571</v>
      </c>
      <c r="E998" s="385">
        <v>377</v>
      </c>
      <c r="F998" s="385">
        <v>825</v>
      </c>
      <c r="G998" s="385">
        <v>1126</v>
      </c>
      <c r="H998" s="386">
        <f t="shared" si="105"/>
        <v>0.33481349911190056</v>
      </c>
      <c r="I998" s="139">
        <f t="shared" si="106"/>
        <v>1.8218181818181818</v>
      </c>
      <c r="J998" s="139">
        <f t="shared" si="108"/>
        <v>-0.10727044148346766</v>
      </c>
      <c r="K998" s="139">
        <f t="shared" si="109"/>
        <v>-8.375874289391555E-2</v>
      </c>
      <c r="L998" s="139">
        <f t="shared" si="110"/>
        <v>-0.18246682417336677</v>
      </c>
      <c r="M998" s="139">
        <f t="shared" si="111"/>
        <v>-0.37349600855074994</v>
      </c>
      <c r="N998" s="388">
        <f t="shared" si="107"/>
        <v>-420.55650562814441</v>
      </c>
    </row>
    <row r="999" spans="2:14" x14ac:dyDescent="0.2">
      <c r="B999" s="387">
        <v>14</v>
      </c>
      <c r="C999" s="387">
        <v>2901</v>
      </c>
      <c r="D999" s="384" t="s">
        <v>1572</v>
      </c>
      <c r="E999" s="385">
        <v>205</v>
      </c>
      <c r="F999" s="385">
        <v>717</v>
      </c>
      <c r="G999" s="385">
        <v>905</v>
      </c>
      <c r="H999" s="386">
        <f t="shared" si="105"/>
        <v>0.22651933701657459</v>
      </c>
      <c r="I999" s="139">
        <f t="shared" si="106"/>
        <v>1.5481171548117154</v>
      </c>
      <c r="J999" s="139">
        <f t="shared" si="108"/>
        <v>-0.11540556445080716</v>
      </c>
      <c r="K999" s="139">
        <f t="shared" si="109"/>
        <v>-0.19960837837854725</v>
      </c>
      <c r="L999" s="139">
        <f t="shared" si="110"/>
        <v>-0.19217094285131922</v>
      </c>
      <c r="M999" s="139">
        <f t="shared" si="111"/>
        <v>-0.50718488568067366</v>
      </c>
      <c r="N999" s="388">
        <f t="shared" si="107"/>
        <v>-459.00232154100968</v>
      </c>
    </row>
    <row r="1000" spans="2:14" x14ac:dyDescent="0.2">
      <c r="B1000" s="387">
        <v>14</v>
      </c>
      <c r="C1000" s="387">
        <v>2903</v>
      </c>
      <c r="D1000" s="384" t="s">
        <v>1573</v>
      </c>
      <c r="E1000" s="385">
        <v>314</v>
      </c>
      <c r="F1000" s="385">
        <v>685</v>
      </c>
      <c r="G1000" s="385">
        <v>1577</v>
      </c>
      <c r="H1000" s="386">
        <f t="shared" si="105"/>
        <v>0.19911223842739378</v>
      </c>
      <c r="I1000" s="139">
        <f t="shared" si="106"/>
        <v>2.7605839416058395</v>
      </c>
      <c r="J1000" s="139">
        <f t="shared" si="108"/>
        <v>-9.0668900948308748E-2</v>
      </c>
      <c r="K1000" s="139">
        <f t="shared" si="109"/>
        <v>-0.22892761701352624</v>
      </c>
      <c r="L1000" s="139">
        <f t="shared" si="110"/>
        <v>-0.1491827168997672</v>
      </c>
      <c r="M1000" s="139">
        <f t="shared" si="111"/>
        <v>-0.46877923486160217</v>
      </c>
      <c r="N1000" s="388">
        <f t="shared" si="107"/>
        <v>-739.2648533767466</v>
      </c>
    </row>
    <row r="1001" spans="2:14" x14ac:dyDescent="0.2">
      <c r="B1001" s="387">
        <v>14</v>
      </c>
      <c r="C1001" s="387">
        <v>2904</v>
      </c>
      <c r="D1001" s="384" t="s">
        <v>1574</v>
      </c>
      <c r="E1001" s="385">
        <v>849</v>
      </c>
      <c r="F1001" s="385">
        <v>1776</v>
      </c>
      <c r="G1001" s="385">
        <v>2436</v>
      </c>
      <c r="H1001" s="386">
        <f t="shared" si="105"/>
        <v>0.34852216748768472</v>
      </c>
      <c r="I1001" s="139">
        <f t="shared" si="106"/>
        <v>1.8496621621621621</v>
      </c>
      <c r="J1001" s="139">
        <f t="shared" si="108"/>
        <v>-5.9048671858061522E-2</v>
      </c>
      <c r="K1001" s="139">
        <f t="shared" si="109"/>
        <v>-6.9093647346878312E-2</v>
      </c>
      <c r="L1001" s="139">
        <f t="shared" si="110"/>
        <v>-0.18147961088929612</v>
      </c>
      <c r="M1001" s="139">
        <f t="shared" si="111"/>
        <v>-0.309621930094236</v>
      </c>
      <c r="N1001" s="388">
        <f t="shared" si="107"/>
        <v>-754.23902170955887</v>
      </c>
    </row>
    <row r="1002" spans="2:14" x14ac:dyDescent="0.2">
      <c r="B1002" s="387">
        <v>14</v>
      </c>
      <c r="C1002" s="387">
        <v>2914</v>
      </c>
      <c r="D1002" s="384" t="s">
        <v>1575</v>
      </c>
      <c r="E1002" s="385">
        <v>88</v>
      </c>
      <c r="F1002" s="385">
        <v>400</v>
      </c>
      <c r="G1002" s="385">
        <v>431</v>
      </c>
      <c r="H1002" s="386">
        <f t="shared" si="105"/>
        <v>0.20417633410672853</v>
      </c>
      <c r="I1002" s="139">
        <f t="shared" si="106"/>
        <v>1.2975000000000001</v>
      </c>
      <c r="J1002" s="139">
        <f t="shared" si="108"/>
        <v>-0.13285374674274802</v>
      </c>
      <c r="K1002" s="139">
        <f t="shared" si="109"/>
        <v>-0.2235102092127825</v>
      </c>
      <c r="L1002" s="139">
        <f t="shared" si="110"/>
        <v>-0.20105661872774253</v>
      </c>
      <c r="M1002" s="139">
        <f t="shared" si="111"/>
        <v>-0.557420574683273</v>
      </c>
      <c r="N1002" s="388">
        <f t="shared" si="107"/>
        <v>-240.24826768849067</v>
      </c>
    </row>
    <row r="1003" spans="2:14" x14ac:dyDescent="0.2">
      <c r="B1003" s="387">
        <v>14</v>
      </c>
      <c r="C1003" s="387">
        <v>2915</v>
      </c>
      <c r="D1003" s="384" t="s">
        <v>1576</v>
      </c>
      <c r="E1003" s="385">
        <v>245</v>
      </c>
      <c r="F1003" s="385">
        <v>571</v>
      </c>
      <c r="G1003" s="385">
        <v>1011</v>
      </c>
      <c r="H1003" s="386">
        <f t="shared" si="105"/>
        <v>0.24233432245301681</v>
      </c>
      <c r="I1003" s="139">
        <f t="shared" si="106"/>
        <v>2.1996497373029773</v>
      </c>
      <c r="J1003" s="139">
        <f t="shared" si="108"/>
        <v>-0.11150365026737735</v>
      </c>
      <c r="K1003" s="139">
        <f t="shared" si="109"/>
        <v>-0.18269001211985797</v>
      </c>
      <c r="L1003" s="139">
        <f t="shared" si="110"/>
        <v>-0.16907073905523093</v>
      </c>
      <c r="M1003" s="139">
        <f t="shared" si="111"/>
        <v>-0.46326440144246628</v>
      </c>
      <c r="N1003" s="388">
        <f t="shared" si="107"/>
        <v>-468.36030985833338</v>
      </c>
    </row>
    <row r="1004" spans="2:14" x14ac:dyDescent="0.2">
      <c r="B1004" s="387">
        <v>14</v>
      </c>
      <c r="C1004" s="387">
        <v>2917</v>
      </c>
      <c r="D1004" s="384" t="s">
        <v>1577</v>
      </c>
      <c r="E1004" s="385">
        <v>176</v>
      </c>
      <c r="F1004" s="385">
        <v>487</v>
      </c>
      <c r="G1004" s="385">
        <v>760</v>
      </c>
      <c r="H1004" s="386">
        <f t="shared" si="105"/>
        <v>0.23157894736842105</v>
      </c>
      <c r="I1004" s="139">
        <f t="shared" si="106"/>
        <v>1.9219712525667352</v>
      </c>
      <c r="J1004" s="139">
        <f t="shared" si="108"/>
        <v>-0.12074308856964983</v>
      </c>
      <c r="K1004" s="139">
        <f t="shared" si="109"/>
        <v>-0.19419576883788042</v>
      </c>
      <c r="L1004" s="139">
        <f t="shared" si="110"/>
        <v>-0.17891587920565805</v>
      </c>
      <c r="M1004" s="139">
        <f t="shared" si="111"/>
        <v>-0.49385473661318829</v>
      </c>
      <c r="N1004" s="388">
        <f t="shared" si="107"/>
        <v>-375.32959982602313</v>
      </c>
    </row>
    <row r="1005" spans="2:14" x14ac:dyDescent="0.2">
      <c r="B1005" s="387">
        <v>14</v>
      </c>
      <c r="C1005" s="387">
        <v>2919</v>
      </c>
      <c r="D1005" s="384" t="s">
        <v>1578</v>
      </c>
      <c r="E1005" s="385">
        <v>181</v>
      </c>
      <c r="F1005" s="385">
        <v>468</v>
      </c>
      <c r="G1005" s="385">
        <v>1428</v>
      </c>
      <c r="H1005" s="386">
        <f t="shared" si="105"/>
        <v>0.12675070028011204</v>
      </c>
      <c r="I1005" s="139">
        <f t="shared" si="106"/>
        <v>3.4380341880341883</v>
      </c>
      <c r="J1005" s="139">
        <f t="shared" si="108"/>
        <v>-9.615366711180913E-2</v>
      </c>
      <c r="K1005" s="139">
        <f t="shared" si="109"/>
        <v>-0.30633767915603283</v>
      </c>
      <c r="L1005" s="139">
        <f t="shared" si="110"/>
        <v>-0.12516359771102739</v>
      </c>
      <c r="M1005" s="139">
        <f t="shared" si="111"/>
        <v>-0.52765494397886936</v>
      </c>
      <c r="N1005" s="388">
        <f t="shared" si="107"/>
        <v>-753.49126000182548</v>
      </c>
    </row>
    <row r="1006" spans="2:14" x14ac:dyDescent="0.2">
      <c r="B1006" s="387">
        <v>14</v>
      </c>
      <c r="C1006" s="387">
        <v>2920</v>
      </c>
      <c r="D1006" s="384" t="s">
        <v>1579</v>
      </c>
      <c r="E1006" s="385">
        <v>2559</v>
      </c>
      <c r="F1006" s="385">
        <v>1967</v>
      </c>
      <c r="G1006" s="385">
        <v>5641</v>
      </c>
      <c r="H1006" s="386">
        <f t="shared" si="105"/>
        <v>0.45364297110441409</v>
      </c>
      <c r="I1006" s="139">
        <f t="shared" si="106"/>
        <v>4.1687849517031008</v>
      </c>
      <c r="J1006" s="139">
        <f t="shared" si="108"/>
        <v>5.8929016423943568E-2</v>
      </c>
      <c r="K1006" s="139">
        <f t="shared" si="109"/>
        <v>4.3361230600556945E-2</v>
      </c>
      <c r="L1006" s="139">
        <f t="shared" si="110"/>
        <v>-9.9254699186945669E-2</v>
      </c>
      <c r="M1006" s="139">
        <f t="shared" si="111"/>
        <v>3.0355478375548445E-3</v>
      </c>
      <c r="N1006" s="388">
        <f t="shared" si="107"/>
        <v>17.123525351646876</v>
      </c>
    </row>
    <row r="1007" spans="2:14" x14ac:dyDescent="0.2">
      <c r="B1007" s="387">
        <v>14</v>
      </c>
      <c r="C1007" s="387">
        <v>2931</v>
      </c>
      <c r="D1007" s="384" t="s">
        <v>1580</v>
      </c>
      <c r="E1007" s="385">
        <v>95</v>
      </c>
      <c r="F1007" s="385">
        <v>824</v>
      </c>
      <c r="G1007" s="385">
        <v>330</v>
      </c>
      <c r="H1007" s="386">
        <f t="shared" si="105"/>
        <v>0.2878787878787879</v>
      </c>
      <c r="I1007" s="139">
        <f t="shared" si="106"/>
        <v>0.51577669902912626</v>
      </c>
      <c r="J1007" s="139">
        <f t="shared" si="108"/>
        <v>-0.13657160837035565</v>
      </c>
      <c r="K1007" s="139">
        <f t="shared" si="109"/>
        <v>-0.13396799778566404</v>
      </c>
      <c r="L1007" s="139">
        <f t="shared" si="110"/>
        <v>-0.22877275764366581</v>
      </c>
      <c r="M1007" s="139">
        <f t="shared" si="111"/>
        <v>-0.49931236379968547</v>
      </c>
      <c r="N1007" s="388">
        <f t="shared" si="107"/>
        <v>-164.77308005389619</v>
      </c>
    </row>
    <row r="1008" spans="2:14" x14ac:dyDescent="0.2">
      <c r="B1008" s="387">
        <v>14</v>
      </c>
      <c r="C1008" s="387">
        <v>2932</v>
      </c>
      <c r="D1008" s="384" t="s">
        <v>1581</v>
      </c>
      <c r="E1008" s="385">
        <v>2406</v>
      </c>
      <c r="F1008" s="385">
        <v>1864</v>
      </c>
      <c r="G1008" s="385">
        <v>5110</v>
      </c>
      <c r="H1008" s="386">
        <f t="shared" si="105"/>
        <v>0.47084148727984343</v>
      </c>
      <c r="I1008" s="139">
        <f t="shared" si="106"/>
        <v>4.0321888412017168</v>
      </c>
      <c r="J1008" s="139">
        <f t="shared" si="108"/>
        <v>3.9382634995630085E-2</v>
      </c>
      <c r="K1008" s="139">
        <f t="shared" si="109"/>
        <v>6.1759653851167481E-2</v>
      </c>
      <c r="L1008" s="139">
        <f t="shared" si="110"/>
        <v>-0.10409773862216422</v>
      </c>
      <c r="M1008" s="139">
        <f t="shared" si="111"/>
        <v>-2.9554497753666448E-3</v>
      </c>
      <c r="N1008" s="388">
        <f t="shared" si="107"/>
        <v>-15.102348352123554</v>
      </c>
    </row>
    <row r="1009" spans="2:14" x14ac:dyDescent="0.2">
      <c r="B1009" s="387">
        <v>14</v>
      </c>
      <c r="C1009" s="387">
        <v>2933</v>
      </c>
      <c r="D1009" s="384" t="s">
        <v>1582</v>
      </c>
      <c r="E1009" s="385">
        <v>256</v>
      </c>
      <c r="F1009" s="385">
        <v>555</v>
      </c>
      <c r="G1009" s="385">
        <v>864</v>
      </c>
      <c r="H1009" s="386">
        <f t="shared" si="105"/>
        <v>0.29629629629629628</v>
      </c>
      <c r="I1009" s="139">
        <f t="shared" si="106"/>
        <v>2.0180180180180178</v>
      </c>
      <c r="J1009" s="139">
        <f t="shared" si="108"/>
        <v>-0.11691479540854888</v>
      </c>
      <c r="K1009" s="139">
        <f t="shared" si="109"/>
        <v>-0.12496321615210955</v>
      </c>
      <c r="L1009" s="139">
        <f t="shared" si="110"/>
        <v>-0.17551052402388631</v>
      </c>
      <c r="M1009" s="139">
        <f t="shared" si="111"/>
        <v>-0.4173885355845447</v>
      </c>
      <c r="N1009" s="388">
        <f t="shared" si="107"/>
        <v>-360.62369474504663</v>
      </c>
    </row>
    <row r="1010" spans="2:14" x14ac:dyDescent="0.2">
      <c r="B1010" s="387">
        <v>14</v>
      </c>
      <c r="C1010" s="387">
        <v>2936</v>
      </c>
      <c r="D1010" s="384" t="s">
        <v>1583</v>
      </c>
      <c r="E1010" s="385">
        <v>191</v>
      </c>
      <c r="F1010" s="385">
        <v>1752</v>
      </c>
      <c r="G1010" s="385">
        <v>863</v>
      </c>
      <c r="H1010" s="386">
        <f t="shared" si="105"/>
        <v>0.22132097334878331</v>
      </c>
      <c r="I1010" s="139">
        <f t="shared" si="106"/>
        <v>0.60159817351598177</v>
      </c>
      <c r="J1010" s="139">
        <f t="shared" si="108"/>
        <v>-0.11695160591971332</v>
      </c>
      <c r="K1010" s="139">
        <f t="shared" si="109"/>
        <v>-0.20516942178456266</v>
      </c>
      <c r="L1010" s="139">
        <f t="shared" si="110"/>
        <v>-0.22572994197488264</v>
      </c>
      <c r="M1010" s="139">
        <f t="shared" si="111"/>
        <v>-0.54785096967915858</v>
      </c>
      <c r="N1010" s="388">
        <f t="shared" si="107"/>
        <v>-472.79538683311387</v>
      </c>
    </row>
    <row r="1011" spans="2:14" x14ac:dyDescent="0.2">
      <c r="B1011" s="387">
        <v>14</v>
      </c>
      <c r="C1011" s="387">
        <v>2937</v>
      </c>
      <c r="D1011" s="384" t="s">
        <v>1584</v>
      </c>
      <c r="E1011" s="385">
        <v>5505</v>
      </c>
      <c r="F1011" s="385">
        <v>772</v>
      </c>
      <c r="G1011" s="385">
        <v>10522</v>
      </c>
      <c r="H1011" s="386">
        <f t="shared" si="105"/>
        <v>0.5231895076981562</v>
      </c>
      <c r="I1011" s="139">
        <f t="shared" si="106"/>
        <v>20.760362694300518</v>
      </c>
      <c r="J1011" s="139">
        <f t="shared" si="108"/>
        <v>0.23860112141753695</v>
      </c>
      <c r="K1011" s="139">
        <f t="shared" si="109"/>
        <v>0.11775989399767985</v>
      </c>
      <c r="L1011" s="139">
        <f t="shared" si="110"/>
        <v>0.48900264580590053</v>
      </c>
      <c r="M1011" s="139">
        <f t="shared" si="111"/>
        <v>0.84536366122111728</v>
      </c>
      <c r="N1011" s="388">
        <f t="shared" si="107"/>
        <v>8894.9164433685964</v>
      </c>
    </row>
    <row r="1012" spans="2:14" x14ac:dyDescent="0.2">
      <c r="B1012" s="387">
        <v>14</v>
      </c>
      <c r="C1012" s="387">
        <v>2938</v>
      </c>
      <c r="D1012" s="384" t="s">
        <v>1585</v>
      </c>
      <c r="E1012" s="385">
        <v>215</v>
      </c>
      <c r="F1012" s="385">
        <v>491</v>
      </c>
      <c r="G1012" s="385">
        <v>803</v>
      </c>
      <c r="H1012" s="386">
        <f t="shared" si="105"/>
        <v>0.26774595267745954</v>
      </c>
      <c r="I1012" s="139">
        <f t="shared" si="106"/>
        <v>2.0733197556008145</v>
      </c>
      <c r="J1012" s="139">
        <f t="shared" si="108"/>
        <v>-0.11916023658957925</v>
      </c>
      <c r="K1012" s="139">
        <f t="shared" si="109"/>
        <v>-0.1555054618023575</v>
      </c>
      <c r="L1012" s="139">
        <f t="shared" si="110"/>
        <v>-0.17354979106475218</v>
      </c>
      <c r="M1012" s="139">
        <f t="shared" si="111"/>
        <v>-0.44821548945668899</v>
      </c>
      <c r="N1012" s="388">
        <f t="shared" si="107"/>
        <v>-359.91703803372127</v>
      </c>
    </row>
    <row r="1013" spans="2:14" x14ac:dyDescent="0.2">
      <c r="B1013" s="387">
        <v>14</v>
      </c>
      <c r="C1013" s="387">
        <v>2939</v>
      </c>
      <c r="D1013" s="384" t="s">
        <v>1586</v>
      </c>
      <c r="E1013" s="385">
        <v>27472</v>
      </c>
      <c r="F1013" s="385">
        <v>4124</v>
      </c>
      <c r="G1013" s="385">
        <v>37248</v>
      </c>
      <c r="H1013" s="386">
        <f t="shared" si="105"/>
        <v>0.73754295532646053</v>
      </c>
      <c r="I1013" s="139">
        <f t="shared" si="106"/>
        <v>15.693501454898158</v>
      </c>
      <c r="J1013" s="139">
        <f t="shared" si="108"/>
        <v>1.2223988427981509</v>
      </c>
      <c r="K1013" s="139">
        <f t="shared" si="109"/>
        <v>0.34706836540682279</v>
      </c>
      <c r="L1013" s="139">
        <f t="shared" si="110"/>
        <v>0.3093561777978871</v>
      </c>
      <c r="M1013" s="139">
        <f t="shared" si="111"/>
        <v>1.8788233860028607</v>
      </c>
      <c r="N1013" s="388">
        <f t="shared" si="107"/>
        <v>69982.413481834548</v>
      </c>
    </row>
    <row r="1014" spans="2:14" x14ac:dyDescent="0.2">
      <c r="B1014" s="387">
        <v>14</v>
      </c>
      <c r="C1014" s="387">
        <v>2951</v>
      </c>
      <c r="D1014" s="384" t="s">
        <v>1587</v>
      </c>
      <c r="E1014" s="385">
        <v>126</v>
      </c>
      <c r="F1014" s="385">
        <v>1260</v>
      </c>
      <c r="G1014" s="385">
        <v>476</v>
      </c>
      <c r="H1014" s="386">
        <f t="shared" si="105"/>
        <v>0.26470588235294118</v>
      </c>
      <c r="I1014" s="139">
        <f t="shared" si="106"/>
        <v>0.4777777777777778</v>
      </c>
      <c r="J1014" s="139">
        <f t="shared" si="108"/>
        <v>-0.13119727374034856</v>
      </c>
      <c r="K1014" s="139">
        <f t="shared" si="109"/>
        <v>-0.15875763192980244</v>
      </c>
      <c r="L1014" s="139">
        <f t="shared" si="110"/>
        <v>-0.23012001616691763</v>
      </c>
      <c r="M1014" s="139">
        <f t="shared" si="111"/>
        <v>-0.5200749218370686</v>
      </c>
      <c r="N1014" s="388">
        <f t="shared" si="107"/>
        <v>-247.55566279444466</v>
      </c>
    </row>
    <row r="1015" spans="2:14" x14ac:dyDescent="0.2">
      <c r="B1015" s="387">
        <v>14</v>
      </c>
      <c r="C1015" s="387">
        <v>2952</v>
      </c>
      <c r="D1015" s="384" t="s">
        <v>1588</v>
      </c>
      <c r="E1015" s="385">
        <v>700</v>
      </c>
      <c r="F1015" s="385">
        <v>2143</v>
      </c>
      <c r="G1015" s="385">
        <v>1714</v>
      </c>
      <c r="H1015" s="386">
        <f t="shared" si="105"/>
        <v>0.40840140023337224</v>
      </c>
      <c r="I1015" s="139">
        <f t="shared" si="106"/>
        <v>1.1264582361175921</v>
      </c>
      <c r="J1015" s="139">
        <f t="shared" si="108"/>
        <v>-8.5625860918781535E-2</v>
      </c>
      <c r="K1015" s="139">
        <f t="shared" si="109"/>
        <v>-5.0367568140254363E-3</v>
      </c>
      <c r="L1015" s="139">
        <f t="shared" si="110"/>
        <v>-0.20712093494078324</v>
      </c>
      <c r="M1015" s="139">
        <f t="shared" si="111"/>
        <v>-0.29778355267359019</v>
      </c>
      <c r="N1015" s="388">
        <f t="shared" si="107"/>
        <v>-510.40100928253361</v>
      </c>
    </row>
    <row r="1016" spans="2:14" x14ac:dyDescent="0.2">
      <c r="B1016" s="387">
        <v>14</v>
      </c>
      <c r="C1016" s="387">
        <v>2953</v>
      </c>
      <c r="D1016" s="384" t="s">
        <v>1589</v>
      </c>
      <c r="E1016" s="385">
        <v>170</v>
      </c>
      <c r="F1016" s="385">
        <v>933</v>
      </c>
      <c r="G1016" s="385">
        <v>883</v>
      </c>
      <c r="H1016" s="386">
        <f t="shared" si="105"/>
        <v>0.19252548131370328</v>
      </c>
      <c r="I1016" s="139">
        <f t="shared" si="106"/>
        <v>1.1286173633440515</v>
      </c>
      <c r="J1016" s="139">
        <f t="shared" si="108"/>
        <v>-0.11621539569642467</v>
      </c>
      <c r="K1016" s="139">
        <f t="shared" si="109"/>
        <v>-0.23597391937999321</v>
      </c>
      <c r="L1016" s="139">
        <f t="shared" si="110"/>
        <v>-0.20704438270027642</v>
      </c>
      <c r="M1016" s="139">
        <f t="shared" si="111"/>
        <v>-0.55923369777669429</v>
      </c>
      <c r="N1016" s="388">
        <f t="shared" si="107"/>
        <v>-493.80335513682104</v>
      </c>
    </row>
    <row r="1017" spans="2:14" x14ac:dyDescent="0.2">
      <c r="B1017" s="387">
        <v>14</v>
      </c>
      <c r="C1017" s="387">
        <v>2961</v>
      </c>
      <c r="D1017" s="384" t="s">
        <v>1590</v>
      </c>
      <c r="E1017" s="385">
        <v>75</v>
      </c>
      <c r="F1017" s="385">
        <v>380</v>
      </c>
      <c r="G1017" s="385">
        <v>307</v>
      </c>
      <c r="H1017" s="386">
        <f t="shared" si="105"/>
        <v>0.24429967426710097</v>
      </c>
      <c r="I1017" s="139">
        <f t="shared" si="106"/>
        <v>1.0052631578947369</v>
      </c>
      <c r="J1017" s="139">
        <f t="shared" si="108"/>
        <v>-0.1374182501271376</v>
      </c>
      <c r="K1017" s="139">
        <f t="shared" si="109"/>
        <v>-0.18058754152628811</v>
      </c>
      <c r="L1017" s="139">
        <f t="shared" si="110"/>
        <v>-0.21141792803255754</v>
      </c>
      <c r="M1017" s="139">
        <f t="shared" si="111"/>
        <v>-0.52942371968598323</v>
      </c>
      <c r="N1017" s="388">
        <f t="shared" si="107"/>
        <v>-162.53308194359684</v>
      </c>
    </row>
    <row r="1018" spans="2:14" x14ac:dyDescent="0.2">
      <c r="B1018" s="387">
        <v>14</v>
      </c>
      <c r="C1018" s="387">
        <v>2962</v>
      </c>
      <c r="D1018" s="384" t="s">
        <v>1591</v>
      </c>
      <c r="E1018" s="385">
        <v>123</v>
      </c>
      <c r="F1018" s="385">
        <v>761</v>
      </c>
      <c r="G1018" s="385">
        <v>468</v>
      </c>
      <c r="H1018" s="386">
        <f t="shared" si="105"/>
        <v>0.26282051282051283</v>
      </c>
      <c r="I1018" s="139">
        <f t="shared" si="106"/>
        <v>0.77660972404730622</v>
      </c>
      <c r="J1018" s="139">
        <f t="shared" si="108"/>
        <v>-0.13149175782966402</v>
      </c>
      <c r="K1018" s="139">
        <f t="shared" si="109"/>
        <v>-0.16077454003324565</v>
      </c>
      <c r="L1018" s="139">
        <f t="shared" si="110"/>
        <v>-0.21952487626890591</v>
      </c>
      <c r="M1018" s="139">
        <f t="shared" si="111"/>
        <v>-0.51179117413181563</v>
      </c>
      <c r="N1018" s="388">
        <f t="shared" si="107"/>
        <v>-239.5182694936897</v>
      </c>
    </row>
    <row r="1019" spans="2:14" x14ac:dyDescent="0.2">
      <c r="B1019" s="387">
        <v>14</v>
      </c>
      <c r="C1019" s="387">
        <v>2963</v>
      </c>
      <c r="D1019" s="384" t="s">
        <v>1592</v>
      </c>
      <c r="E1019" s="385">
        <v>775</v>
      </c>
      <c r="F1019" s="385">
        <v>1321</v>
      </c>
      <c r="G1019" s="385">
        <v>1522</v>
      </c>
      <c r="H1019" s="386">
        <f t="shared" si="105"/>
        <v>0.50919842312746388</v>
      </c>
      <c r="I1019" s="139">
        <f t="shared" si="106"/>
        <v>1.7388342165026496</v>
      </c>
      <c r="J1019" s="139">
        <f t="shared" si="108"/>
        <v>-9.2693479062352521E-2</v>
      </c>
      <c r="K1019" s="139">
        <f t="shared" si="109"/>
        <v>0.10279267862624926</v>
      </c>
      <c r="L1019" s="139">
        <f t="shared" si="110"/>
        <v>-0.18540903544892032</v>
      </c>
      <c r="M1019" s="139">
        <f t="shared" si="111"/>
        <v>-0.17530983588502358</v>
      </c>
      <c r="N1019" s="388">
        <f t="shared" si="107"/>
        <v>-266.8215702170059</v>
      </c>
    </row>
    <row r="1020" spans="2:14" x14ac:dyDescent="0.2">
      <c r="B1020" s="387">
        <v>14</v>
      </c>
      <c r="C1020" s="387">
        <v>2964</v>
      </c>
      <c r="D1020" s="384" t="s">
        <v>1593</v>
      </c>
      <c r="E1020" s="385">
        <v>1771</v>
      </c>
      <c r="F1020" s="385">
        <v>547</v>
      </c>
      <c r="G1020" s="385">
        <v>3587</v>
      </c>
      <c r="H1020" s="386">
        <f t="shared" si="105"/>
        <v>0.49372734875940899</v>
      </c>
      <c r="I1020" s="139">
        <f t="shared" si="106"/>
        <v>9.7952468007312614</v>
      </c>
      <c r="J1020" s="139">
        <f t="shared" si="108"/>
        <v>-1.6679773507800099E-2</v>
      </c>
      <c r="K1020" s="139">
        <f t="shared" si="109"/>
        <v>8.6242217443336183E-2</v>
      </c>
      <c r="L1020" s="139">
        <f t="shared" si="110"/>
        <v>0.10023250813964908</v>
      </c>
      <c r="M1020" s="139">
        <f t="shared" si="111"/>
        <v>0.16979495207518516</v>
      </c>
      <c r="N1020" s="388">
        <f t="shared" si="107"/>
        <v>609.05449309368919</v>
      </c>
    </row>
    <row r="1021" spans="2:14" x14ac:dyDescent="0.2">
      <c r="B1021" s="387">
        <v>14</v>
      </c>
      <c r="C1021" s="387">
        <v>2971</v>
      </c>
      <c r="D1021" s="384" t="s">
        <v>1594</v>
      </c>
      <c r="E1021" s="385">
        <v>1053</v>
      </c>
      <c r="F1021" s="385">
        <v>1522</v>
      </c>
      <c r="G1021" s="385">
        <v>2307</v>
      </c>
      <c r="H1021" s="386">
        <f t="shared" si="105"/>
        <v>0.45643693107932382</v>
      </c>
      <c r="I1021" s="139">
        <f t="shared" si="106"/>
        <v>2.2076215505913273</v>
      </c>
      <c r="J1021" s="139">
        <f t="shared" si="108"/>
        <v>-6.3797227798273265E-2</v>
      </c>
      <c r="K1021" s="139">
        <f t="shared" si="109"/>
        <v>4.6350119737231028E-2</v>
      </c>
      <c r="L1021" s="139">
        <f t="shared" si="110"/>
        <v>-0.16878809699475084</v>
      </c>
      <c r="M1021" s="139">
        <f t="shared" si="111"/>
        <v>-0.18623520505579308</v>
      </c>
      <c r="N1021" s="388">
        <f t="shared" si="107"/>
        <v>-429.64461806371463</v>
      </c>
    </row>
    <row r="1022" spans="2:14" x14ac:dyDescent="0.2">
      <c r="B1022" s="387">
        <v>14</v>
      </c>
      <c r="C1022" s="387">
        <v>2972</v>
      </c>
      <c r="D1022" s="384" t="s">
        <v>1595</v>
      </c>
      <c r="E1022" s="385">
        <v>138</v>
      </c>
      <c r="F1022" s="385">
        <v>602</v>
      </c>
      <c r="G1022" s="385">
        <v>446</v>
      </c>
      <c r="H1022" s="386">
        <f t="shared" si="105"/>
        <v>0.3094170403587444</v>
      </c>
      <c r="I1022" s="139">
        <f t="shared" si="106"/>
        <v>0.9700996677740864</v>
      </c>
      <c r="J1022" s="139">
        <f t="shared" si="108"/>
        <v>-0.13230158907528153</v>
      </c>
      <c r="K1022" s="139">
        <f t="shared" si="109"/>
        <v>-0.11092706325603977</v>
      </c>
      <c r="L1022" s="139">
        <f t="shared" si="110"/>
        <v>-0.21266465583988045</v>
      </c>
      <c r="M1022" s="139">
        <f t="shared" si="111"/>
        <v>-0.45589330817120177</v>
      </c>
      <c r="N1022" s="388">
        <f t="shared" si="107"/>
        <v>-203.32841544435598</v>
      </c>
    </row>
    <row r="1023" spans="2:14" x14ac:dyDescent="0.2">
      <c r="B1023" s="387">
        <v>14</v>
      </c>
      <c r="C1023" s="387">
        <v>2973</v>
      </c>
      <c r="D1023" s="384" t="s">
        <v>1596</v>
      </c>
      <c r="E1023" s="385">
        <v>261</v>
      </c>
      <c r="F1023" s="385">
        <v>409</v>
      </c>
      <c r="G1023" s="385">
        <v>638</v>
      </c>
      <c r="H1023" s="386">
        <f t="shared" si="105"/>
        <v>0.40909090909090912</v>
      </c>
      <c r="I1023" s="139">
        <f t="shared" si="106"/>
        <v>2.198044009779951</v>
      </c>
      <c r="J1023" s="139">
        <f t="shared" si="108"/>
        <v>-0.12523397093171057</v>
      </c>
      <c r="K1023" s="139">
        <f t="shared" si="109"/>
        <v>-4.2991422624787095E-3</v>
      </c>
      <c r="L1023" s="139">
        <f t="shared" si="110"/>
        <v>-0.16912767041065305</v>
      </c>
      <c r="M1023" s="139">
        <f t="shared" si="111"/>
        <v>-0.29866078360484233</v>
      </c>
      <c r="N1023" s="388">
        <f t="shared" si="107"/>
        <v>-190.54557993988939</v>
      </c>
    </row>
    <row r="1024" spans="2:14" x14ac:dyDescent="0.2">
      <c r="B1024" s="387">
        <v>14</v>
      </c>
      <c r="C1024" s="387">
        <v>2974</v>
      </c>
      <c r="D1024" s="384" t="s">
        <v>1597</v>
      </c>
      <c r="E1024" s="385">
        <v>885</v>
      </c>
      <c r="F1024" s="385">
        <v>2101</v>
      </c>
      <c r="G1024" s="385">
        <v>1718</v>
      </c>
      <c r="H1024" s="386">
        <f t="shared" si="105"/>
        <v>0.51513387660069854</v>
      </c>
      <c r="I1024" s="139">
        <f t="shared" si="106"/>
        <v>1.2389338410280819</v>
      </c>
      <c r="J1024" s="139">
        <f t="shared" si="108"/>
        <v>-8.5478618874123807E-2</v>
      </c>
      <c r="K1024" s="139">
        <f t="shared" si="109"/>
        <v>0.10914223716205422</v>
      </c>
      <c r="L1024" s="139">
        <f t="shared" si="110"/>
        <v>-0.20313309232885143</v>
      </c>
      <c r="M1024" s="139">
        <f t="shared" si="111"/>
        <v>-0.17946947404092101</v>
      </c>
      <c r="N1024" s="388">
        <f t="shared" si="107"/>
        <v>-308.3285564023023</v>
      </c>
    </row>
    <row r="1025" spans="2:14" x14ac:dyDescent="0.2">
      <c r="B1025" s="387">
        <v>15</v>
      </c>
      <c r="C1025" s="387">
        <v>3001</v>
      </c>
      <c r="D1025" s="384" t="s">
        <v>1598</v>
      </c>
      <c r="E1025" s="385">
        <v>10031</v>
      </c>
      <c r="F1025" s="385">
        <v>2499</v>
      </c>
      <c r="G1025" s="385">
        <v>15679</v>
      </c>
      <c r="H1025" s="386">
        <f t="shared" si="105"/>
        <v>0.63977294470310608</v>
      </c>
      <c r="I1025" s="139">
        <f t="shared" si="106"/>
        <v>10.288115246098439</v>
      </c>
      <c r="J1025" s="139">
        <f t="shared" si="108"/>
        <v>0.4284329274925136</v>
      </c>
      <c r="K1025" s="139">
        <f t="shared" si="109"/>
        <v>0.24247713100515744</v>
      </c>
      <c r="L1025" s="139">
        <f t="shared" si="110"/>
        <v>0.11770724668474047</v>
      </c>
      <c r="M1025" s="139">
        <f t="shared" si="111"/>
        <v>0.78861730518241147</v>
      </c>
      <c r="N1025" s="388">
        <f t="shared" si="107"/>
        <v>12364.73072795503</v>
      </c>
    </row>
    <row r="1026" spans="2:14" x14ac:dyDescent="0.2">
      <c r="B1026" s="387">
        <v>15</v>
      </c>
      <c r="C1026" s="387">
        <v>3002</v>
      </c>
      <c r="D1026" s="384" t="s">
        <v>1599</v>
      </c>
      <c r="E1026" s="385">
        <v>530</v>
      </c>
      <c r="F1026" s="385">
        <v>2246</v>
      </c>
      <c r="G1026" s="385">
        <v>944</v>
      </c>
      <c r="H1026" s="386">
        <f t="shared" si="105"/>
        <v>0.56144067796610164</v>
      </c>
      <c r="I1026" s="139">
        <f t="shared" si="106"/>
        <v>0.65627782724844164</v>
      </c>
      <c r="J1026" s="139">
        <f t="shared" si="108"/>
        <v>-0.11396995451539432</v>
      </c>
      <c r="K1026" s="139">
        <f t="shared" si="109"/>
        <v>0.15867977413398243</v>
      </c>
      <c r="L1026" s="139">
        <f t="shared" si="110"/>
        <v>-0.22379126510949918</v>
      </c>
      <c r="M1026" s="139">
        <f t="shared" si="111"/>
        <v>-0.17908144549091107</v>
      </c>
      <c r="N1026" s="388">
        <f t="shared" si="107"/>
        <v>-169.05288454342005</v>
      </c>
    </row>
    <row r="1027" spans="2:14" x14ac:dyDescent="0.2">
      <c r="B1027" s="387">
        <v>15</v>
      </c>
      <c r="C1027" s="387">
        <v>3003</v>
      </c>
      <c r="D1027" s="384" t="s">
        <v>1600</v>
      </c>
      <c r="E1027" s="385">
        <v>156</v>
      </c>
      <c r="F1027" s="385">
        <v>520</v>
      </c>
      <c r="G1027" s="385">
        <v>533</v>
      </c>
      <c r="H1027" s="386">
        <f t="shared" si="105"/>
        <v>0.29268292682926828</v>
      </c>
      <c r="I1027" s="139">
        <f t="shared" si="106"/>
        <v>1.325</v>
      </c>
      <c r="J1027" s="139">
        <f t="shared" si="108"/>
        <v>-0.12909907460397593</v>
      </c>
      <c r="K1027" s="139">
        <f t="shared" si="109"/>
        <v>-0.12882868338992809</v>
      </c>
      <c r="L1027" s="139">
        <f t="shared" si="110"/>
        <v>-0.20008160132805486</v>
      </c>
      <c r="M1027" s="139">
        <f t="shared" si="111"/>
        <v>-0.45800935932195885</v>
      </c>
      <c r="N1027" s="388">
        <f t="shared" si="107"/>
        <v>-244.11898851860406</v>
      </c>
    </row>
    <row r="1028" spans="2:14" x14ac:dyDescent="0.2">
      <c r="B1028" s="387">
        <v>15</v>
      </c>
      <c r="C1028" s="387">
        <v>3004</v>
      </c>
      <c r="D1028" s="384" t="s">
        <v>1601</v>
      </c>
      <c r="E1028" s="385">
        <v>550</v>
      </c>
      <c r="F1028" s="385">
        <v>1731</v>
      </c>
      <c r="G1028" s="385">
        <v>1547</v>
      </c>
      <c r="H1028" s="386">
        <f t="shared" si="105"/>
        <v>0.35552682611506142</v>
      </c>
      <c r="I1028" s="139">
        <f t="shared" si="106"/>
        <v>1.2114384748700173</v>
      </c>
      <c r="J1028" s="139">
        <f t="shared" si="108"/>
        <v>-9.1773216283241713E-2</v>
      </c>
      <c r="K1028" s="139">
        <f t="shared" si="109"/>
        <v>-6.1600287289652327E-2</v>
      </c>
      <c r="L1028" s="139">
        <f t="shared" si="110"/>
        <v>-0.2041079454348477</v>
      </c>
      <c r="M1028" s="139">
        <f t="shared" si="111"/>
        <v>-0.3574814490077417</v>
      </c>
      <c r="N1028" s="388">
        <f t="shared" si="107"/>
        <v>-553.02380161497638</v>
      </c>
    </row>
    <row r="1029" spans="2:14" x14ac:dyDescent="0.2">
      <c r="B1029" s="387">
        <v>15</v>
      </c>
      <c r="C1029" s="387">
        <v>3005</v>
      </c>
      <c r="D1029" s="384" t="s">
        <v>1602</v>
      </c>
      <c r="E1029" s="385">
        <v>409</v>
      </c>
      <c r="F1029" s="385">
        <v>916</v>
      </c>
      <c r="G1029" s="385">
        <v>1397</v>
      </c>
      <c r="H1029" s="386">
        <f t="shared" si="105"/>
        <v>0.2927702219040802</v>
      </c>
      <c r="I1029" s="139">
        <f t="shared" si="106"/>
        <v>1.9716157205240175</v>
      </c>
      <c r="J1029" s="139">
        <f t="shared" si="108"/>
        <v>-9.7294792957906537E-2</v>
      </c>
      <c r="K1029" s="139">
        <f t="shared" si="109"/>
        <v>-0.12873529790726779</v>
      </c>
      <c r="L1029" s="139">
        <f t="shared" si="110"/>
        <v>-0.17715572574905483</v>
      </c>
      <c r="M1029" s="139">
        <f t="shared" si="111"/>
        <v>-0.40318581661422914</v>
      </c>
      <c r="N1029" s="388">
        <f t="shared" si="107"/>
        <v>-563.25058581007806</v>
      </c>
    </row>
    <row r="1030" spans="2:14" x14ac:dyDescent="0.2">
      <c r="B1030" s="387">
        <v>15</v>
      </c>
      <c r="C1030" s="387">
        <v>3006</v>
      </c>
      <c r="D1030" s="384" t="s">
        <v>1603</v>
      </c>
      <c r="E1030" s="385">
        <v>1027</v>
      </c>
      <c r="F1030" s="385">
        <v>4742</v>
      </c>
      <c r="G1030" s="385">
        <v>2290</v>
      </c>
      <c r="H1030" s="386">
        <f t="shared" si="105"/>
        <v>0.44847161572052402</v>
      </c>
      <c r="I1030" s="139">
        <f t="shared" si="106"/>
        <v>0.69949388443694649</v>
      </c>
      <c r="J1030" s="139">
        <f t="shared" si="108"/>
        <v>-6.4423006488068618E-2</v>
      </c>
      <c r="K1030" s="139">
        <f t="shared" si="109"/>
        <v>3.7829079793962266E-2</v>
      </c>
      <c r="L1030" s="139">
        <f t="shared" si="110"/>
        <v>-0.22225903210205591</v>
      </c>
      <c r="M1030" s="139">
        <f t="shared" si="111"/>
        <v>-0.24885295879616226</v>
      </c>
      <c r="N1030" s="388">
        <f t="shared" si="107"/>
        <v>-569.87327564321163</v>
      </c>
    </row>
    <row r="1031" spans="2:14" x14ac:dyDescent="0.2">
      <c r="B1031" s="387">
        <v>15</v>
      </c>
      <c r="C1031" s="387">
        <v>3007</v>
      </c>
      <c r="D1031" s="384" t="s">
        <v>1604</v>
      </c>
      <c r="E1031" s="385">
        <v>972</v>
      </c>
      <c r="F1031" s="385">
        <v>662</v>
      </c>
      <c r="G1031" s="385">
        <v>1809</v>
      </c>
      <c r="H1031" s="386">
        <f t="shared" si="105"/>
        <v>0.53731343283582089</v>
      </c>
      <c r="I1031" s="139">
        <f t="shared" si="106"/>
        <v>4.2009063444108765</v>
      </c>
      <c r="J1031" s="139">
        <f t="shared" si="108"/>
        <v>-8.2128862358160484E-2</v>
      </c>
      <c r="K1031" s="139">
        <f t="shared" si="109"/>
        <v>0.1328692179644729</v>
      </c>
      <c r="L1031" s="139">
        <f t="shared" si="110"/>
        <v>-9.8115829485408132E-2</v>
      </c>
      <c r="M1031" s="139">
        <f t="shared" si="111"/>
        <v>-4.7375473879095714E-2</v>
      </c>
      <c r="N1031" s="388">
        <f t="shared" si="107"/>
        <v>-85.702232247284144</v>
      </c>
    </row>
    <row r="1032" spans="2:14" x14ac:dyDescent="0.2">
      <c r="B1032" s="387">
        <v>15</v>
      </c>
      <c r="C1032" s="387">
        <v>3021</v>
      </c>
      <c r="D1032" s="384" t="s">
        <v>1605</v>
      </c>
      <c r="E1032" s="385">
        <v>744</v>
      </c>
      <c r="F1032" s="385">
        <v>553</v>
      </c>
      <c r="G1032" s="385">
        <v>1853</v>
      </c>
      <c r="H1032" s="386">
        <f t="shared" si="105"/>
        <v>0.40151106314085266</v>
      </c>
      <c r="I1032" s="139">
        <f t="shared" si="106"/>
        <v>4.6962025316455698</v>
      </c>
      <c r="J1032" s="139">
        <f t="shared" si="108"/>
        <v>-8.0509199866925465E-2</v>
      </c>
      <c r="K1032" s="139">
        <f t="shared" si="109"/>
        <v>-1.240781934491215E-2</v>
      </c>
      <c r="L1032" s="139">
        <f t="shared" si="110"/>
        <v>-8.0555014919852092E-2</v>
      </c>
      <c r="M1032" s="139">
        <f t="shared" si="111"/>
        <v>-0.17347203413168971</v>
      </c>
      <c r="N1032" s="388">
        <f t="shared" si="107"/>
        <v>-321.44367924602102</v>
      </c>
    </row>
    <row r="1033" spans="2:14" x14ac:dyDescent="0.2">
      <c r="B1033" s="387">
        <v>15</v>
      </c>
      <c r="C1033" s="387">
        <v>3022</v>
      </c>
      <c r="D1033" s="384" t="s">
        <v>1606</v>
      </c>
      <c r="E1033" s="385">
        <v>1406</v>
      </c>
      <c r="F1033" s="385">
        <v>2086</v>
      </c>
      <c r="G1033" s="385">
        <v>3098</v>
      </c>
      <c r="H1033" s="386">
        <f t="shared" si="105"/>
        <v>0.45384118786313749</v>
      </c>
      <c r="I1033" s="139">
        <f t="shared" si="106"/>
        <v>2.1591562799616493</v>
      </c>
      <c r="J1033" s="139">
        <f t="shared" si="108"/>
        <v>-3.4680113467207431E-2</v>
      </c>
      <c r="K1033" s="139">
        <f t="shared" si="109"/>
        <v>4.3573276557612658E-2</v>
      </c>
      <c r="L1033" s="139">
        <f t="shared" si="110"/>
        <v>-0.17050644180000565</v>
      </c>
      <c r="M1033" s="139">
        <f t="shared" si="111"/>
        <v>-0.16161327870960043</v>
      </c>
      <c r="N1033" s="388">
        <f t="shared" si="107"/>
        <v>-500.67793744234217</v>
      </c>
    </row>
    <row r="1034" spans="2:14" x14ac:dyDescent="0.2">
      <c r="B1034" s="387">
        <v>15</v>
      </c>
      <c r="C1034" s="387">
        <v>3023</v>
      </c>
      <c r="D1034" s="384" t="s">
        <v>1607</v>
      </c>
      <c r="E1034" s="385">
        <v>1333</v>
      </c>
      <c r="F1034" s="385">
        <v>814</v>
      </c>
      <c r="G1034" s="385">
        <v>4425</v>
      </c>
      <c r="H1034" s="386">
        <f t="shared" si="105"/>
        <v>0.30124293785310735</v>
      </c>
      <c r="I1034" s="139">
        <f t="shared" si="106"/>
        <v>7.0737100737100738</v>
      </c>
      <c r="J1034" s="139">
        <f t="shared" si="108"/>
        <v>1.4167434847994053E-2</v>
      </c>
      <c r="K1034" s="139">
        <f t="shared" si="109"/>
        <v>-0.11967145701992983</v>
      </c>
      <c r="L1034" s="139">
        <f t="shared" si="110"/>
        <v>3.7399385856596518E-3</v>
      </c>
      <c r="M1034" s="139">
        <f t="shared" si="111"/>
        <v>-0.10176408358627612</v>
      </c>
      <c r="N1034" s="388">
        <f t="shared" si="107"/>
        <v>-450.30606986927182</v>
      </c>
    </row>
    <row r="1035" spans="2:14" x14ac:dyDescent="0.2">
      <c r="B1035" s="387">
        <v>15</v>
      </c>
      <c r="C1035" s="387">
        <v>3024</v>
      </c>
      <c r="D1035" s="384" t="s">
        <v>1608</v>
      </c>
      <c r="E1035" s="385">
        <v>2903</v>
      </c>
      <c r="F1035" s="385">
        <v>1519</v>
      </c>
      <c r="G1035" s="385">
        <v>6429</v>
      </c>
      <c r="H1035" s="386">
        <f t="shared" si="105"/>
        <v>0.45154767459947115</v>
      </c>
      <c r="I1035" s="139">
        <f t="shared" si="106"/>
        <v>6.1435154707044104</v>
      </c>
      <c r="J1035" s="139">
        <f t="shared" si="108"/>
        <v>8.7935699221516117E-2</v>
      </c>
      <c r="K1035" s="139">
        <f t="shared" si="109"/>
        <v>4.111974932739107E-2</v>
      </c>
      <c r="L1035" s="139">
        <f t="shared" si="110"/>
        <v>-2.9240276797107358E-2</v>
      </c>
      <c r="M1035" s="139">
        <f t="shared" si="111"/>
        <v>9.9815171751799825E-2</v>
      </c>
      <c r="N1035" s="388">
        <f t="shared" si="107"/>
        <v>641.71173919232103</v>
      </c>
    </row>
    <row r="1036" spans="2:14" x14ac:dyDescent="0.2">
      <c r="B1036" s="387">
        <v>15</v>
      </c>
      <c r="C1036" s="387">
        <v>3025</v>
      </c>
      <c r="D1036" s="384" t="s">
        <v>1609</v>
      </c>
      <c r="E1036" s="385">
        <v>976</v>
      </c>
      <c r="F1036" s="385">
        <v>994</v>
      </c>
      <c r="G1036" s="385">
        <v>1867</v>
      </c>
      <c r="H1036" s="386">
        <f t="shared" si="105"/>
        <v>0.52276379217996782</v>
      </c>
      <c r="I1036" s="139">
        <f t="shared" si="106"/>
        <v>2.8601609657947686</v>
      </c>
      <c r="J1036" s="139">
        <f t="shared" si="108"/>
        <v>-7.9993852710623412E-2</v>
      </c>
      <c r="K1036" s="139">
        <f t="shared" si="109"/>
        <v>0.11730447713449878</v>
      </c>
      <c r="L1036" s="139">
        <f t="shared" si="110"/>
        <v>-0.14565219576546437</v>
      </c>
      <c r="M1036" s="139">
        <f t="shared" si="111"/>
        <v>-0.108341571341589</v>
      </c>
      <c r="N1036" s="388">
        <f t="shared" si="107"/>
        <v>-202.27371369474668</v>
      </c>
    </row>
    <row r="1037" spans="2:14" x14ac:dyDescent="0.2">
      <c r="B1037" s="387">
        <v>15</v>
      </c>
      <c r="C1037" s="387">
        <v>3031</v>
      </c>
      <c r="D1037" s="384" t="s">
        <v>1610</v>
      </c>
      <c r="E1037" s="385">
        <v>289</v>
      </c>
      <c r="F1037" s="385">
        <v>420</v>
      </c>
      <c r="G1037" s="385">
        <v>989</v>
      </c>
      <c r="H1037" s="386">
        <f t="shared" ref="H1037:H1100" si="112">E1037/G1037</f>
        <v>0.29221435793731043</v>
      </c>
      <c r="I1037" s="139">
        <f t="shared" ref="I1037:I1100" si="113">(G1037+E1037)/F1037</f>
        <v>3.0428571428571427</v>
      </c>
      <c r="J1037" s="139">
        <f t="shared" si="108"/>
        <v>-0.11231348151299485</v>
      </c>
      <c r="K1037" s="139">
        <f t="shared" si="109"/>
        <v>-0.12932994342354809</v>
      </c>
      <c r="L1037" s="139">
        <f t="shared" si="110"/>
        <v>-0.13917467025665586</v>
      </c>
      <c r="M1037" s="139">
        <f t="shared" si="111"/>
        <v>-0.38081809519319881</v>
      </c>
      <c r="N1037" s="388">
        <f t="shared" ref="N1037:N1100" si="114">M1037*G1037</f>
        <v>-376.62909614607361</v>
      </c>
    </row>
    <row r="1038" spans="2:14" x14ac:dyDescent="0.2">
      <c r="B1038" s="387">
        <v>15</v>
      </c>
      <c r="C1038" s="387">
        <v>3032</v>
      </c>
      <c r="D1038" s="384" t="s">
        <v>1611</v>
      </c>
      <c r="E1038" s="385">
        <v>2792</v>
      </c>
      <c r="F1038" s="385">
        <v>748</v>
      </c>
      <c r="G1038" s="385">
        <v>4227</v>
      </c>
      <c r="H1038" s="386">
        <f t="shared" si="112"/>
        <v>0.66051573219777615</v>
      </c>
      <c r="I1038" s="139">
        <f t="shared" si="113"/>
        <v>9.3836898395721917</v>
      </c>
      <c r="J1038" s="139">
        <f t="shared" ref="J1038:J1101" si="115">$J$6*(G1038-G$10)/G$11</f>
        <v>6.8789536374364866E-3</v>
      </c>
      <c r="K1038" s="139">
        <f t="shared" ref="K1038:K1101" si="116">$K$6*(H1038-H$10)/H$11</f>
        <v>0.26466710250221215</v>
      </c>
      <c r="L1038" s="139">
        <f t="shared" ref="L1038:L1101" si="117">$L$6*(I1038-I$10)/I$11</f>
        <v>8.5640682754460767E-2</v>
      </c>
      <c r="M1038" s="139">
        <f t="shared" ref="M1038:M1101" si="118">SUM(J1038:L1038)</f>
        <v>0.35718673889410946</v>
      </c>
      <c r="N1038" s="388">
        <f t="shared" si="114"/>
        <v>1509.8283453054007</v>
      </c>
    </row>
    <row r="1039" spans="2:14" x14ac:dyDescent="0.2">
      <c r="B1039" s="387">
        <v>15</v>
      </c>
      <c r="C1039" s="387">
        <v>3033</v>
      </c>
      <c r="D1039" s="384" t="s">
        <v>1612</v>
      </c>
      <c r="E1039" s="385">
        <v>335</v>
      </c>
      <c r="F1039" s="385">
        <v>224</v>
      </c>
      <c r="G1039" s="385">
        <v>1299</v>
      </c>
      <c r="H1039" s="386">
        <f t="shared" si="112"/>
        <v>0.25789068514241725</v>
      </c>
      <c r="I1039" s="139">
        <f t="shared" si="113"/>
        <v>7.2946428571428568</v>
      </c>
      <c r="J1039" s="139">
        <f t="shared" si="115"/>
        <v>-0.10090222305202089</v>
      </c>
      <c r="K1039" s="139">
        <f t="shared" si="116"/>
        <v>-0.16604831221504335</v>
      </c>
      <c r="L1039" s="139">
        <f t="shared" si="117"/>
        <v>1.1573149785964841E-2</v>
      </c>
      <c r="M1039" s="139">
        <f t="shared" si="118"/>
        <v>-0.25537738548109939</v>
      </c>
      <c r="N1039" s="388">
        <f t="shared" si="114"/>
        <v>-331.73522373994814</v>
      </c>
    </row>
    <row r="1040" spans="2:14" x14ac:dyDescent="0.2">
      <c r="B1040" s="387">
        <v>15</v>
      </c>
      <c r="C1040" s="387">
        <v>3034</v>
      </c>
      <c r="D1040" s="384" t="s">
        <v>1613</v>
      </c>
      <c r="E1040" s="385">
        <v>544</v>
      </c>
      <c r="F1040" s="385">
        <v>669</v>
      </c>
      <c r="G1040" s="385">
        <v>1707</v>
      </c>
      <c r="H1040" s="386">
        <f t="shared" si="112"/>
        <v>0.3186877562975981</v>
      </c>
      <c r="I1040" s="139">
        <f t="shared" si="113"/>
        <v>3.3647234678624813</v>
      </c>
      <c r="J1040" s="139">
        <f t="shared" si="115"/>
        <v>-8.5883534496932576E-2</v>
      </c>
      <c r="K1040" s="139">
        <f t="shared" si="116"/>
        <v>-0.10100954746924813</v>
      </c>
      <c r="L1040" s="139">
        <f t="shared" si="117"/>
        <v>-0.12776284235652005</v>
      </c>
      <c r="M1040" s="139">
        <f t="shared" si="118"/>
        <v>-0.31465592432270073</v>
      </c>
      <c r="N1040" s="388">
        <f t="shared" si="114"/>
        <v>-537.11766281885014</v>
      </c>
    </row>
    <row r="1041" spans="2:14" x14ac:dyDescent="0.2">
      <c r="B1041" s="387">
        <v>15</v>
      </c>
      <c r="C1041" s="387">
        <v>3035</v>
      </c>
      <c r="D1041" s="384" t="s">
        <v>1614</v>
      </c>
      <c r="E1041" s="385">
        <v>172</v>
      </c>
      <c r="F1041" s="385">
        <v>494</v>
      </c>
      <c r="G1041" s="385">
        <v>693</v>
      </c>
      <c r="H1041" s="386">
        <f t="shared" si="112"/>
        <v>0.24819624819624819</v>
      </c>
      <c r="I1041" s="139">
        <f t="shared" si="113"/>
        <v>1.7510121457489878</v>
      </c>
      <c r="J1041" s="139">
        <f t="shared" si="115"/>
        <v>-0.12320939281766678</v>
      </c>
      <c r="K1041" s="139">
        <f t="shared" si="116"/>
        <v>-0.1764191112009926</v>
      </c>
      <c r="L1041" s="139">
        <f t="shared" si="117"/>
        <v>-0.18497726479774415</v>
      </c>
      <c r="M1041" s="139">
        <f t="shared" si="118"/>
        <v>-0.48460576881640349</v>
      </c>
      <c r="N1041" s="388">
        <f t="shared" si="114"/>
        <v>-335.83179778976762</v>
      </c>
    </row>
    <row r="1042" spans="2:14" x14ac:dyDescent="0.2">
      <c r="B1042" s="387">
        <v>15</v>
      </c>
      <c r="C1042" s="387">
        <v>3036</v>
      </c>
      <c r="D1042" s="384" t="s">
        <v>1615</v>
      </c>
      <c r="E1042" s="385">
        <v>308</v>
      </c>
      <c r="F1042" s="385">
        <v>681</v>
      </c>
      <c r="G1042" s="385">
        <v>892</v>
      </c>
      <c r="H1042" s="386">
        <f t="shared" si="112"/>
        <v>0.3452914798206278</v>
      </c>
      <c r="I1042" s="139">
        <f t="shared" si="113"/>
        <v>1.7621145374449338</v>
      </c>
      <c r="J1042" s="139">
        <f t="shared" si="115"/>
        <v>-0.11588410109594478</v>
      </c>
      <c r="K1042" s="139">
        <f t="shared" si="116"/>
        <v>-7.2549733818684473E-2</v>
      </c>
      <c r="L1042" s="139">
        <f t="shared" si="117"/>
        <v>-0.18458362752204613</v>
      </c>
      <c r="M1042" s="139">
        <f t="shared" si="118"/>
        <v>-0.37301746243667538</v>
      </c>
      <c r="N1042" s="388">
        <f t="shared" si="114"/>
        <v>-332.73157649351447</v>
      </c>
    </row>
    <row r="1043" spans="2:14" x14ac:dyDescent="0.2">
      <c r="B1043" s="387">
        <v>15</v>
      </c>
      <c r="C1043" s="387">
        <v>3037</v>
      </c>
      <c r="D1043" s="384" t="s">
        <v>1616</v>
      </c>
      <c r="E1043" s="385">
        <v>1038</v>
      </c>
      <c r="F1043" s="385">
        <v>703</v>
      </c>
      <c r="G1043" s="385">
        <v>2051</v>
      </c>
      <c r="H1043" s="386">
        <f t="shared" si="112"/>
        <v>0.50609458800585083</v>
      </c>
      <c r="I1043" s="139">
        <f t="shared" si="113"/>
        <v>4.3940256045519206</v>
      </c>
      <c r="J1043" s="139">
        <f t="shared" si="115"/>
        <v>-7.3220718656367909E-2</v>
      </c>
      <c r="K1043" s="139">
        <f t="shared" si="116"/>
        <v>9.9472294955643345E-2</v>
      </c>
      <c r="L1043" s="139">
        <f t="shared" si="117"/>
        <v>-9.1268751708959817E-2</v>
      </c>
      <c r="M1043" s="139">
        <f t="shared" si="118"/>
        <v>-6.501717540968438E-2</v>
      </c>
      <c r="N1043" s="388">
        <f t="shared" si="114"/>
        <v>-133.35022676526268</v>
      </c>
    </row>
    <row r="1044" spans="2:14" x14ac:dyDescent="0.2">
      <c r="B1044" s="387">
        <v>15</v>
      </c>
      <c r="C1044" s="387">
        <v>3038</v>
      </c>
      <c r="D1044" s="384" t="s">
        <v>1617</v>
      </c>
      <c r="E1044" s="385">
        <v>621</v>
      </c>
      <c r="F1044" s="385">
        <v>694</v>
      </c>
      <c r="G1044" s="385">
        <v>1856</v>
      </c>
      <c r="H1044" s="386">
        <f t="shared" si="112"/>
        <v>0.33459051724137934</v>
      </c>
      <c r="I1044" s="139">
        <f t="shared" si="113"/>
        <v>3.5691642651296829</v>
      </c>
      <c r="J1044" s="139">
        <f t="shared" si="115"/>
        <v>-8.039876833343218E-2</v>
      </c>
      <c r="K1044" s="139">
        <f t="shared" si="116"/>
        <v>-8.3997281776527016E-2</v>
      </c>
      <c r="L1044" s="139">
        <f t="shared" si="117"/>
        <v>-0.12051435746410034</v>
      </c>
      <c r="M1044" s="139">
        <f t="shared" si="118"/>
        <v>-0.28491040757405955</v>
      </c>
      <c r="N1044" s="388">
        <f t="shared" si="114"/>
        <v>-528.79371645745448</v>
      </c>
    </row>
    <row r="1045" spans="2:14" x14ac:dyDescent="0.2">
      <c r="B1045" s="387">
        <v>16</v>
      </c>
      <c r="C1045" s="387">
        <v>3101</v>
      </c>
      <c r="D1045" s="384" t="s">
        <v>1618</v>
      </c>
      <c r="E1045" s="385">
        <v>4618</v>
      </c>
      <c r="F1045" s="385">
        <v>1672</v>
      </c>
      <c r="G1045" s="385">
        <v>5854</v>
      </c>
      <c r="H1045" s="386">
        <f t="shared" si="112"/>
        <v>0.78886231636487869</v>
      </c>
      <c r="I1045" s="139">
        <f t="shared" si="113"/>
        <v>6.2631578947368425</v>
      </c>
      <c r="J1045" s="139">
        <f t="shared" si="115"/>
        <v>6.6769655301967615E-2</v>
      </c>
      <c r="K1045" s="139">
        <f t="shared" si="116"/>
        <v>0.40196817860609363</v>
      </c>
      <c r="L1045" s="139">
        <f t="shared" si="117"/>
        <v>-2.4998333336291638E-2</v>
      </c>
      <c r="M1045" s="139">
        <f t="shared" si="118"/>
        <v>0.44373950057176959</v>
      </c>
      <c r="N1045" s="388">
        <f t="shared" si="114"/>
        <v>2597.6510363471393</v>
      </c>
    </row>
    <row r="1046" spans="2:14" x14ac:dyDescent="0.2">
      <c r="B1046" s="387">
        <v>16</v>
      </c>
      <c r="C1046" s="387">
        <v>3102</v>
      </c>
      <c r="D1046" s="384" t="s">
        <v>1619</v>
      </c>
      <c r="E1046" s="385">
        <v>735</v>
      </c>
      <c r="F1046" s="385">
        <v>2423</v>
      </c>
      <c r="G1046" s="385">
        <v>1440</v>
      </c>
      <c r="H1046" s="386">
        <f t="shared" si="112"/>
        <v>0.51041666666666663</v>
      </c>
      <c r="I1046" s="139">
        <f t="shared" si="113"/>
        <v>0.89764754436648786</v>
      </c>
      <c r="J1046" s="139">
        <f t="shared" si="115"/>
        <v>-9.5711940977835946E-2</v>
      </c>
      <c r="K1046" s="139">
        <f t="shared" si="116"/>
        <v>0.10409591665143396</v>
      </c>
      <c r="L1046" s="139">
        <f t="shared" si="117"/>
        <v>-0.21523345878412509</v>
      </c>
      <c r="M1046" s="139">
        <f t="shared" si="118"/>
        <v>-0.20684948311052709</v>
      </c>
      <c r="N1046" s="388">
        <f t="shared" si="114"/>
        <v>-297.86325567915901</v>
      </c>
    </row>
    <row r="1047" spans="2:14" x14ac:dyDescent="0.2">
      <c r="B1047" s="387">
        <v>16</v>
      </c>
      <c r="C1047" s="387">
        <v>3103</v>
      </c>
      <c r="D1047" s="384" t="s">
        <v>1620</v>
      </c>
      <c r="E1047" s="385">
        <v>1321</v>
      </c>
      <c r="F1047" s="385">
        <v>3673</v>
      </c>
      <c r="G1047" s="385">
        <v>3749</v>
      </c>
      <c r="H1047" s="386">
        <f t="shared" si="112"/>
        <v>0.35236062950120034</v>
      </c>
      <c r="I1047" s="139">
        <f t="shared" si="113"/>
        <v>1.3803430438333788</v>
      </c>
      <c r="J1047" s="139">
        <f t="shared" si="115"/>
        <v>-1.0716470699162088E-2</v>
      </c>
      <c r="K1047" s="139">
        <f t="shared" si="116"/>
        <v>-6.4987383292718526E-2</v>
      </c>
      <c r="L1047" s="139">
        <f t="shared" si="117"/>
        <v>-0.19811940384844681</v>
      </c>
      <c r="M1047" s="139">
        <f t="shared" si="118"/>
        <v>-0.27382325784032746</v>
      </c>
      <c r="N1047" s="388">
        <f t="shared" si="114"/>
        <v>-1026.5633936433876</v>
      </c>
    </row>
    <row r="1048" spans="2:14" x14ac:dyDescent="0.2">
      <c r="B1048" s="387">
        <v>16</v>
      </c>
      <c r="C1048" s="387">
        <v>3104</v>
      </c>
      <c r="D1048" s="384" t="s">
        <v>1621</v>
      </c>
      <c r="E1048" s="385">
        <v>415</v>
      </c>
      <c r="F1048" s="385">
        <v>1767</v>
      </c>
      <c r="G1048" s="385">
        <v>1107</v>
      </c>
      <c r="H1048" s="386">
        <f t="shared" si="112"/>
        <v>0.3748870822041554</v>
      </c>
      <c r="I1048" s="139">
        <f t="shared" si="113"/>
        <v>0.86134691567628752</v>
      </c>
      <c r="J1048" s="139">
        <f t="shared" si="115"/>
        <v>-0.10796984119559187</v>
      </c>
      <c r="K1048" s="139">
        <f t="shared" si="116"/>
        <v>-4.0889303729556417E-2</v>
      </c>
      <c r="L1048" s="139">
        <f t="shared" si="117"/>
        <v>-0.21652050404203588</v>
      </c>
      <c r="M1048" s="139">
        <f t="shared" si="118"/>
        <v>-0.36537964896718417</v>
      </c>
      <c r="N1048" s="388">
        <f t="shared" si="114"/>
        <v>-404.47527140667285</v>
      </c>
    </row>
    <row r="1049" spans="2:14" x14ac:dyDescent="0.2">
      <c r="B1049" s="387">
        <v>16</v>
      </c>
      <c r="C1049" s="387">
        <v>3105</v>
      </c>
      <c r="D1049" s="384" t="s">
        <v>1622</v>
      </c>
      <c r="E1049" s="385">
        <v>1172</v>
      </c>
      <c r="F1049" s="385">
        <v>4608</v>
      </c>
      <c r="G1049" s="385">
        <v>2282</v>
      </c>
      <c r="H1049" s="386">
        <f t="shared" si="112"/>
        <v>0.51358457493426823</v>
      </c>
      <c r="I1049" s="139">
        <f t="shared" si="113"/>
        <v>0.74956597222222221</v>
      </c>
      <c r="J1049" s="139">
        <f t="shared" si="115"/>
        <v>-6.4717490577384074E-2</v>
      </c>
      <c r="K1049" s="139">
        <f t="shared" si="116"/>
        <v>0.10748484372699825</v>
      </c>
      <c r="L1049" s="139">
        <f t="shared" si="117"/>
        <v>-0.22048371730826197</v>
      </c>
      <c r="M1049" s="139">
        <f t="shared" si="118"/>
        <v>-0.17771636415864778</v>
      </c>
      <c r="N1049" s="388">
        <f t="shared" si="114"/>
        <v>-405.54874301003423</v>
      </c>
    </row>
    <row r="1050" spans="2:14" x14ac:dyDescent="0.2">
      <c r="B1050" s="387">
        <v>16</v>
      </c>
      <c r="C1050" s="387">
        <v>3111</v>
      </c>
      <c r="D1050" s="384" t="s">
        <v>1623</v>
      </c>
      <c r="E1050" s="385">
        <v>699</v>
      </c>
      <c r="F1050" s="385">
        <v>1456</v>
      </c>
      <c r="G1050" s="385">
        <v>1928</v>
      </c>
      <c r="H1050" s="386">
        <f t="shared" si="112"/>
        <v>0.362551867219917</v>
      </c>
      <c r="I1050" s="139">
        <f t="shared" si="113"/>
        <v>1.8042582417582418</v>
      </c>
      <c r="J1050" s="139">
        <f t="shared" si="115"/>
        <v>-7.7748411529593053E-2</v>
      </c>
      <c r="K1050" s="139">
        <f t="shared" si="116"/>
        <v>-5.4085122709075194E-2</v>
      </c>
      <c r="L1050" s="139">
        <f t="shared" si="117"/>
        <v>-0.18308941497685458</v>
      </c>
      <c r="M1050" s="139">
        <f t="shared" si="118"/>
        <v>-0.31492294921552283</v>
      </c>
      <c r="N1050" s="388">
        <f t="shared" si="114"/>
        <v>-607.17144608752801</v>
      </c>
    </row>
    <row r="1051" spans="2:14" x14ac:dyDescent="0.2">
      <c r="B1051" s="387">
        <v>17</v>
      </c>
      <c r="C1051" s="387">
        <v>3201</v>
      </c>
      <c r="D1051" s="384" t="s">
        <v>1624</v>
      </c>
      <c r="E1051" s="385">
        <v>369</v>
      </c>
      <c r="F1051" s="385">
        <v>898</v>
      </c>
      <c r="G1051" s="385">
        <v>1376</v>
      </c>
      <c r="H1051" s="386">
        <f t="shared" si="112"/>
        <v>0.26816860465116277</v>
      </c>
      <c r="I1051" s="139">
        <f t="shared" si="113"/>
        <v>1.943207126948775</v>
      </c>
      <c r="J1051" s="139">
        <f t="shared" si="115"/>
        <v>-9.8067813692359618E-2</v>
      </c>
      <c r="K1051" s="139">
        <f t="shared" si="116"/>
        <v>-0.15505332222121113</v>
      </c>
      <c r="L1051" s="139">
        <f t="shared" si="117"/>
        <v>-0.17816295749583727</v>
      </c>
      <c r="M1051" s="139">
        <f t="shared" si="118"/>
        <v>-0.43128409340940804</v>
      </c>
      <c r="N1051" s="388">
        <f t="shared" si="114"/>
        <v>-593.44691253134545</v>
      </c>
    </row>
    <row r="1052" spans="2:14" x14ac:dyDescent="0.2">
      <c r="B1052" s="387">
        <v>17</v>
      </c>
      <c r="C1052" s="387">
        <v>3202</v>
      </c>
      <c r="D1052" s="384" t="s">
        <v>1625</v>
      </c>
      <c r="E1052" s="385">
        <v>435</v>
      </c>
      <c r="F1052" s="385">
        <v>1027</v>
      </c>
      <c r="G1052" s="385">
        <v>1242</v>
      </c>
      <c r="H1052" s="386">
        <f t="shared" si="112"/>
        <v>0.35024154589371981</v>
      </c>
      <c r="I1052" s="139">
        <f t="shared" si="113"/>
        <v>1.6329113924050633</v>
      </c>
      <c r="J1052" s="139">
        <f t="shared" si="115"/>
        <v>-0.10300042218839353</v>
      </c>
      <c r="K1052" s="139">
        <f t="shared" si="116"/>
        <v>-6.7254311248373055E-2</v>
      </c>
      <c r="L1052" s="139">
        <f t="shared" si="117"/>
        <v>-0.18916454804961866</v>
      </c>
      <c r="M1052" s="139">
        <f t="shared" si="118"/>
        <v>-0.35941928148638524</v>
      </c>
      <c r="N1052" s="388">
        <f t="shared" si="114"/>
        <v>-446.39874760609047</v>
      </c>
    </row>
    <row r="1053" spans="2:14" x14ac:dyDescent="0.2">
      <c r="B1053" s="387">
        <v>17</v>
      </c>
      <c r="C1053" s="387">
        <v>3203</v>
      </c>
      <c r="D1053" s="384" t="s">
        <v>1626</v>
      </c>
      <c r="E1053" s="385">
        <v>84629</v>
      </c>
      <c r="F1053" s="385">
        <v>3855</v>
      </c>
      <c r="G1053" s="385">
        <v>76328</v>
      </c>
      <c r="H1053" s="386">
        <f t="shared" si="112"/>
        <v>1.1087543234461796</v>
      </c>
      <c r="I1053" s="139">
        <f t="shared" si="113"/>
        <v>41.752788586251619</v>
      </c>
      <c r="J1053" s="139">
        <f t="shared" si="115"/>
        <v>2.6609536191041601</v>
      </c>
      <c r="K1053" s="139">
        <f t="shared" si="116"/>
        <v>0.74417842981238125</v>
      </c>
      <c r="L1053" s="139">
        <f t="shared" si="117"/>
        <v>1.233292846035225</v>
      </c>
      <c r="M1053" s="139">
        <f t="shared" si="118"/>
        <v>4.6384248949517666</v>
      </c>
      <c r="N1053" s="388">
        <f t="shared" si="114"/>
        <v>354041.69538187847</v>
      </c>
    </row>
    <row r="1054" spans="2:14" x14ac:dyDescent="0.2">
      <c r="B1054" s="387">
        <v>17</v>
      </c>
      <c r="C1054" s="387">
        <v>3204</v>
      </c>
      <c r="D1054" s="384" t="s">
        <v>1627</v>
      </c>
      <c r="E1054" s="385">
        <v>3877</v>
      </c>
      <c r="F1054" s="385">
        <v>1204</v>
      </c>
      <c r="G1054" s="385">
        <v>9847</v>
      </c>
      <c r="H1054" s="386">
        <f t="shared" si="112"/>
        <v>0.39372397684573984</v>
      </c>
      <c r="I1054" s="139">
        <f t="shared" si="113"/>
        <v>11.398671096345515</v>
      </c>
      <c r="J1054" s="139">
        <f t="shared" si="115"/>
        <v>0.21375402638154523</v>
      </c>
      <c r="K1054" s="139">
        <f t="shared" si="116"/>
        <v>-2.073819552882953E-2</v>
      </c>
      <c r="L1054" s="139">
        <f t="shared" si="117"/>
        <v>0.15708220222349834</v>
      </c>
      <c r="M1054" s="139">
        <f t="shared" si="118"/>
        <v>0.35009803307621401</v>
      </c>
      <c r="N1054" s="388">
        <f t="shared" si="114"/>
        <v>3447.4153317014793</v>
      </c>
    </row>
    <row r="1055" spans="2:14" x14ac:dyDescent="0.2">
      <c r="B1055" s="387">
        <v>17</v>
      </c>
      <c r="C1055" s="387">
        <v>3211</v>
      </c>
      <c r="D1055" s="384" t="s">
        <v>1628</v>
      </c>
      <c r="E1055" s="385">
        <v>135</v>
      </c>
      <c r="F1055" s="385">
        <v>373</v>
      </c>
      <c r="G1055" s="385">
        <v>905</v>
      </c>
      <c r="H1055" s="386">
        <f t="shared" si="112"/>
        <v>0.14917127071823205</v>
      </c>
      <c r="I1055" s="139">
        <f t="shared" si="113"/>
        <v>2.7882037533512065</v>
      </c>
      <c r="J1055" s="139">
        <f t="shared" si="115"/>
        <v>-0.11540556445080716</v>
      </c>
      <c r="K1055" s="139">
        <f t="shared" si="116"/>
        <v>-0.2823528690577069</v>
      </c>
      <c r="L1055" s="139">
        <f t="shared" si="117"/>
        <v>-0.14820345155330061</v>
      </c>
      <c r="M1055" s="139">
        <f t="shared" si="118"/>
        <v>-0.54596188506181464</v>
      </c>
      <c r="N1055" s="388">
        <f t="shared" si="114"/>
        <v>-494.09550598094228</v>
      </c>
    </row>
    <row r="1056" spans="2:14" x14ac:dyDescent="0.2">
      <c r="B1056" s="387">
        <v>17</v>
      </c>
      <c r="C1056" s="387">
        <v>3212</v>
      </c>
      <c r="D1056" s="384" t="s">
        <v>1629</v>
      </c>
      <c r="E1056" s="385">
        <v>329</v>
      </c>
      <c r="F1056" s="385">
        <v>885</v>
      </c>
      <c r="G1056" s="385">
        <v>2341</v>
      </c>
      <c r="H1056" s="386">
        <f t="shared" si="112"/>
        <v>0.14053823152498932</v>
      </c>
      <c r="I1056" s="139">
        <f t="shared" si="113"/>
        <v>3.0169491525423728</v>
      </c>
      <c r="J1056" s="139">
        <f t="shared" si="115"/>
        <v>-6.2545670418682572E-2</v>
      </c>
      <c r="K1056" s="139">
        <f t="shared" si="116"/>
        <v>-0.2915882186306723</v>
      </c>
      <c r="L1056" s="139">
        <f t="shared" si="117"/>
        <v>-0.14009324266930459</v>
      </c>
      <c r="M1056" s="139">
        <f t="shared" si="118"/>
        <v>-0.49422713171865951</v>
      </c>
      <c r="N1056" s="388">
        <f t="shared" si="114"/>
        <v>-1156.9857153533819</v>
      </c>
    </row>
    <row r="1057" spans="2:14" x14ac:dyDescent="0.2">
      <c r="B1057" s="387">
        <v>17</v>
      </c>
      <c r="C1057" s="387">
        <v>3213</v>
      </c>
      <c r="D1057" s="384" t="s">
        <v>1630</v>
      </c>
      <c r="E1057" s="385">
        <v>4256</v>
      </c>
      <c r="F1057" s="385">
        <v>467</v>
      </c>
      <c r="G1057" s="385">
        <v>9521</v>
      </c>
      <c r="H1057" s="386">
        <f t="shared" si="112"/>
        <v>0.44701186850120783</v>
      </c>
      <c r="I1057" s="139">
        <f t="shared" si="113"/>
        <v>29.501070663811564</v>
      </c>
      <c r="J1057" s="139">
        <f t="shared" si="115"/>
        <v>0.20175379974194035</v>
      </c>
      <c r="K1057" s="139">
        <f t="shared" si="116"/>
        <v>3.6267488845886736E-2</v>
      </c>
      <c r="L1057" s="139">
        <f t="shared" si="117"/>
        <v>0.79890600420088298</v>
      </c>
      <c r="M1057" s="139">
        <f t="shared" si="118"/>
        <v>1.0369272927887101</v>
      </c>
      <c r="N1057" s="388">
        <f t="shared" si="114"/>
        <v>9872.5847546413097</v>
      </c>
    </row>
    <row r="1058" spans="2:14" x14ac:dyDescent="0.2">
      <c r="B1058" s="387">
        <v>17</v>
      </c>
      <c r="C1058" s="387">
        <v>3214</v>
      </c>
      <c r="D1058" s="384" t="s">
        <v>1631</v>
      </c>
      <c r="E1058" s="385">
        <v>1134</v>
      </c>
      <c r="F1058" s="385">
        <v>976</v>
      </c>
      <c r="G1058" s="385">
        <v>3638</v>
      </c>
      <c r="H1058" s="386">
        <f t="shared" si="112"/>
        <v>0.31170973062122043</v>
      </c>
      <c r="I1058" s="139">
        <f t="shared" si="113"/>
        <v>4.889344262295082</v>
      </c>
      <c r="J1058" s="139">
        <f t="shared" si="115"/>
        <v>-1.4802437438414058E-2</v>
      </c>
      <c r="K1058" s="139">
        <f t="shared" si="116"/>
        <v>-0.10847441644620331</v>
      </c>
      <c r="L1058" s="139">
        <f t="shared" si="117"/>
        <v>-7.3707140447522454E-2</v>
      </c>
      <c r="M1058" s="139">
        <f t="shared" si="118"/>
        <v>-0.19698399433213981</v>
      </c>
      <c r="N1058" s="388">
        <f t="shared" si="114"/>
        <v>-716.62777138032459</v>
      </c>
    </row>
    <row r="1059" spans="2:14" x14ac:dyDescent="0.2">
      <c r="B1059" s="387">
        <v>17</v>
      </c>
      <c r="C1059" s="387">
        <v>3215</v>
      </c>
      <c r="D1059" s="384" t="s">
        <v>1632</v>
      </c>
      <c r="E1059" s="385">
        <v>5319</v>
      </c>
      <c r="F1059" s="385">
        <v>177</v>
      </c>
      <c r="G1059" s="385">
        <v>9545</v>
      </c>
      <c r="H1059" s="386">
        <f t="shared" si="112"/>
        <v>0.55725510738606598</v>
      </c>
      <c r="I1059" s="139">
        <f t="shared" si="113"/>
        <v>83.977401129943502</v>
      </c>
      <c r="J1059" s="139">
        <f t="shared" si="115"/>
        <v>0.20263725200988672</v>
      </c>
      <c r="K1059" s="139">
        <f t="shared" si="116"/>
        <v>0.15420218442267833</v>
      </c>
      <c r="L1059" s="139">
        <f t="shared" si="117"/>
        <v>2.7303740069505023</v>
      </c>
      <c r="M1059" s="139">
        <f t="shared" si="118"/>
        <v>3.0872134433830674</v>
      </c>
      <c r="N1059" s="388">
        <f t="shared" si="114"/>
        <v>29467.452317091378</v>
      </c>
    </row>
    <row r="1060" spans="2:14" x14ac:dyDescent="0.2">
      <c r="B1060" s="387">
        <v>17</v>
      </c>
      <c r="C1060" s="387">
        <v>3216</v>
      </c>
      <c r="D1060" s="384" t="s">
        <v>1633</v>
      </c>
      <c r="E1060" s="385">
        <v>1910</v>
      </c>
      <c r="F1060" s="385">
        <v>711</v>
      </c>
      <c r="G1060" s="385">
        <v>7592</v>
      </c>
      <c r="H1060" s="386">
        <f t="shared" si="112"/>
        <v>0.25158061116965225</v>
      </c>
      <c r="I1060" s="139">
        <f t="shared" si="113"/>
        <v>13.364275668073136</v>
      </c>
      <c r="J1060" s="139">
        <f t="shared" si="115"/>
        <v>0.13074632370575071</v>
      </c>
      <c r="K1060" s="139">
        <f t="shared" si="116"/>
        <v>-0.17279862779514274</v>
      </c>
      <c r="L1060" s="139">
        <f t="shared" si="117"/>
        <v>0.22677306252677379</v>
      </c>
      <c r="M1060" s="139">
        <f t="shared" si="118"/>
        <v>0.18472075843738175</v>
      </c>
      <c r="N1060" s="388">
        <f t="shared" si="114"/>
        <v>1402.3999980566023</v>
      </c>
    </row>
    <row r="1061" spans="2:14" x14ac:dyDescent="0.2">
      <c r="B1061" s="387">
        <v>17</v>
      </c>
      <c r="C1061" s="387">
        <v>3217</v>
      </c>
      <c r="D1061" s="384" t="s">
        <v>1634</v>
      </c>
      <c r="E1061" s="385">
        <v>1954</v>
      </c>
      <c r="F1061" s="385">
        <v>443</v>
      </c>
      <c r="G1061" s="385">
        <v>3559</v>
      </c>
      <c r="H1061" s="386">
        <f t="shared" si="112"/>
        <v>0.54903062658050017</v>
      </c>
      <c r="I1061" s="139">
        <f t="shared" si="113"/>
        <v>12.444695259593679</v>
      </c>
      <c r="J1061" s="139">
        <f t="shared" si="115"/>
        <v>-1.77104678204042E-2</v>
      </c>
      <c r="K1061" s="139">
        <f t="shared" si="116"/>
        <v>0.1454038975627048</v>
      </c>
      <c r="L1061" s="139">
        <f t="shared" si="117"/>
        <v>0.19416917530206937</v>
      </c>
      <c r="M1061" s="139">
        <f t="shared" si="118"/>
        <v>0.32186260504436998</v>
      </c>
      <c r="N1061" s="388">
        <f t="shared" si="114"/>
        <v>1145.5090113529127</v>
      </c>
    </row>
    <row r="1062" spans="2:14" x14ac:dyDescent="0.2">
      <c r="B1062" s="387">
        <v>17</v>
      </c>
      <c r="C1062" s="387">
        <v>3218</v>
      </c>
      <c r="D1062" s="384" t="s">
        <v>1635</v>
      </c>
      <c r="E1062" s="385">
        <v>787</v>
      </c>
      <c r="F1062" s="385">
        <v>198</v>
      </c>
      <c r="G1062" s="385">
        <v>1585</v>
      </c>
      <c r="H1062" s="386">
        <f t="shared" si="112"/>
        <v>0.49652996845425867</v>
      </c>
      <c r="I1062" s="139">
        <f t="shared" si="113"/>
        <v>11.979797979797979</v>
      </c>
      <c r="J1062" s="139">
        <f t="shared" si="115"/>
        <v>-9.0374416858993292E-2</v>
      </c>
      <c r="K1062" s="139">
        <f t="shared" si="116"/>
        <v>8.924037047179384E-2</v>
      </c>
      <c r="L1062" s="139">
        <f t="shared" si="117"/>
        <v>0.17768615941595017</v>
      </c>
      <c r="M1062" s="139">
        <f t="shared" si="118"/>
        <v>0.17655211302875073</v>
      </c>
      <c r="N1062" s="388">
        <f t="shared" si="114"/>
        <v>279.83509915056993</v>
      </c>
    </row>
    <row r="1063" spans="2:14" x14ac:dyDescent="0.2">
      <c r="B1063" s="387">
        <v>17</v>
      </c>
      <c r="C1063" s="387">
        <v>3219</v>
      </c>
      <c r="D1063" s="384" t="s">
        <v>1636</v>
      </c>
      <c r="E1063" s="385">
        <v>289</v>
      </c>
      <c r="F1063" s="385">
        <v>693</v>
      </c>
      <c r="G1063" s="385">
        <v>1032</v>
      </c>
      <c r="H1063" s="386">
        <f t="shared" si="112"/>
        <v>0.28003875968992248</v>
      </c>
      <c r="I1063" s="139">
        <f t="shared" si="113"/>
        <v>1.9062049062049062</v>
      </c>
      <c r="J1063" s="139">
        <f t="shared" si="115"/>
        <v>-0.11073062953292429</v>
      </c>
      <c r="K1063" s="139">
        <f t="shared" si="116"/>
        <v>-0.1423550095164515</v>
      </c>
      <c r="L1063" s="139">
        <f t="shared" si="117"/>
        <v>-0.17947487782501387</v>
      </c>
      <c r="M1063" s="139">
        <f t="shared" si="118"/>
        <v>-0.43256051687438962</v>
      </c>
      <c r="N1063" s="388">
        <f t="shared" si="114"/>
        <v>-446.40245341437009</v>
      </c>
    </row>
    <row r="1064" spans="2:14" x14ac:dyDescent="0.2">
      <c r="B1064" s="387">
        <v>17</v>
      </c>
      <c r="C1064" s="387">
        <v>3231</v>
      </c>
      <c r="D1064" s="384" t="s">
        <v>1637</v>
      </c>
      <c r="E1064" s="385">
        <v>4829</v>
      </c>
      <c r="F1064" s="385">
        <v>435</v>
      </c>
      <c r="G1064" s="385">
        <v>8044</v>
      </c>
      <c r="H1064" s="386">
        <f t="shared" si="112"/>
        <v>0.60032322227747392</v>
      </c>
      <c r="I1064" s="139">
        <f t="shared" si="113"/>
        <v>29.593103448275862</v>
      </c>
      <c r="J1064" s="139">
        <f t="shared" si="115"/>
        <v>0.14738467475207406</v>
      </c>
      <c r="K1064" s="139">
        <f t="shared" si="116"/>
        <v>0.20027507805463521</v>
      </c>
      <c r="L1064" s="139">
        <f t="shared" si="117"/>
        <v>0.80216904297158809</v>
      </c>
      <c r="M1064" s="139">
        <f t="shared" si="118"/>
        <v>1.1498287957782973</v>
      </c>
      <c r="N1064" s="388">
        <f t="shared" si="114"/>
        <v>9249.222833240623</v>
      </c>
    </row>
    <row r="1065" spans="2:14" x14ac:dyDescent="0.2">
      <c r="B1065" s="387">
        <v>17</v>
      </c>
      <c r="C1065" s="387">
        <v>3232</v>
      </c>
      <c r="D1065" s="384" t="s">
        <v>1638</v>
      </c>
      <c r="E1065" s="385">
        <v>4328</v>
      </c>
      <c r="F1065" s="385">
        <v>652</v>
      </c>
      <c r="G1065" s="385">
        <v>4995</v>
      </c>
      <c r="H1065" s="386">
        <f t="shared" si="112"/>
        <v>0.86646646646646641</v>
      </c>
      <c r="I1065" s="139">
        <f t="shared" si="113"/>
        <v>14.299079754601227</v>
      </c>
      <c r="J1065" s="139">
        <f t="shared" si="115"/>
        <v>3.5149426211720389E-2</v>
      </c>
      <c r="K1065" s="139">
        <f t="shared" si="116"/>
        <v>0.48498661955815314</v>
      </c>
      <c r="L1065" s="139">
        <f t="shared" si="117"/>
        <v>0.25991670796910227</v>
      </c>
      <c r="M1065" s="139">
        <f t="shared" si="118"/>
        <v>0.78005275373897576</v>
      </c>
      <c r="N1065" s="388">
        <f t="shared" si="114"/>
        <v>3896.3635049261839</v>
      </c>
    </row>
    <row r="1066" spans="2:14" x14ac:dyDescent="0.2">
      <c r="B1066" s="387">
        <v>17</v>
      </c>
      <c r="C1066" s="387">
        <v>3233</v>
      </c>
      <c r="D1066" s="384" t="s">
        <v>1639</v>
      </c>
      <c r="E1066" s="385">
        <v>2251</v>
      </c>
      <c r="F1066" s="385">
        <v>552</v>
      </c>
      <c r="G1066" s="385">
        <v>3971</v>
      </c>
      <c r="H1066" s="386">
        <f t="shared" si="112"/>
        <v>0.56685973306471926</v>
      </c>
      <c r="I1066" s="139">
        <f t="shared" si="113"/>
        <v>11.271739130434783</v>
      </c>
      <c r="J1066" s="139">
        <f t="shared" si="115"/>
        <v>-2.5445372206581479E-3</v>
      </c>
      <c r="K1066" s="139">
        <f t="shared" si="116"/>
        <v>0.16447690618338479</v>
      </c>
      <c r="L1066" s="139">
        <f t="shared" si="117"/>
        <v>0.15258180675660646</v>
      </c>
      <c r="M1066" s="139">
        <f t="shared" si="118"/>
        <v>0.3145141757193331</v>
      </c>
      <c r="N1066" s="388">
        <f t="shared" si="114"/>
        <v>1248.9357917814718</v>
      </c>
    </row>
    <row r="1067" spans="2:14" x14ac:dyDescent="0.2">
      <c r="B1067" s="387">
        <v>17</v>
      </c>
      <c r="C1067" s="387">
        <v>3234</v>
      </c>
      <c r="D1067" s="384" t="s">
        <v>1640</v>
      </c>
      <c r="E1067" s="385">
        <v>3642</v>
      </c>
      <c r="F1067" s="385">
        <v>1026</v>
      </c>
      <c r="G1067" s="385">
        <v>6731</v>
      </c>
      <c r="H1067" s="386">
        <f t="shared" si="112"/>
        <v>0.54107859159114546</v>
      </c>
      <c r="I1067" s="139">
        <f t="shared" si="113"/>
        <v>10.110136452241715</v>
      </c>
      <c r="J1067" s="139">
        <f t="shared" si="115"/>
        <v>9.9052473593174623E-2</v>
      </c>
      <c r="K1067" s="139">
        <f t="shared" si="116"/>
        <v>0.13689706453446773</v>
      </c>
      <c r="L1067" s="139">
        <f t="shared" si="117"/>
        <v>0.11139697683798658</v>
      </c>
      <c r="M1067" s="139">
        <f t="shared" si="118"/>
        <v>0.34734651496562896</v>
      </c>
      <c r="N1067" s="388">
        <f t="shared" si="114"/>
        <v>2337.9893922336487</v>
      </c>
    </row>
    <row r="1068" spans="2:14" x14ac:dyDescent="0.2">
      <c r="B1068" s="387">
        <v>17</v>
      </c>
      <c r="C1068" s="387">
        <v>3235</v>
      </c>
      <c r="D1068" s="384" t="s">
        <v>1641</v>
      </c>
      <c r="E1068" s="385">
        <v>1569</v>
      </c>
      <c r="F1068" s="385">
        <v>207</v>
      </c>
      <c r="G1068" s="385">
        <v>3461</v>
      </c>
      <c r="H1068" s="386">
        <f t="shared" si="112"/>
        <v>0.45333718578445537</v>
      </c>
      <c r="I1068" s="139">
        <f t="shared" si="113"/>
        <v>24.29951690821256</v>
      </c>
      <c r="J1068" s="139">
        <f t="shared" si="115"/>
        <v>-2.131789791451855E-2</v>
      </c>
      <c r="K1068" s="139">
        <f t="shared" si="116"/>
        <v>4.3034111232639519E-2</v>
      </c>
      <c r="L1068" s="139">
        <f t="shared" si="117"/>
        <v>0.6144839890328897</v>
      </c>
      <c r="M1068" s="139">
        <f t="shared" si="118"/>
        <v>0.63620020235101071</v>
      </c>
      <c r="N1068" s="388">
        <f t="shared" si="114"/>
        <v>2201.8889003368481</v>
      </c>
    </row>
    <row r="1069" spans="2:14" x14ac:dyDescent="0.2">
      <c r="B1069" s="387">
        <v>17</v>
      </c>
      <c r="C1069" s="387">
        <v>3236</v>
      </c>
      <c r="D1069" s="384" t="s">
        <v>1642</v>
      </c>
      <c r="E1069" s="385">
        <v>3195</v>
      </c>
      <c r="F1069" s="385">
        <v>646</v>
      </c>
      <c r="G1069" s="385">
        <v>6087</v>
      </c>
      <c r="H1069" s="386">
        <f t="shared" si="112"/>
        <v>0.52488910793494337</v>
      </c>
      <c r="I1069" s="139">
        <f t="shared" si="113"/>
        <v>14.368421052631579</v>
      </c>
      <c r="J1069" s="139">
        <f t="shared" si="115"/>
        <v>7.5346504403280307E-2</v>
      </c>
      <c r="K1069" s="139">
        <f t="shared" si="116"/>
        <v>0.11957807204247665</v>
      </c>
      <c r="L1069" s="139">
        <f t="shared" si="117"/>
        <v>0.26237521604533942</v>
      </c>
      <c r="M1069" s="139">
        <f t="shared" si="118"/>
        <v>0.45729979249109637</v>
      </c>
      <c r="N1069" s="388">
        <f t="shared" si="114"/>
        <v>2783.5838368933037</v>
      </c>
    </row>
    <row r="1070" spans="2:14" x14ac:dyDescent="0.2">
      <c r="B1070" s="387">
        <v>17</v>
      </c>
      <c r="C1070" s="387">
        <v>3237</v>
      </c>
      <c r="D1070" s="384" t="s">
        <v>1643</v>
      </c>
      <c r="E1070" s="385">
        <v>4852</v>
      </c>
      <c r="F1070" s="385">
        <v>884</v>
      </c>
      <c r="G1070" s="385">
        <v>6769</v>
      </c>
      <c r="H1070" s="386">
        <f t="shared" si="112"/>
        <v>0.71679716353966616</v>
      </c>
      <c r="I1070" s="139">
        <f t="shared" si="113"/>
        <v>13.145927601809955</v>
      </c>
      <c r="J1070" s="139">
        <f t="shared" si="115"/>
        <v>0.10045127301742304</v>
      </c>
      <c r="K1070" s="139">
        <f t="shared" si="116"/>
        <v>0.32487518001401644</v>
      </c>
      <c r="L1070" s="139">
        <f t="shared" si="117"/>
        <v>0.2190314929342371</v>
      </c>
      <c r="M1070" s="139">
        <f t="shared" si="118"/>
        <v>0.64435794596567653</v>
      </c>
      <c r="N1070" s="388">
        <f t="shared" si="114"/>
        <v>4361.6589362416644</v>
      </c>
    </row>
    <row r="1071" spans="2:14" x14ac:dyDescent="0.2">
      <c r="B1071" s="387">
        <v>17</v>
      </c>
      <c r="C1071" s="387">
        <v>3238</v>
      </c>
      <c r="D1071" s="384" t="s">
        <v>1644</v>
      </c>
      <c r="E1071" s="385">
        <v>4859</v>
      </c>
      <c r="F1071" s="385">
        <v>403</v>
      </c>
      <c r="G1071" s="385">
        <v>10095</v>
      </c>
      <c r="H1071" s="386">
        <f t="shared" si="112"/>
        <v>0.48132738979692918</v>
      </c>
      <c r="I1071" s="139">
        <f t="shared" si="113"/>
        <v>37.106699751861044</v>
      </c>
      <c r="J1071" s="139">
        <f t="shared" si="115"/>
        <v>0.2228830331503244</v>
      </c>
      <c r="K1071" s="139">
        <f t="shared" si="116"/>
        <v>7.2977137423942615E-2</v>
      </c>
      <c r="L1071" s="139">
        <f t="shared" si="117"/>
        <v>1.0685649386161178</v>
      </c>
      <c r="M1071" s="139">
        <f t="shared" si="118"/>
        <v>1.3644251091903847</v>
      </c>
      <c r="N1071" s="388">
        <f t="shared" si="114"/>
        <v>13773.871477276934</v>
      </c>
    </row>
    <row r="1072" spans="2:14" x14ac:dyDescent="0.2">
      <c r="B1072" s="387">
        <v>17</v>
      </c>
      <c r="C1072" s="387">
        <v>3251</v>
      </c>
      <c r="D1072" s="384" t="s">
        <v>1645</v>
      </c>
      <c r="E1072" s="385">
        <v>7247</v>
      </c>
      <c r="F1072" s="385">
        <v>3784</v>
      </c>
      <c r="G1072" s="385">
        <v>12046</v>
      </c>
      <c r="H1072" s="386">
        <f t="shared" si="112"/>
        <v>0.60161049310974601</v>
      </c>
      <c r="I1072" s="139">
        <f t="shared" si="113"/>
        <v>5.0985729386892178</v>
      </c>
      <c r="J1072" s="139">
        <f t="shared" si="115"/>
        <v>0.29470034043213156</v>
      </c>
      <c r="K1072" s="139">
        <f t="shared" si="116"/>
        <v>0.20165215927308028</v>
      </c>
      <c r="L1072" s="139">
        <f t="shared" si="117"/>
        <v>-6.6288900447598637E-2</v>
      </c>
      <c r="M1072" s="139">
        <f t="shared" si="118"/>
        <v>0.43006359925761317</v>
      </c>
      <c r="N1072" s="388">
        <f t="shared" si="114"/>
        <v>5180.5461166572086</v>
      </c>
    </row>
    <row r="1073" spans="2:14" x14ac:dyDescent="0.2">
      <c r="B1073" s="387">
        <v>17</v>
      </c>
      <c r="C1073" s="387">
        <v>3252</v>
      </c>
      <c r="D1073" s="384" t="s">
        <v>1646</v>
      </c>
      <c r="E1073" s="385">
        <v>250</v>
      </c>
      <c r="F1073" s="385">
        <v>543</v>
      </c>
      <c r="G1073" s="385">
        <v>1537</v>
      </c>
      <c r="H1073" s="386">
        <f t="shared" si="112"/>
        <v>0.16265452179570591</v>
      </c>
      <c r="I1073" s="139">
        <f t="shared" si="113"/>
        <v>3.29097605893186</v>
      </c>
      <c r="J1073" s="139">
        <f t="shared" si="115"/>
        <v>-9.2141321394886039E-2</v>
      </c>
      <c r="K1073" s="139">
        <f t="shared" si="116"/>
        <v>-0.2679289177361377</v>
      </c>
      <c r="L1073" s="139">
        <f t="shared" si="117"/>
        <v>-0.13037756987976509</v>
      </c>
      <c r="M1073" s="139">
        <f t="shared" si="118"/>
        <v>-0.49044780901078888</v>
      </c>
      <c r="N1073" s="388">
        <f t="shared" si="114"/>
        <v>-753.81828244958251</v>
      </c>
    </row>
    <row r="1074" spans="2:14" x14ac:dyDescent="0.2">
      <c r="B1074" s="387">
        <v>17</v>
      </c>
      <c r="C1074" s="387">
        <v>3253</v>
      </c>
      <c r="D1074" s="384" t="s">
        <v>1647</v>
      </c>
      <c r="E1074" s="385">
        <v>720</v>
      </c>
      <c r="F1074" s="385">
        <v>432</v>
      </c>
      <c r="G1074" s="385">
        <v>2106</v>
      </c>
      <c r="H1074" s="386">
        <f t="shared" si="112"/>
        <v>0.34188034188034189</v>
      </c>
      <c r="I1074" s="139">
        <f t="shared" si="113"/>
        <v>6.541666666666667</v>
      </c>
      <c r="J1074" s="139">
        <f t="shared" si="115"/>
        <v>-7.1196140542324135E-2</v>
      </c>
      <c r="K1074" s="139">
        <f t="shared" si="116"/>
        <v>-7.6198860228860341E-2</v>
      </c>
      <c r="L1074" s="139">
        <f t="shared" si="117"/>
        <v>-1.512375520548343E-2</v>
      </c>
      <c r="M1074" s="139">
        <f t="shared" si="118"/>
        <v>-0.1625187559766679</v>
      </c>
      <c r="N1074" s="388">
        <f t="shared" si="114"/>
        <v>-342.2645000868626</v>
      </c>
    </row>
    <row r="1075" spans="2:14" x14ac:dyDescent="0.2">
      <c r="B1075" s="387">
        <v>17</v>
      </c>
      <c r="C1075" s="387">
        <v>3254</v>
      </c>
      <c r="D1075" s="384" t="s">
        <v>1648</v>
      </c>
      <c r="E1075" s="385">
        <v>5140</v>
      </c>
      <c r="F1075" s="385">
        <v>3312</v>
      </c>
      <c r="G1075" s="385">
        <v>9057</v>
      </c>
      <c r="H1075" s="386">
        <f t="shared" si="112"/>
        <v>0.56751683780501272</v>
      </c>
      <c r="I1075" s="139">
        <f t="shared" si="113"/>
        <v>4.2865338164251208</v>
      </c>
      <c r="J1075" s="139">
        <f t="shared" si="115"/>
        <v>0.18467372256164383</v>
      </c>
      <c r="K1075" s="139">
        <f t="shared" si="116"/>
        <v>0.16517985584535463</v>
      </c>
      <c r="L1075" s="139">
        <f t="shared" si="117"/>
        <v>-9.5079892208856945E-2</v>
      </c>
      <c r="M1075" s="139">
        <f t="shared" si="118"/>
        <v>0.25477368619814156</v>
      </c>
      <c r="N1075" s="388">
        <f t="shared" si="114"/>
        <v>2307.4852758965681</v>
      </c>
    </row>
    <row r="1076" spans="2:14" x14ac:dyDescent="0.2">
      <c r="B1076" s="387">
        <v>17</v>
      </c>
      <c r="C1076" s="387">
        <v>3255</v>
      </c>
      <c r="D1076" s="384" t="s">
        <v>1649</v>
      </c>
      <c r="E1076" s="385">
        <v>1602</v>
      </c>
      <c r="F1076" s="385">
        <v>431</v>
      </c>
      <c r="G1076" s="385">
        <v>4822</v>
      </c>
      <c r="H1076" s="386">
        <f t="shared" si="112"/>
        <v>0.33222729158025716</v>
      </c>
      <c r="I1076" s="139">
        <f t="shared" si="113"/>
        <v>14.904872389791183</v>
      </c>
      <c r="J1076" s="139">
        <f t="shared" si="115"/>
        <v>2.8781207780273623E-2</v>
      </c>
      <c r="K1076" s="139">
        <f t="shared" si="116"/>
        <v>-8.6525385102798086E-2</v>
      </c>
      <c r="L1076" s="139">
        <f t="shared" si="117"/>
        <v>0.28139519378411526</v>
      </c>
      <c r="M1076" s="139">
        <f t="shared" si="118"/>
        <v>0.2236510164615908</v>
      </c>
      <c r="N1076" s="388">
        <f t="shared" si="114"/>
        <v>1078.4452013777909</v>
      </c>
    </row>
    <row r="1077" spans="2:14" x14ac:dyDescent="0.2">
      <c r="B1077" s="387">
        <v>17</v>
      </c>
      <c r="C1077" s="387">
        <v>3256</v>
      </c>
      <c r="D1077" s="384" t="s">
        <v>1650</v>
      </c>
      <c r="E1077" s="385">
        <v>1149</v>
      </c>
      <c r="F1077" s="385">
        <v>882</v>
      </c>
      <c r="G1077" s="385">
        <v>2447</v>
      </c>
      <c r="H1077" s="386">
        <f t="shared" si="112"/>
        <v>0.46955455659991829</v>
      </c>
      <c r="I1077" s="139">
        <f t="shared" si="113"/>
        <v>4.0770975056689345</v>
      </c>
      <c r="J1077" s="139">
        <f t="shared" si="115"/>
        <v>-5.8643756235252767E-2</v>
      </c>
      <c r="K1077" s="139">
        <f t="shared" si="116"/>
        <v>6.0382936516838043E-2</v>
      </c>
      <c r="L1077" s="139">
        <f t="shared" si="117"/>
        <v>-0.10250549392208155</v>
      </c>
      <c r="M1077" s="139">
        <f t="shared" si="118"/>
        <v>-0.10076631364049628</v>
      </c>
      <c r="N1077" s="388">
        <f t="shared" si="114"/>
        <v>-246.57516947829438</v>
      </c>
    </row>
    <row r="1078" spans="2:14" x14ac:dyDescent="0.2">
      <c r="B1078" s="387">
        <v>17</v>
      </c>
      <c r="C1078" s="387">
        <v>3271</v>
      </c>
      <c r="D1078" s="384" t="s">
        <v>1651</v>
      </c>
      <c r="E1078" s="385">
        <v>7480</v>
      </c>
      <c r="F1078" s="385">
        <v>1477</v>
      </c>
      <c r="G1078" s="385">
        <v>13286</v>
      </c>
      <c r="H1078" s="386">
        <f t="shared" si="112"/>
        <v>0.56299864519042597</v>
      </c>
      <c r="I1078" s="139">
        <f t="shared" si="113"/>
        <v>14.059580230196344</v>
      </c>
      <c r="J1078" s="139">
        <f t="shared" si="115"/>
        <v>0.34034537427602746</v>
      </c>
      <c r="K1078" s="139">
        <f t="shared" si="116"/>
        <v>0.16034643770607879</v>
      </c>
      <c r="L1078" s="139">
        <f t="shared" si="117"/>
        <v>0.25142520965958648</v>
      </c>
      <c r="M1078" s="139">
        <f t="shared" si="118"/>
        <v>0.7521170216416927</v>
      </c>
      <c r="N1078" s="388">
        <f t="shared" si="114"/>
        <v>9992.6267495315296</v>
      </c>
    </row>
    <row r="1079" spans="2:14" x14ac:dyDescent="0.2">
      <c r="B1079" s="387">
        <v>17</v>
      </c>
      <c r="C1079" s="387">
        <v>3272</v>
      </c>
      <c r="D1079" s="384" t="s">
        <v>1652</v>
      </c>
      <c r="E1079" s="385">
        <v>1241</v>
      </c>
      <c r="F1079" s="385">
        <v>2155</v>
      </c>
      <c r="G1079" s="385">
        <v>3612</v>
      </c>
      <c r="H1079" s="386">
        <f t="shared" si="112"/>
        <v>0.34357696566998891</v>
      </c>
      <c r="I1079" s="139">
        <f t="shared" si="113"/>
        <v>2.2519721577726219</v>
      </c>
      <c r="J1079" s="139">
        <f t="shared" si="115"/>
        <v>-1.5759510728689294E-2</v>
      </c>
      <c r="K1079" s="139">
        <f t="shared" si="116"/>
        <v>-7.4383866292140596E-2</v>
      </c>
      <c r="L1079" s="139">
        <f t="shared" si="117"/>
        <v>-0.16721563831516989</v>
      </c>
      <c r="M1079" s="139">
        <f t="shared" si="118"/>
        <v>-0.25735901533599981</v>
      </c>
      <c r="N1079" s="388">
        <f t="shared" si="114"/>
        <v>-929.58076339363129</v>
      </c>
    </row>
    <row r="1080" spans="2:14" x14ac:dyDescent="0.2">
      <c r="B1080" s="387">
        <v>17</v>
      </c>
      <c r="C1080" s="387">
        <v>3273</v>
      </c>
      <c r="D1080" s="384" t="s">
        <v>1653</v>
      </c>
      <c r="E1080" s="385">
        <v>3606</v>
      </c>
      <c r="F1080" s="385">
        <v>4843</v>
      </c>
      <c r="G1080" s="385">
        <v>7238</v>
      </c>
      <c r="H1080" s="386">
        <f t="shared" si="112"/>
        <v>0.49820392373583861</v>
      </c>
      <c r="I1080" s="139">
        <f t="shared" si="113"/>
        <v>2.2391079909147225</v>
      </c>
      <c r="J1080" s="139">
        <f t="shared" si="115"/>
        <v>0.11771540275354174</v>
      </c>
      <c r="K1080" s="139">
        <f t="shared" si="116"/>
        <v>9.1031114362659399E-2</v>
      </c>
      <c r="L1080" s="139">
        <f t="shared" si="117"/>
        <v>-0.16767173964313126</v>
      </c>
      <c r="M1080" s="139">
        <f t="shared" si="118"/>
        <v>4.1074777473069868E-2</v>
      </c>
      <c r="N1080" s="388">
        <f t="shared" si="114"/>
        <v>297.29923935007969</v>
      </c>
    </row>
    <row r="1081" spans="2:14" x14ac:dyDescent="0.2">
      <c r="B1081" s="387">
        <v>17</v>
      </c>
      <c r="C1081" s="387">
        <v>3274</v>
      </c>
      <c r="D1081" s="384" t="s">
        <v>1654</v>
      </c>
      <c r="E1081" s="385">
        <v>4294</v>
      </c>
      <c r="F1081" s="385">
        <v>3729</v>
      </c>
      <c r="G1081" s="385">
        <v>5925</v>
      </c>
      <c r="H1081" s="386">
        <f t="shared" si="112"/>
        <v>0.72472573839662446</v>
      </c>
      <c r="I1081" s="139">
        <f t="shared" si="113"/>
        <v>2.7404129793510323</v>
      </c>
      <c r="J1081" s="139">
        <f t="shared" si="115"/>
        <v>6.9383201594642299E-2</v>
      </c>
      <c r="K1081" s="139">
        <f t="shared" si="116"/>
        <v>0.33335691614197782</v>
      </c>
      <c r="L1081" s="139">
        <f t="shared" si="117"/>
        <v>-0.14989788196038104</v>
      </c>
      <c r="M1081" s="139">
        <f t="shared" si="118"/>
        <v>0.2528422357762391</v>
      </c>
      <c r="N1081" s="388">
        <f t="shared" si="114"/>
        <v>1498.0902469742166</v>
      </c>
    </row>
    <row r="1082" spans="2:14" x14ac:dyDescent="0.2">
      <c r="B1082" s="387">
        <v>17</v>
      </c>
      <c r="C1082" s="387">
        <v>3275</v>
      </c>
      <c r="D1082" s="384" t="s">
        <v>1655</v>
      </c>
      <c r="E1082" s="385">
        <v>2196</v>
      </c>
      <c r="F1082" s="385">
        <v>2795</v>
      </c>
      <c r="G1082" s="385">
        <v>5210</v>
      </c>
      <c r="H1082" s="386">
        <f t="shared" si="112"/>
        <v>0.4214971209213052</v>
      </c>
      <c r="I1082" s="139">
        <f t="shared" si="113"/>
        <v>2.6497316636851522</v>
      </c>
      <c r="J1082" s="139">
        <f t="shared" si="115"/>
        <v>4.3063686112073306E-2</v>
      </c>
      <c r="K1082" s="139">
        <f t="shared" si="116"/>
        <v>8.9726268752830067E-3</v>
      </c>
      <c r="L1082" s="139">
        <f t="shared" si="117"/>
        <v>-0.15311300416404661</v>
      </c>
      <c r="M1082" s="139">
        <f t="shared" si="118"/>
        <v>-0.1010766911766903</v>
      </c>
      <c r="N1082" s="388">
        <f t="shared" si="114"/>
        <v>-526.60956103055651</v>
      </c>
    </row>
    <row r="1083" spans="2:14" x14ac:dyDescent="0.2">
      <c r="B1083" s="387">
        <v>17</v>
      </c>
      <c r="C1083" s="387">
        <v>3276</v>
      </c>
      <c r="D1083" s="384" t="s">
        <v>1656</v>
      </c>
      <c r="E1083" s="385">
        <v>2206</v>
      </c>
      <c r="F1083" s="385">
        <v>3823</v>
      </c>
      <c r="G1083" s="385">
        <v>5297</v>
      </c>
      <c r="H1083" s="386">
        <f t="shared" si="112"/>
        <v>0.41646214838587881</v>
      </c>
      <c r="I1083" s="139">
        <f t="shared" si="113"/>
        <v>1.9625948208213444</v>
      </c>
      <c r="J1083" s="139">
        <f t="shared" si="115"/>
        <v>4.6266200583378901E-2</v>
      </c>
      <c r="K1083" s="139">
        <f t="shared" si="116"/>
        <v>3.5863740836428628E-3</v>
      </c>
      <c r="L1083" s="139">
        <f t="shared" si="117"/>
        <v>-0.17747556335527095</v>
      </c>
      <c r="M1083" s="139">
        <f t="shared" si="118"/>
        <v>-0.1276229886882492</v>
      </c>
      <c r="N1083" s="388">
        <f t="shared" si="114"/>
        <v>-676.01897108165599</v>
      </c>
    </row>
    <row r="1084" spans="2:14" x14ac:dyDescent="0.2">
      <c r="B1084" s="387">
        <v>17</v>
      </c>
      <c r="C1084" s="387">
        <v>3291</v>
      </c>
      <c r="D1084" s="384" t="s">
        <v>1657</v>
      </c>
      <c r="E1084" s="385">
        <v>3405</v>
      </c>
      <c r="F1084" s="385">
        <v>2260</v>
      </c>
      <c r="G1084" s="385">
        <v>6538</v>
      </c>
      <c r="H1084" s="386">
        <f t="shared" si="112"/>
        <v>0.52080146833894159</v>
      </c>
      <c r="I1084" s="139">
        <f t="shared" si="113"/>
        <v>4.3995575221238941</v>
      </c>
      <c r="J1084" s="139">
        <f t="shared" si="115"/>
        <v>9.1948044938439222E-2</v>
      </c>
      <c r="K1084" s="139">
        <f t="shared" si="116"/>
        <v>0.11520524576978698</v>
      </c>
      <c r="L1084" s="139">
        <f t="shared" si="117"/>
        <v>-9.1072616585821192E-2</v>
      </c>
      <c r="M1084" s="139">
        <f t="shared" si="118"/>
        <v>0.116080674122405</v>
      </c>
      <c r="N1084" s="388">
        <f t="shared" si="114"/>
        <v>758.93544741228391</v>
      </c>
    </row>
    <row r="1085" spans="2:14" x14ac:dyDescent="0.2">
      <c r="B1085" s="387">
        <v>17</v>
      </c>
      <c r="C1085" s="387">
        <v>3292</v>
      </c>
      <c r="D1085" s="384" t="s">
        <v>1658</v>
      </c>
      <c r="E1085" s="385">
        <v>2441</v>
      </c>
      <c r="F1085" s="385">
        <v>6622</v>
      </c>
      <c r="G1085" s="385">
        <v>5074</v>
      </c>
      <c r="H1085" s="386">
        <f t="shared" si="112"/>
        <v>0.48108001576665355</v>
      </c>
      <c r="I1085" s="139">
        <f t="shared" si="113"/>
        <v>1.1348535185744488</v>
      </c>
      <c r="J1085" s="139">
        <f t="shared" si="115"/>
        <v>3.8057456593710529E-2</v>
      </c>
      <c r="K1085" s="139">
        <f t="shared" si="116"/>
        <v>7.271250458795861E-2</v>
      </c>
      <c r="L1085" s="139">
        <f t="shared" si="117"/>
        <v>-0.20682327870548403</v>
      </c>
      <c r="M1085" s="139">
        <f t="shared" si="118"/>
        <v>-9.6053317523814893E-2</v>
      </c>
      <c r="N1085" s="388">
        <f t="shared" si="114"/>
        <v>-487.37453311583675</v>
      </c>
    </row>
    <row r="1086" spans="2:14" x14ac:dyDescent="0.2">
      <c r="B1086" s="387">
        <v>17</v>
      </c>
      <c r="C1086" s="387">
        <v>3293</v>
      </c>
      <c r="D1086" s="384" t="s">
        <v>1659</v>
      </c>
      <c r="E1086" s="385">
        <v>3525</v>
      </c>
      <c r="F1086" s="385">
        <v>10353</v>
      </c>
      <c r="G1086" s="385">
        <v>8991</v>
      </c>
      <c r="H1086" s="386">
        <f t="shared" si="112"/>
        <v>0.39205872539205872</v>
      </c>
      <c r="I1086" s="139">
        <f t="shared" si="113"/>
        <v>1.2089249492900609</v>
      </c>
      <c r="J1086" s="139">
        <f t="shared" si="115"/>
        <v>0.1822442288247913</v>
      </c>
      <c r="K1086" s="139">
        <f t="shared" si="116"/>
        <v>-2.2519628342626035E-2</v>
      </c>
      <c r="L1086" s="139">
        <f t="shared" si="117"/>
        <v>-0.20419706293212106</v>
      </c>
      <c r="M1086" s="139">
        <f t="shared" si="118"/>
        <v>-4.4472462449955785E-2</v>
      </c>
      <c r="N1086" s="388">
        <f t="shared" si="114"/>
        <v>-399.85190988755244</v>
      </c>
    </row>
    <row r="1087" spans="2:14" x14ac:dyDescent="0.2">
      <c r="B1087" s="387">
        <v>17</v>
      </c>
      <c r="C1087" s="387">
        <v>3294</v>
      </c>
      <c r="D1087" s="384" t="s">
        <v>1660</v>
      </c>
      <c r="E1087" s="385">
        <v>1424</v>
      </c>
      <c r="F1087" s="385">
        <v>7831</v>
      </c>
      <c r="G1087" s="385">
        <v>1544</v>
      </c>
      <c r="H1087" s="386">
        <f t="shared" si="112"/>
        <v>0.92227979274611394</v>
      </c>
      <c r="I1087" s="139">
        <f t="shared" si="113"/>
        <v>0.37900651257821477</v>
      </c>
      <c r="J1087" s="139">
        <f t="shared" si="115"/>
        <v>-9.1883647816734998E-2</v>
      </c>
      <c r="K1087" s="139">
        <f t="shared" si="116"/>
        <v>0.54469393322655124</v>
      </c>
      <c r="L1087" s="139">
        <f t="shared" si="117"/>
        <v>-0.23362196897269003</v>
      </c>
      <c r="M1087" s="139">
        <f t="shared" si="118"/>
        <v>0.21918831643712625</v>
      </c>
      <c r="N1087" s="388">
        <f t="shared" si="114"/>
        <v>338.42676057892294</v>
      </c>
    </row>
    <row r="1088" spans="2:14" x14ac:dyDescent="0.2">
      <c r="B1088" s="387">
        <v>17</v>
      </c>
      <c r="C1088" s="387">
        <v>3295</v>
      </c>
      <c r="D1088" s="384" t="s">
        <v>1661</v>
      </c>
      <c r="E1088" s="385">
        <v>1150</v>
      </c>
      <c r="F1088" s="385">
        <v>5171</v>
      </c>
      <c r="G1088" s="385">
        <v>3000</v>
      </c>
      <c r="H1088" s="386">
        <f t="shared" si="112"/>
        <v>0.38333333333333336</v>
      </c>
      <c r="I1088" s="139">
        <f t="shared" si="113"/>
        <v>0.80255269773738158</v>
      </c>
      <c r="J1088" s="139">
        <f t="shared" si="115"/>
        <v>-3.8287543561321781E-2</v>
      </c>
      <c r="K1088" s="139">
        <f t="shared" si="116"/>
        <v>-3.1853774061155596E-2</v>
      </c>
      <c r="L1088" s="139">
        <f t="shared" si="117"/>
        <v>-0.21860506351445269</v>
      </c>
      <c r="M1088" s="139">
        <f t="shared" si="118"/>
        <v>-0.28874638113693007</v>
      </c>
      <c r="N1088" s="388">
        <f t="shared" si="114"/>
        <v>-866.23914341079023</v>
      </c>
    </row>
    <row r="1089" spans="2:14" x14ac:dyDescent="0.2">
      <c r="B1089" s="387">
        <v>17</v>
      </c>
      <c r="C1089" s="387">
        <v>3296</v>
      </c>
      <c r="D1089" s="384" t="s">
        <v>1662</v>
      </c>
      <c r="E1089" s="385">
        <v>4117</v>
      </c>
      <c r="F1089" s="385">
        <v>891</v>
      </c>
      <c r="G1089" s="385">
        <v>6224</v>
      </c>
      <c r="H1089" s="386">
        <f t="shared" si="112"/>
        <v>0.66147172236503859</v>
      </c>
      <c r="I1089" s="139">
        <f t="shared" si="113"/>
        <v>11.606060606060606</v>
      </c>
      <c r="J1089" s="139">
        <f t="shared" si="115"/>
        <v>8.0389544432807519E-2</v>
      </c>
      <c r="K1089" s="139">
        <f t="shared" si="116"/>
        <v>0.26568979024697492</v>
      </c>
      <c r="L1089" s="139">
        <f t="shared" si="117"/>
        <v>0.16443523424113141</v>
      </c>
      <c r="M1089" s="139">
        <f t="shared" si="118"/>
        <v>0.51051456892091385</v>
      </c>
      <c r="N1089" s="388">
        <f t="shared" si="114"/>
        <v>3177.442676963768</v>
      </c>
    </row>
    <row r="1090" spans="2:14" x14ac:dyDescent="0.2">
      <c r="B1090" s="387">
        <v>17</v>
      </c>
      <c r="C1090" s="387">
        <v>3297</v>
      </c>
      <c r="D1090" s="384" t="s">
        <v>1663</v>
      </c>
      <c r="E1090" s="385">
        <v>1768</v>
      </c>
      <c r="F1090" s="385">
        <v>2807</v>
      </c>
      <c r="G1090" s="385">
        <v>4954</v>
      </c>
      <c r="H1090" s="386">
        <f t="shared" si="112"/>
        <v>0.35688332660476385</v>
      </c>
      <c r="I1090" s="139">
        <f t="shared" si="113"/>
        <v>2.3947274670466689</v>
      </c>
      <c r="J1090" s="139">
        <f t="shared" si="115"/>
        <v>3.3640195253978669E-2</v>
      </c>
      <c r="K1090" s="139">
        <f t="shared" si="116"/>
        <v>-6.0149146395017408E-2</v>
      </c>
      <c r="L1090" s="139">
        <f t="shared" si="117"/>
        <v>-0.16215422339007929</v>
      </c>
      <c r="M1090" s="139">
        <f t="shared" si="118"/>
        <v>-0.18866317453111803</v>
      </c>
      <c r="N1090" s="388">
        <f t="shared" si="114"/>
        <v>-934.63736662715871</v>
      </c>
    </row>
    <row r="1091" spans="2:14" x14ac:dyDescent="0.2">
      <c r="B1091" s="387">
        <v>17</v>
      </c>
      <c r="C1091" s="387">
        <v>3298</v>
      </c>
      <c r="D1091" s="384" t="s">
        <v>1664</v>
      </c>
      <c r="E1091" s="385">
        <v>2265</v>
      </c>
      <c r="F1091" s="385">
        <v>3727</v>
      </c>
      <c r="G1091" s="385">
        <v>5801</v>
      </c>
      <c r="H1091" s="386">
        <f t="shared" si="112"/>
        <v>0.39044992242716775</v>
      </c>
      <c r="I1091" s="139">
        <f t="shared" si="113"/>
        <v>2.164207137107593</v>
      </c>
      <c r="J1091" s="139">
        <f t="shared" si="115"/>
        <v>6.4818698210252712E-2</v>
      </c>
      <c r="K1091" s="139">
        <f t="shared" si="116"/>
        <v>-2.4240674366188715E-2</v>
      </c>
      <c r="L1091" s="139">
        <f t="shared" si="117"/>
        <v>-0.17032736275998267</v>
      </c>
      <c r="M1091" s="139">
        <f t="shared" si="118"/>
        <v>-0.12974933891591867</v>
      </c>
      <c r="N1091" s="388">
        <f t="shared" si="114"/>
        <v>-752.67591505124415</v>
      </c>
    </row>
    <row r="1092" spans="2:14" x14ac:dyDescent="0.2">
      <c r="B1092" s="387">
        <v>17</v>
      </c>
      <c r="C1092" s="387">
        <v>3311</v>
      </c>
      <c r="D1092" s="384" t="s">
        <v>1665</v>
      </c>
      <c r="E1092" s="385">
        <v>556</v>
      </c>
      <c r="F1092" s="385">
        <v>3798</v>
      </c>
      <c r="G1092" s="385">
        <v>1865</v>
      </c>
      <c r="H1092" s="386">
        <f t="shared" si="112"/>
        <v>0.29812332439678285</v>
      </c>
      <c r="I1092" s="139">
        <f t="shared" si="113"/>
        <v>0.63744075829383884</v>
      </c>
      <c r="J1092" s="139">
        <f t="shared" si="115"/>
        <v>-8.0067473732952282E-2</v>
      </c>
      <c r="K1092" s="139">
        <f t="shared" si="116"/>
        <v>-0.12300871984901951</v>
      </c>
      <c r="L1092" s="139">
        <f t="shared" si="117"/>
        <v>-0.22445913674549386</v>
      </c>
      <c r="M1092" s="139">
        <f t="shared" si="118"/>
        <v>-0.42753533032746566</v>
      </c>
      <c r="N1092" s="388">
        <f t="shared" si="114"/>
        <v>-797.35339106072342</v>
      </c>
    </row>
    <row r="1093" spans="2:14" x14ac:dyDescent="0.2">
      <c r="B1093" s="387">
        <v>17</v>
      </c>
      <c r="C1093" s="387">
        <v>3312</v>
      </c>
      <c r="D1093" s="384" t="s">
        <v>1666</v>
      </c>
      <c r="E1093" s="385">
        <v>1156</v>
      </c>
      <c r="F1093" s="385">
        <v>1534</v>
      </c>
      <c r="G1093" s="385">
        <v>3025</v>
      </c>
      <c r="H1093" s="386">
        <f t="shared" si="112"/>
        <v>0.38214876033057849</v>
      </c>
      <c r="I1093" s="139">
        <f t="shared" si="113"/>
        <v>2.7255541069100393</v>
      </c>
      <c r="J1093" s="139">
        <f t="shared" si="115"/>
        <v>-3.7367280782210972E-2</v>
      </c>
      <c r="K1093" s="139">
        <f t="shared" si="116"/>
        <v>-3.3120992421950414E-2</v>
      </c>
      <c r="L1093" s="139">
        <f t="shared" si="117"/>
        <v>-0.15042470593018858</v>
      </c>
      <c r="M1093" s="139">
        <f t="shared" si="118"/>
        <v>-0.22091297913434998</v>
      </c>
      <c r="N1093" s="388">
        <f t="shared" si="114"/>
        <v>-668.26176188140869</v>
      </c>
    </row>
    <row r="1094" spans="2:14" x14ac:dyDescent="0.2">
      <c r="B1094" s="387">
        <v>17</v>
      </c>
      <c r="C1094" s="387">
        <v>3313</v>
      </c>
      <c r="D1094" s="384" t="s">
        <v>1667</v>
      </c>
      <c r="E1094" s="385">
        <v>1757</v>
      </c>
      <c r="F1094" s="385">
        <v>1790</v>
      </c>
      <c r="G1094" s="385">
        <v>5029</v>
      </c>
      <c r="H1094" s="386">
        <f t="shared" si="112"/>
        <v>0.34937363292901175</v>
      </c>
      <c r="I1094" s="139">
        <f t="shared" si="113"/>
        <v>3.7910614525139663</v>
      </c>
      <c r="J1094" s="139">
        <f t="shared" si="115"/>
        <v>3.6400983591311081E-2</v>
      </c>
      <c r="K1094" s="139">
        <f t="shared" si="116"/>
        <v>-6.8182776815199353E-2</v>
      </c>
      <c r="L1094" s="139">
        <f t="shared" si="117"/>
        <v>-0.11264695314986641</v>
      </c>
      <c r="M1094" s="139">
        <f t="shared" si="118"/>
        <v>-0.14442874637375469</v>
      </c>
      <c r="N1094" s="388">
        <f t="shared" si="114"/>
        <v>-726.33216551361238</v>
      </c>
    </row>
    <row r="1095" spans="2:14" x14ac:dyDescent="0.2">
      <c r="B1095" s="387">
        <v>17</v>
      </c>
      <c r="C1095" s="387">
        <v>3315</v>
      </c>
      <c r="D1095" s="384" t="s">
        <v>1668</v>
      </c>
      <c r="E1095" s="385">
        <v>1408</v>
      </c>
      <c r="F1095" s="385">
        <v>3787</v>
      </c>
      <c r="G1095" s="385">
        <v>3951</v>
      </c>
      <c r="H1095" s="386">
        <f t="shared" si="112"/>
        <v>0.35636547709440647</v>
      </c>
      <c r="I1095" s="139">
        <f t="shared" si="113"/>
        <v>1.415104304198574</v>
      </c>
      <c r="J1095" s="139">
        <f t="shared" si="115"/>
        <v>-3.2807474439467913E-3</v>
      </c>
      <c r="K1095" s="139">
        <f t="shared" si="116"/>
        <v>-6.0703125260083E-2</v>
      </c>
      <c r="L1095" s="139">
        <f t="shared" si="117"/>
        <v>-0.19688693716876901</v>
      </c>
      <c r="M1095" s="139">
        <f t="shared" si="118"/>
        <v>-0.26087080987279881</v>
      </c>
      <c r="N1095" s="388">
        <f t="shared" si="114"/>
        <v>-1030.7005698074281</v>
      </c>
    </row>
    <row r="1096" spans="2:14" x14ac:dyDescent="0.2">
      <c r="B1096" s="387">
        <v>17</v>
      </c>
      <c r="C1096" s="387">
        <v>3316</v>
      </c>
      <c r="D1096" s="384" t="s">
        <v>1669</v>
      </c>
      <c r="E1096" s="385">
        <v>461</v>
      </c>
      <c r="F1096" s="385">
        <v>527</v>
      </c>
      <c r="G1096" s="385">
        <v>1802</v>
      </c>
      <c r="H1096" s="386">
        <f t="shared" si="112"/>
        <v>0.25582685904550501</v>
      </c>
      <c r="I1096" s="139">
        <f t="shared" si="113"/>
        <v>4.2941176470588234</v>
      </c>
      <c r="J1096" s="139">
        <f t="shared" si="115"/>
        <v>-8.2386535936311511E-2</v>
      </c>
      <c r="K1096" s="139">
        <f t="shared" si="116"/>
        <v>-0.16825612745092366</v>
      </c>
      <c r="L1096" s="139">
        <f t="shared" si="117"/>
        <v>-9.4811006142524426E-2</v>
      </c>
      <c r="M1096" s="139">
        <f t="shared" si="118"/>
        <v>-0.34545366952975959</v>
      </c>
      <c r="N1096" s="388">
        <f t="shared" si="114"/>
        <v>-622.5075124926268</v>
      </c>
    </row>
    <row r="1097" spans="2:14" x14ac:dyDescent="0.2">
      <c r="B1097" s="387">
        <v>17</v>
      </c>
      <c r="C1097" s="387">
        <v>3338</v>
      </c>
      <c r="D1097" s="384" t="s">
        <v>1670</v>
      </c>
      <c r="E1097" s="385">
        <v>1696</v>
      </c>
      <c r="F1097" s="385">
        <v>364</v>
      </c>
      <c r="G1097" s="385">
        <v>4043</v>
      </c>
      <c r="H1097" s="386">
        <f t="shared" si="112"/>
        <v>0.41949047736829087</v>
      </c>
      <c r="I1097" s="139">
        <f t="shared" si="113"/>
        <v>15.766483516483516</v>
      </c>
      <c r="J1097" s="139">
        <f t="shared" si="115"/>
        <v>1.058195831809679E-4</v>
      </c>
      <c r="K1097" s="139">
        <f t="shared" si="116"/>
        <v>6.8259836983436484E-3</v>
      </c>
      <c r="L1097" s="139">
        <f t="shared" si="117"/>
        <v>0.31194376979464356</v>
      </c>
      <c r="M1097" s="139">
        <f t="shared" si="118"/>
        <v>0.31887557307616815</v>
      </c>
      <c r="N1097" s="388">
        <f t="shared" si="114"/>
        <v>1289.2139419469479</v>
      </c>
    </row>
    <row r="1098" spans="2:14" x14ac:dyDescent="0.2">
      <c r="B1098" s="387">
        <v>17</v>
      </c>
      <c r="C1098" s="387">
        <v>3339</v>
      </c>
      <c r="D1098" s="384" t="s">
        <v>1671</v>
      </c>
      <c r="E1098" s="385">
        <v>3481</v>
      </c>
      <c r="F1098" s="385">
        <v>705</v>
      </c>
      <c r="G1098" s="385">
        <v>6564</v>
      </c>
      <c r="H1098" s="386">
        <f t="shared" si="112"/>
        <v>0.53031687995124921</v>
      </c>
      <c r="I1098" s="139">
        <f t="shared" si="113"/>
        <v>14.24822695035461</v>
      </c>
      <c r="J1098" s="139">
        <f t="shared" si="115"/>
        <v>9.2905118228714445E-2</v>
      </c>
      <c r="K1098" s="139">
        <f t="shared" si="116"/>
        <v>0.12538452917198661</v>
      </c>
      <c r="L1098" s="139">
        <f t="shared" si="117"/>
        <v>0.25811371273407091</v>
      </c>
      <c r="M1098" s="139">
        <f t="shared" si="118"/>
        <v>0.47640336013477197</v>
      </c>
      <c r="N1098" s="388">
        <f t="shared" si="114"/>
        <v>3127.1116559246434</v>
      </c>
    </row>
    <row r="1099" spans="2:14" x14ac:dyDescent="0.2">
      <c r="B1099" s="387">
        <v>17</v>
      </c>
      <c r="C1099" s="387">
        <v>3340</v>
      </c>
      <c r="D1099" s="384" t="s">
        <v>1672</v>
      </c>
      <c r="E1099" s="385">
        <v>17511</v>
      </c>
      <c r="F1099" s="385">
        <v>2130</v>
      </c>
      <c r="G1099" s="385">
        <v>27828</v>
      </c>
      <c r="H1099" s="386">
        <f t="shared" si="112"/>
        <v>0.6292583009918068</v>
      </c>
      <c r="I1099" s="139">
        <f t="shared" si="113"/>
        <v>21.285915492957745</v>
      </c>
      <c r="J1099" s="139">
        <f t="shared" si="115"/>
        <v>0.87564382762920001</v>
      </c>
      <c r="K1099" s="139">
        <f t="shared" si="116"/>
        <v>0.23122890102086197</v>
      </c>
      <c r="L1099" s="139">
        <f t="shared" si="117"/>
        <v>0.50763621392027691</v>
      </c>
      <c r="M1099" s="139">
        <f t="shared" si="118"/>
        <v>1.6145089425703389</v>
      </c>
      <c r="N1099" s="388">
        <f t="shared" si="114"/>
        <v>44928.554853847389</v>
      </c>
    </row>
    <row r="1100" spans="2:14" x14ac:dyDescent="0.2">
      <c r="B1100" s="387">
        <v>17</v>
      </c>
      <c r="C1100" s="387">
        <v>3341</v>
      </c>
      <c r="D1100" s="384" t="s">
        <v>1673</v>
      </c>
      <c r="E1100" s="385">
        <v>1452</v>
      </c>
      <c r="F1100" s="385">
        <v>3294</v>
      </c>
      <c r="G1100" s="385">
        <v>5443</v>
      </c>
      <c r="H1100" s="386">
        <f t="shared" si="112"/>
        <v>0.26676465184640824</v>
      </c>
      <c r="I1100" s="139">
        <f t="shared" si="113"/>
        <v>2.0931997571341832</v>
      </c>
      <c r="J1100" s="139">
        <f t="shared" si="115"/>
        <v>5.1640535213385998E-2</v>
      </c>
      <c r="K1100" s="139">
        <f t="shared" si="116"/>
        <v>-0.15655522608677008</v>
      </c>
      <c r="L1100" s="139">
        <f t="shared" si="117"/>
        <v>-0.17284494206835754</v>
      </c>
      <c r="M1100" s="139">
        <f t="shared" si="118"/>
        <v>-0.27775963294174166</v>
      </c>
      <c r="N1100" s="388">
        <f t="shared" si="114"/>
        <v>-1511.8456821018999</v>
      </c>
    </row>
    <row r="1101" spans="2:14" x14ac:dyDescent="0.2">
      <c r="B1101" s="387">
        <v>17</v>
      </c>
      <c r="C1101" s="387">
        <v>3342</v>
      </c>
      <c r="D1101" s="384" t="s">
        <v>1674</v>
      </c>
      <c r="E1101" s="385">
        <v>4037</v>
      </c>
      <c r="F1101" s="385">
        <v>5446</v>
      </c>
      <c r="G1101" s="385">
        <v>9836</v>
      </c>
      <c r="H1101" s="386">
        <f t="shared" ref="H1101:H1164" si="119">E1101/G1101</f>
        <v>0.4104310695404636</v>
      </c>
      <c r="I1101" s="139">
        <f t="shared" ref="I1101:I1164" si="120">(G1101+E1101)/F1101</f>
        <v>2.5473742196107234</v>
      </c>
      <c r="J1101" s="139">
        <f t="shared" si="115"/>
        <v>0.2133491107587365</v>
      </c>
      <c r="K1101" s="139">
        <f t="shared" si="116"/>
        <v>-2.8654814208615774E-3</v>
      </c>
      <c r="L1101" s="139">
        <f t="shared" si="117"/>
        <v>-0.15674210558077847</v>
      </c>
      <c r="M1101" s="139">
        <f t="shared" si="118"/>
        <v>5.3741523757096454E-2</v>
      </c>
      <c r="N1101" s="388">
        <f t="shared" ref="N1101:N1164" si="121">M1101*G1101</f>
        <v>528.60162767480074</v>
      </c>
    </row>
    <row r="1102" spans="2:14" x14ac:dyDescent="0.2">
      <c r="B1102" s="387">
        <v>17</v>
      </c>
      <c r="C1102" s="387">
        <v>3352</v>
      </c>
      <c r="D1102" s="384" t="s">
        <v>1675</v>
      </c>
      <c r="E1102" s="385">
        <v>2228</v>
      </c>
      <c r="F1102" s="385">
        <v>4201</v>
      </c>
      <c r="G1102" s="385">
        <v>5051</v>
      </c>
      <c r="H1102" s="386">
        <f t="shared" si="119"/>
        <v>0.4411007721243318</v>
      </c>
      <c r="I1102" s="139">
        <f t="shared" si="120"/>
        <v>1.7326826945965246</v>
      </c>
      <c r="J1102" s="139">
        <f t="shared" ref="J1102:J1165" si="122">$J$6*(G1102-G$10)/G$11</f>
        <v>3.7210814836928591E-2</v>
      </c>
      <c r="K1102" s="139">
        <f t="shared" ref="K1102:K1165" si="123">$K$6*(H1102-H$10)/H$11</f>
        <v>2.994398675375344E-2</v>
      </c>
      <c r="L1102" s="139">
        <f t="shared" ref="L1102:L1165" si="124">$L$6*(I1102-I$10)/I$11</f>
        <v>-0.18562713875412146</v>
      </c>
      <c r="M1102" s="139">
        <f t="shared" ref="M1102:M1165" si="125">SUM(J1102:L1102)</f>
        <v>-0.11847233716343943</v>
      </c>
      <c r="N1102" s="388">
        <f t="shared" si="121"/>
        <v>-598.40377501253249</v>
      </c>
    </row>
    <row r="1103" spans="2:14" x14ac:dyDescent="0.2">
      <c r="B1103" s="387">
        <v>17</v>
      </c>
      <c r="C1103" s="387">
        <v>3359</v>
      </c>
      <c r="D1103" s="384" t="s">
        <v>1676</v>
      </c>
      <c r="E1103" s="385">
        <v>1540</v>
      </c>
      <c r="F1103" s="385">
        <v>7205</v>
      </c>
      <c r="G1103" s="385">
        <v>2607</v>
      </c>
      <c r="H1103" s="386">
        <f t="shared" si="119"/>
        <v>0.59071729957805907</v>
      </c>
      <c r="I1103" s="139">
        <f t="shared" si="120"/>
        <v>0.57557251908396945</v>
      </c>
      <c r="J1103" s="139">
        <f t="shared" si="122"/>
        <v>-5.2754074448943616E-2</v>
      </c>
      <c r="K1103" s="139">
        <f t="shared" si="123"/>
        <v>0.18999896878254741</v>
      </c>
      <c r="L1103" s="139">
        <f t="shared" si="124"/>
        <v>-0.22665268618977247</v>
      </c>
      <c r="M1103" s="139">
        <f t="shared" si="125"/>
        <v>-8.9407791856168678E-2</v>
      </c>
      <c r="N1103" s="388">
        <f t="shared" si="121"/>
        <v>-233.08611336903175</v>
      </c>
    </row>
    <row r="1104" spans="2:14" x14ac:dyDescent="0.2">
      <c r="B1104" s="387">
        <v>17</v>
      </c>
      <c r="C1104" s="387">
        <v>3360</v>
      </c>
      <c r="D1104" s="384" t="s">
        <v>1677</v>
      </c>
      <c r="E1104" s="385">
        <v>1847</v>
      </c>
      <c r="F1104" s="385">
        <v>8648</v>
      </c>
      <c r="G1104" s="385">
        <v>3656</v>
      </c>
      <c r="H1104" s="386">
        <f t="shared" si="119"/>
        <v>0.50519693654266962</v>
      </c>
      <c r="I1104" s="139">
        <f t="shared" si="120"/>
        <v>0.63633209990749307</v>
      </c>
      <c r="J1104" s="139">
        <f t="shared" si="122"/>
        <v>-1.413984823745428E-2</v>
      </c>
      <c r="K1104" s="139">
        <f t="shared" si="123"/>
        <v>9.8512016093055613E-2</v>
      </c>
      <c r="L1104" s="139">
        <f t="shared" si="124"/>
        <v>-0.22449844442611191</v>
      </c>
      <c r="M1104" s="139">
        <f t="shared" si="125"/>
        <v>-0.14012627657051058</v>
      </c>
      <c r="N1104" s="388">
        <f t="shared" si="121"/>
        <v>-512.30166714178665</v>
      </c>
    </row>
    <row r="1105" spans="2:14" x14ac:dyDescent="0.2">
      <c r="B1105" s="387">
        <v>17</v>
      </c>
      <c r="C1105" s="387">
        <v>3372</v>
      </c>
      <c r="D1105" s="384" t="s">
        <v>1678</v>
      </c>
      <c r="E1105" s="385">
        <v>320</v>
      </c>
      <c r="F1105" s="385">
        <v>1975</v>
      </c>
      <c r="G1105" s="385">
        <v>933</v>
      </c>
      <c r="H1105" s="386">
        <f t="shared" si="119"/>
        <v>0.34297963558413719</v>
      </c>
      <c r="I1105" s="139">
        <f t="shared" si="120"/>
        <v>0.63443037974683547</v>
      </c>
      <c r="J1105" s="139">
        <f t="shared" si="122"/>
        <v>-0.11437487013820306</v>
      </c>
      <c r="K1105" s="139">
        <f t="shared" si="123"/>
        <v>-7.502287093810675E-2</v>
      </c>
      <c r="L1105" s="139">
        <f t="shared" si="124"/>
        <v>-0.2245658702532384</v>
      </c>
      <c r="M1105" s="139">
        <f t="shared" si="125"/>
        <v>-0.41396361132954818</v>
      </c>
      <c r="N1105" s="388">
        <f t="shared" si="121"/>
        <v>-386.22804937046845</v>
      </c>
    </row>
    <row r="1106" spans="2:14" x14ac:dyDescent="0.2">
      <c r="B1106" s="387">
        <v>17</v>
      </c>
      <c r="C1106" s="387">
        <v>3374</v>
      </c>
      <c r="D1106" s="384" t="s">
        <v>1679</v>
      </c>
      <c r="E1106" s="385">
        <v>597</v>
      </c>
      <c r="F1106" s="385">
        <v>272</v>
      </c>
      <c r="G1106" s="385">
        <v>1960</v>
      </c>
      <c r="H1106" s="386">
        <f t="shared" si="119"/>
        <v>0.30459183673469387</v>
      </c>
      <c r="I1106" s="139">
        <f t="shared" si="120"/>
        <v>9.4007352941176467</v>
      </c>
      <c r="J1106" s="139">
        <f t="shared" si="122"/>
        <v>-7.6570475172331232E-2</v>
      </c>
      <c r="K1106" s="139">
        <f t="shared" si="123"/>
        <v>-0.11608891196671468</v>
      </c>
      <c r="L1106" s="139">
        <f t="shared" si="124"/>
        <v>8.6245032382366374E-2</v>
      </c>
      <c r="M1106" s="139">
        <f t="shared" si="125"/>
        <v>-0.10641435475667953</v>
      </c>
      <c r="N1106" s="388">
        <f t="shared" si="121"/>
        <v>-208.57213532309189</v>
      </c>
    </row>
    <row r="1107" spans="2:14" x14ac:dyDescent="0.2">
      <c r="B1107" s="387">
        <v>17</v>
      </c>
      <c r="C1107" s="387">
        <v>3375</v>
      </c>
      <c r="D1107" s="384" t="s">
        <v>1680</v>
      </c>
      <c r="E1107" s="385">
        <v>433</v>
      </c>
      <c r="F1107" s="385">
        <v>1255</v>
      </c>
      <c r="G1107" s="385">
        <v>1249</v>
      </c>
      <c r="H1107" s="386">
        <f t="shared" si="119"/>
        <v>0.3466773418734988</v>
      </c>
      <c r="I1107" s="139">
        <f t="shared" si="120"/>
        <v>1.3402390438247012</v>
      </c>
      <c r="J1107" s="139">
        <f t="shared" si="122"/>
        <v>-0.10274274861024249</v>
      </c>
      <c r="K1107" s="139">
        <f t="shared" si="123"/>
        <v>-7.1067182861636921E-2</v>
      </c>
      <c r="L1107" s="139">
        <f t="shared" si="124"/>
        <v>-0.19954129831410267</v>
      </c>
      <c r="M1107" s="139">
        <f t="shared" si="125"/>
        <v>-0.37335122978598206</v>
      </c>
      <c r="N1107" s="388">
        <f t="shared" si="121"/>
        <v>-466.31568600269162</v>
      </c>
    </row>
    <row r="1108" spans="2:14" x14ac:dyDescent="0.2">
      <c r="B1108" s="387">
        <v>17</v>
      </c>
      <c r="C1108" s="387">
        <v>3378</v>
      </c>
      <c r="D1108" s="384" t="s">
        <v>1681</v>
      </c>
      <c r="E1108" s="385">
        <v>1529</v>
      </c>
      <c r="F1108" s="385">
        <v>4842</v>
      </c>
      <c r="G1108" s="385">
        <v>4075</v>
      </c>
      <c r="H1108" s="386">
        <f t="shared" si="119"/>
        <v>0.37521472392638039</v>
      </c>
      <c r="I1108" s="139">
        <f t="shared" si="120"/>
        <v>1.157372986369269</v>
      </c>
      <c r="J1108" s="139">
        <f t="shared" si="122"/>
        <v>1.2837559404427971E-3</v>
      </c>
      <c r="K1108" s="139">
        <f t="shared" si="123"/>
        <v>-4.0538803080630292E-2</v>
      </c>
      <c r="L1108" s="139">
        <f t="shared" si="124"/>
        <v>-0.20602484696251472</v>
      </c>
      <c r="M1108" s="139">
        <f t="shared" si="125"/>
        <v>-0.24527989410270221</v>
      </c>
      <c r="N1108" s="388">
        <f t="shared" si="121"/>
        <v>-999.51556846851145</v>
      </c>
    </row>
    <row r="1109" spans="2:14" x14ac:dyDescent="0.2">
      <c r="B1109" s="387">
        <v>17</v>
      </c>
      <c r="C1109" s="387">
        <v>3379</v>
      </c>
      <c r="D1109" s="384" t="s">
        <v>1682</v>
      </c>
      <c r="E1109" s="385">
        <v>4785</v>
      </c>
      <c r="F1109" s="385">
        <v>4995</v>
      </c>
      <c r="G1109" s="385">
        <v>8877</v>
      </c>
      <c r="H1109" s="386">
        <f t="shared" si="119"/>
        <v>0.53903345724907059</v>
      </c>
      <c r="I1109" s="139">
        <f t="shared" si="120"/>
        <v>2.7351351351351352</v>
      </c>
      <c r="J1109" s="139">
        <f t="shared" si="122"/>
        <v>0.17804783055204604</v>
      </c>
      <c r="K1109" s="139">
        <f t="shared" si="123"/>
        <v>0.13470924514086163</v>
      </c>
      <c r="L1109" s="139">
        <f t="shared" si="124"/>
        <v>-0.15008500886741161</v>
      </c>
      <c r="M1109" s="139">
        <f t="shared" si="125"/>
        <v>0.16267206682549606</v>
      </c>
      <c r="N1109" s="388">
        <f t="shared" si="121"/>
        <v>1444.0399372099287</v>
      </c>
    </row>
    <row r="1110" spans="2:14" x14ac:dyDescent="0.2">
      <c r="B1110" s="387">
        <v>17</v>
      </c>
      <c r="C1110" s="387">
        <v>3392</v>
      </c>
      <c r="D1110" s="384" t="s">
        <v>1683</v>
      </c>
      <c r="E1110" s="385">
        <v>5094</v>
      </c>
      <c r="F1110" s="385">
        <v>4205</v>
      </c>
      <c r="G1110" s="385">
        <v>9414</v>
      </c>
      <c r="H1110" s="386">
        <f t="shared" si="119"/>
        <v>0.54110898661567874</v>
      </c>
      <c r="I1110" s="139">
        <f t="shared" si="120"/>
        <v>3.4501783590963138</v>
      </c>
      <c r="J1110" s="139">
        <f t="shared" si="122"/>
        <v>0.19781507504734611</v>
      </c>
      <c r="K1110" s="139">
        <f t="shared" si="123"/>
        <v>0.13692958016083756</v>
      </c>
      <c r="L1110" s="139">
        <f t="shared" si="124"/>
        <v>-0.12473302396228717</v>
      </c>
      <c r="M1110" s="139">
        <f t="shared" si="125"/>
        <v>0.21001163124589647</v>
      </c>
      <c r="N1110" s="388">
        <f t="shared" si="121"/>
        <v>1977.0494965488695</v>
      </c>
    </row>
    <row r="1111" spans="2:14" x14ac:dyDescent="0.2">
      <c r="B1111" s="387">
        <v>17</v>
      </c>
      <c r="C1111" s="387">
        <v>3393</v>
      </c>
      <c r="D1111" s="384" t="s">
        <v>1684</v>
      </c>
      <c r="E1111" s="385">
        <v>701</v>
      </c>
      <c r="F1111" s="385">
        <v>1366</v>
      </c>
      <c r="G1111" s="385">
        <v>1613</v>
      </c>
      <c r="H1111" s="386">
        <f t="shared" si="119"/>
        <v>0.43459392436453814</v>
      </c>
      <c r="I1111" s="139">
        <f t="shared" si="120"/>
        <v>1.6939970717423134</v>
      </c>
      <c r="J1111" s="139">
        <f t="shared" si="122"/>
        <v>-8.9343722546389184E-2</v>
      </c>
      <c r="K1111" s="139">
        <f t="shared" si="123"/>
        <v>2.2983168861626067E-2</v>
      </c>
      <c r="L1111" s="139">
        <f t="shared" si="124"/>
        <v>-0.18699874440505282</v>
      </c>
      <c r="M1111" s="139">
        <f t="shared" si="125"/>
        <v>-0.25335929808981594</v>
      </c>
      <c r="N1111" s="388">
        <f t="shared" si="121"/>
        <v>-408.66854781887309</v>
      </c>
    </row>
    <row r="1112" spans="2:14" x14ac:dyDescent="0.2">
      <c r="B1112" s="387">
        <v>17</v>
      </c>
      <c r="C1112" s="387">
        <v>3394</v>
      </c>
      <c r="D1112" s="384" t="s">
        <v>1685</v>
      </c>
      <c r="E1112" s="385">
        <v>1179</v>
      </c>
      <c r="F1112" s="385">
        <v>5024</v>
      </c>
      <c r="G1112" s="385">
        <v>2896</v>
      </c>
      <c r="H1112" s="386">
        <f t="shared" si="119"/>
        <v>0.40711325966850831</v>
      </c>
      <c r="I1112" s="139">
        <f t="shared" si="120"/>
        <v>0.81110668789808915</v>
      </c>
      <c r="J1112" s="139">
        <f t="shared" si="122"/>
        <v>-4.211583672242273E-2</v>
      </c>
      <c r="K1112" s="139">
        <f t="shared" si="123"/>
        <v>-6.4147684446163181E-3</v>
      </c>
      <c r="L1112" s="139">
        <f t="shared" si="124"/>
        <v>-0.21830178026923644</v>
      </c>
      <c r="M1112" s="139">
        <f t="shared" si="125"/>
        <v>-0.26683238543627547</v>
      </c>
      <c r="N1112" s="388">
        <f t="shared" si="121"/>
        <v>-772.74658822345373</v>
      </c>
    </row>
    <row r="1113" spans="2:14" x14ac:dyDescent="0.2">
      <c r="B1113" s="387">
        <v>17</v>
      </c>
      <c r="C1113" s="387">
        <v>3395</v>
      </c>
      <c r="D1113" s="384" t="s">
        <v>1686</v>
      </c>
      <c r="E1113" s="385">
        <v>2436</v>
      </c>
      <c r="F1113" s="385">
        <v>2134</v>
      </c>
      <c r="G1113" s="385">
        <v>5080</v>
      </c>
      <c r="H1113" s="386">
        <f t="shared" si="119"/>
        <v>0.47952755905511812</v>
      </c>
      <c r="I1113" s="139">
        <f t="shared" si="120"/>
        <v>3.5220243673851921</v>
      </c>
      <c r="J1113" s="139">
        <f t="shared" si="122"/>
        <v>3.827831966069712E-2</v>
      </c>
      <c r="K1113" s="139">
        <f t="shared" si="123"/>
        <v>7.1051735986427403E-2</v>
      </c>
      <c r="L1113" s="139">
        <f t="shared" si="124"/>
        <v>-0.12218571093756857</v>
      </c>
      <c r="M1113" s="139">
        <f t="shared" si="125"/>
        <v>-1.2855655290444037E-2</v>
      </c>
      <c r="N1113" s="388">
        <f t="shared" si="121"/>
        <v>-65.306728875455704</v>
      </c>
    </row>
    <row r="1114" spans="2:14" x14ac:dyDescent="0.2">
      <c r="B1114" s="387">
        <v>17</v>
      </c>
      <c r="C1114" s="387">
        <v>3401</v>
      </c>
      <c r="D1114" s="384" t="s">
        <v>1687</v>
      </c>
      <c r="E1114" s="385">
        <v>1798</v>
      </c>
      <c r="F1114" s="385">
        <v>1438</v>
      </c>
      <c r="G1114" s="385">
        <v>4113</v>
      </c>
      <c r="H1114" s="386">
        <f t="shared" si="119"/>
        <v>0.43715049841964504</v>
      </c>
      <c r="I1114" s="139">
        <f t="shared" si="120"/>
        <v>4.1105702364394991</v>
      </c>
      <c r="J1114" s="139">
        <f t="shared" si="122"/>
        <v>2.6825553646912196E-3</v>
      </c>
      <c r="K1114" s="139">
        <f t="shared" si="123"/>
        <v>2.5718110123860407E-2</v>
      </c>
      <c r="L1114" s="139">
        <f t="shared" si="124"/>
        <v>-0.10131871228875933</v>
      </c>
      <c r="M1114" s="139">
        <f t="shared" si="125"/>
        <v>-7.2918046800207692E-2</v>
      </c>
      <c r="N1114" s="388">
        <f t="shared" si="121"/>
        <v>-299.91192648925426</v>
      </c>
    </row>
    <row r="1115" spans="2:14" x14ac:dyDescent="0.2">
      <c r="B1115" s="387">
        <v>17</v>
      </c>
      <c r="C1115" s="387">
        <v>3402</v>
      </c>
      <c r="D1115" s="384" t="s">
        <v>1688</v>
      </c>
      <c r="E1115" s="385">
        <v>4252</v>
      </c>
      <c r="F1115" s="385">
        <v>1121</v>
      </c>
      <c r="G1115" s="385">
        <v>10444</v>
      </c>
      <c r="H1115" s="386">
        <f t="shared" si="119"/>
        <v>0.40712370739180392</v>
      </c>
      <c r="I1115" s="139">
        <f t="shared" si="120"/>
        <v>13.109723461195362</v>
      </c>
      <c r="J1115" s="139">
        <f t="shared" si="122"/>
        <v>0.23572990154671122</v>
      </c>
      <c r="K1115" s="139">
        <f t="shared" si="123"/>
        <v>-6.4035918039551561E-3</v>
      </c>
      <c r="L1115" s="139">
        <f t="shared" si="124"/>
        <v>0.21774786867823825</v>
      </c>
      <c r="M1115" s="139">
        <f t="shared" si="125"/>
        <v>0.44707417842099428</v>
      </c>
      <c r="N1115" s="388">
        <f t="shared" si="121"/>
        <v>4669.2427194288639</v>
      </c>
    </row>
    <row r="1116" spans="2:14" x14ac:dyDescent="0.2">
      <c r="B1116" s="387">
        <v>17</v>
      </c>
      <c r="C1116" s="387">
        <v>3405</v>
      </c>
      <c r="D1116" s="384" t="s">
        <v>1689</v>
      </c>
      <c r="E1116" s="385">
        <v>2113</v>
      </c>
      <c r="F1116" s="385">
        <v>1081</v>
      </c>
      <c r="G1116" s="385">
        <v>3920</v>
      </c>
      <c r="H1116" s="386">
        <f t="shared" si="119"/>
        <v>0.53903061224489801</v>
      </c>
      <c r="I1116" s="139">
        <f t="shared" si="120"/>
        <v>5.5809435707678077</v>
      </c>
      <c r="J1116" s="139">
        <f t="shared" si="122"/>
        <v>-4.4218732900441881E-3</v>
      </c>
      <c r="K1116" s="139">
        <f t="shared" si="123"/>
        <v>0.13470620164627273</v>
      </c>
      <c r="L1116" s="139">
        <f t="shared" si="124"/>
        <v>-4.9186363743054351E-2</v>
      </c>
      <c r="M1116" s="139">
        <f t="shared" si="125"/>
        <v>8.10979646131742E-2</v>
      </c>
      <c r="N1116" s="388">
        <f t="shared" si="121"/>
        <v>317.90402128364286</v>
      </c>
    </row>
    <row r="1117" spans="2:14" x14ac:dyDescent="0.2">
      <c r="B1117" s="387">
        <v>17</v>
      </c>
      <c r="C1117" s="387">
        <v>3407</v>
      </c>
      <c r="D1117" s="384" t="s">
        <v>1690</v>
      </c>
      <c r="E1117" s="385">
        <v>2239</v>
      </c>
      <c r="F1117" s="385">
        <v>1384</v>
      </c>
      <c r="G1117" s="385">
        <v>6574</v>
      </c>
      <c r="H1117" s="386">
        <f t="shared" si="119"/>
        <v>0.34058411925768178</v>
      </c>
      <c r="I1117" s="139">
        <f t="shared" si="120"/>
        <v>6.3677745664739884</v>
      </c>
      <c r="J1117" s="139">
        <f t="shared" si="122"/>
        <v>9.3273223340358771E-2</v>
      </c>
      <c r="K1117" s="139">
        <f t="shared" si="123"/>
        <v>-7.7585517786725025E-2</v>
      </c>
      <c r="L1117" s="139">
        <f t="shared" si="124"/>
        <v>-2.1289130600250502E-2</v>
      </c>
      <c r="M1117" s="139">
        <f t="shared" si="125"/>
        <v>-5.6014250466167557E-3</v>
      </c>
      <c r="N1117" s="388">
        <f t="shared" si="121"/>
        <v>-36.82376825645855</v>
      </c>
    </row>
    <row r="1118" spans="2:14" x14ac:dyDescent="0.2">
      <c r="B1118" s="387">
        <v>17</v>
      </c>
      <c r="C1118" s="387">
        <v>3408</v>
      </c>
      <c r="D1118" s="384" t="s">
        <v>1691</v>
      </c>
      <c r="E1118" s="385">
        <v>6960</v>
      </c>
      <c r="F1118" s="385">
        <v>1420</v>
      </c>
      <c r="G1118" s="385">
        <v>13493</v>
      </c>
      <c r="H1118" s="386">
        <f t="shared" si="119"/>
        <v>0.51582301934336328</v>
      </c>
      <c r="I1118" s="139">
        <f t="shared" si="120"/>
        <v>14.403521126760563</v>
      </c>
      <c r="J1118" s="139">
        <f t="shared" si="122"/>
        <v>0.34796515008706491</v>
      </c>
      <c r="K1118" s="139">
        <f t="shared" si="123"/>
        <v>0.10987946005560516</v>
      </c>
      <c r="L1118" s="139">
        <f t="shared" si="124"/>
        <v>0.2636196954273789</v>
      </c>
      <c r="M1118" s="139">
        <f t="shared" si="125"/>
        <v>0.72146430557004892</v>
      </c>
      <c r="N1118" s="388">
        <f t="shared" si="121"/>
        <v>9734.7178750566709</v>
      </c>
    </row>
    <row r="1119" spans="2:14" x14ac:dyDescent="0.2">
      <c r="B1119" s="387">
        <v>17</v>
      </c>
      <c r="C1119" s="387">
        <v>3422</v>
      </c>
      <c r="D1119" s="384" t="s">
        <v>1692</v>
      </c>
      <c r="E1119" s="385">
        <v>677</v>
      </c>
      <c r="F1119" s="385">
        <v>1558</v>
      </c>
      <c r="G1119" s="385">
        <v>1517</v>
      </c>
      <c r="H1119" s="386">
        <f t="shared" si="119"/>
        <v>0.44627554383651946</v>
      </c>
      <c r="I1119" s="139">
        <f t="shared" si="120"/>
        <v>1.4082156611039796</v>
      </c>
      <c r="J1119" s="139">
        <f t="shared" si="122"/>
        <v>-9.2877531618174677E-2</v>
      </c>
      <c r="K1119" s="139">
        <f t="shared" si="123"/>
        <v>3.5479792239236752E-2</v>
      </c>
      <c r="L1119" s="139">
        <f t="shared" si="124"/>
        <v>-0.19713117523704057</v>
      </c>
      <c r="M1119" s="139">
        <f t="shared" si="125"/>
        <v>-0.25452891461597849</v>
      </c>
      <c r="N1119" s="388">
        <f t="shared" si="121"/>
        <v>-386.12036347243935</v>
      </c>
    </row>
    <row r="1120" spans="2:14" x14ac:dyDescent="0.2">
      <c r="B1120" s="387">
        <v>17</v>
      </c>
      <c r="C1120" s="387">
        <v>3423</v>
      </c>
      <c r="D1120" s="384" t="s">
        <v>1693</v>
      </c>
      <c r="E1120" s="385">
        <v>872</v>
      </c>
      <c r="F1120" s="385">
        <v>1627</v>
      </c>
      <c r="G1120" s="385">
        <v>3182</v>
      </c>
      <c r="H1120" s="386">
        <f t="shared" si="119"/>
        <v>0.2740414833438089</v>
      </c>
      <c r="I1120" s="139">
        <f t="shared" si="120"/>
        <v>2.4917025199754148</v>
      </c>
      <c r="J1120" s="139">
        <f t="shared" si="122"/>
        <v>-3.1588030529395128E-2</v>
      </c>
      <c r="K1120" s="139">
        <f t="shared" si="123"/>
        <v>-0.14877070418692026</v>
      </c>
      <c r="L1120" s="139">
        <f t="shared" si="124"/>
        <v>-0.15871595561040075</v>
      </c>
      <c r="M1120" s="139">
        <f t="shared" si="125"/>
        <v>-0.33907469032671611</v>
      </c>
      <c r="N1120" s="388">
        <f t="shared" si="121"/>
        <v>-1078.9356646196106</v>
      </c>
    </row>
    <row r="1121" spans="2:14" x14ac:dyDescent="0.2">
      <c r="B1121" s="387">
        <v>17</v>
      </c>
      <c r="C1121" s="387">
        <v>3424</v>
      </c>
      <c r="D1121" s="384" t="s">
        <v>1694</v>
      </c>
      <c r="E1121" s="385">
        <v>3348</v>
      </c>
      <c r="F1121" s="385">
        <v>1737</v>
      </c>
      <c r="G1121" s="385">
        <v>4538</v>
      </c>
      <c r="H1121" s="386">
        <f t="shared" si="119"/>
        <v>0.73776994270603791</v>
      </c>
      <c r="I1121" s="139">
        <f t="shared" si="120"/>
        <v>4.5400115141047781</v>
      </c>
      <c r="J1121" s="139">
        <f t="shared" si="122"/>
        <v>1.8327022609574889E-2</v>
      </c>
      <c r="K1121" s="139">
        <f t="shared" si="123"/>
        <v>0.34731118925507887</v>
      </c>
      <c r="L1121" s="139">
        <f t="shared" si="124"/>
        <v>-8.6092795275386449E-2</v>
      </c>
      <c r="M1121" s="139">
        <f t="shared" si="125"/>
        <v>0.27954541658926729</v>
      </c>
      <c r="N1121" s="388">
        <f t="shared" si="121"/>
        <v>1268.5771004820949</v>
      </c>
    </row>
    <row r="1122" spans="2:14" x14ac:dyDescent="0.2">
      <c r="B1122" s="387">
        <v>17</v>
      </c>
      <c r="C1122" s="387">
        <v>3426</v>
      </c>
      <c r="D1122" s="384" t="s">
        <v>1695</v>
      </c>
      <c r="E1122" s="385">
        <v>1994</v>
      </c>
      <c r="F1122" s="385">
        <v>881</v>
      </c>
      <c r="G1122" s="385">
        <v>4848</v>
      </c>
      <c r="H1122" s="386">
        <f t="shared" si="119"/>
        <v>0.4113036303630363</v>
      </c>
      <c r="I1122" s="139">
        <f t="shared" si="120"/>
        <v>7.7661748013620882</v>
      </c>
      <c r="J1122" s="139">
        <f t="shared" si="122"/>
        <v>2.973828107054886E-2</v>
      </c>
      <c r="K1122" s="139">
        <f t="shared" si="123"/>
        <v>-1.9320437241532667E-3</v>
      </c>
      <c r="L1122" s="139">
        <f t="shared" si="124"/>
        <v>2.8291398881321556E-2</v>
      </c>
      <c r="M1122" s="139">
        <f t="shared" si="125"/>
        <v>5.609763622771715E-2</v>
      </c>
      <c r="N1122" s="388">
        <f t="shared" si="121"/>
        <v>271.96134043197276</v>
      </c>
    </row>
    <row r="1123" spans="2:14" x14ac:dyDescent="0.2">
      <c r="B1123" s="387">
        <v>17</v>
      </c>
      <c r="C1123" s="387">
        <v>3427</v>
      </c>
      <c r="D1123" s="384" t="s">
        <v>1696</v>
      </c>
      <c r="E1123" s="385">
        <v>16035</v>
      </c>
      <c r="F1123" s="385">
        <v>2067</v>
      </c>
      <c r="G1123" s="385">
        <v>24306</v>
      </c>
      <c r="H1123" s="386">
        <f t="shared" si="119"/>
        <v>0.65971365095038259</v>
      </c>
      <c r="I1123" s="139">
        <f t="shared" si="120"/>
        <v>19.516690856313499</v>
      </c>
      <c r="J1123" s="139">
        <f t="shared" si="122"/>
        <v>0.74599720730806995</v>
      </c>
      <c r="K1123" s="139">
        <f t="shared" si="123"/>
        <v>0.26380906160377654</v>
      </c>
      <c r="L1123" s="139">
        <f t="shared" si="124"/>
        <v>0.44490803920448607</v>
      </c>
      <c r="M1123" s="139">
        <f t="shared" si="125"/>
        <v>1.4547143081163325</v>
      </c>
      <c r="N1123" s="388">
        <f t="shared" si="121"/>
        <v>35358.285973075581</v>
      </c>
    </row>
    <row r="1124" spans="2:14" x14ac:dyDescent="0.2">
      <c r="B1124" s="387">
        <v>17</v>
      </c>
      <c r="C1124" s="387">
        <v>3441</v>
      </c>
      <c r="D1124" s="384" t="s">
        <v>1697</v>
      </c>
      <c r="E1124" s="385">
        <v>553</v>
      </c>
      <c r="F1124" s="385">
        <v>619</v>
      </c>
      <c r="G1124" s="385">
        <v>2087</v>
      </c>
      <c r="H1124" s="386">
        <f t="shared" si="119"/>
        <v>0.26497364638236703</v>
      </c>
      <c r="I1124" s="139">
        <f t="shared" si="120"/>
        <v>4.2649434571890144</v>
      </c>
      <c r="J1124" s="139">
        <f t="shared" si="122"/>
        <v>-7.1895540254448345E-2</v>
      </c>
      <c r="K1124" s="139">
        <f t="shared" si="123"/>
        <v>-0.15847118652402356</v>
      </c>
      <c r="L1124" s="139">
        <f t="shared" si="124"/>
        <v>-9.5845382242337351E-2</v>
      </c>
      <c r="M1124" s="139">
        <f t="shared" si="125"/>
        <v>-0.32621210902080927</v>
      </c>
      <c r="N1124" s="388">
        <f t="shared" si="121"/>
        <v>-680.80467152642893</v>
      </c>
    </row>
    <row r="1125" spans="2:14" x14ac:dyDescent="0.2">
      <c r="B1125" s="387">
        <v>17</v>
      </c>
      <c r="C1125" s="387">
        <v>3442</v>
      </c>
      <c r="D1125" s="384" t="s">
        <v>1698</v>
      </c>
      <c r="E1125" s="385">
        <v>2518</v>
      </c>
      <c r="F1125" s="385">
        <v>1250</v>
      </c>
      <c r="G1125" s="385">
        <v>8467</v>
      </c>
      <c r="H1125" s="386">
        <f t="shared" si="119"/>
        <v>0.29738986654068739</v>
      </c>
      <c r="I1125" s="139">
        <f t="shared" si="120"/>
        <v>8.7880000000000003</v>
      </c>
      <c r="J1125" s="139">
        <f t="shared" si="122"/>
        <v>0.16295552097462884</v>
      </c>
      <c r="K1125" s="139">
        <f t="shared" si="123"/>
        <v>-0.12379334963540821</v>
      </c>
      <c r="L1125" s="139">
        <f t="shared" si="124"/>
        <v>6.452039335809541E-2</v>
      </c>
      <c r="M1125" s="139">
        <f t="shared" si="125"/>
        <v>0.10368256469731604</v>
      </c>
      <c r="N1125" s="388">
        <f t="shared" si="121"/>
        <v>877.88027529217493</v>
      </c>
    </row>
    <row r="1126" spans="2:14" x14ac:dyDescent="0.2">
      <c r="B1126" s="387">
        <v>17</v>
      </c>
      <c r="C1126" s="387">
        <v>3443</v>
      </c>
      <c r="D1126" s="384" t="s">
        <v>1699</v>
      </c>
      <c r="E1126" s="385">
        <v>13235</v>
      </c>
      <c r="F1126" s="385">
        <v>2704</v>
      </c>
      <c r="G1126" s="385">
        <v>18017</v>
      </c>
      <c r="H1126" s="386">
        <f t="shared" si="119"/>
        <v>0.73458400399622581</v>
      </c>
      <c r="I1126" s="139">
        <f t="shared" si="120"/>
        <v>11.557692307692308</v>
      </c>
      <c r="J1126" s="139">
        <f t="shared" si="122"/>
        <v>0.51449590259495603</v>
      </c>
      <c r="K1126" s="139">
        <f t="shared" si="123"/>
        <v>0.34390297378836493</v>
      </c>
      <c r="L1126" s="139">
        <f t="shared" si="124"/>
        <v>0.16272032760468141</v>
      </c>
      <c r="M1126" s="139">
        <f t="shared" si="125"/>
        <v>1.0211192039880024</v>
      </c>
      <c r="N1126" s="388">
        <f t="shared" si="121"/>
        <v>18397.50469825184</v>
      </c>
    </row>
    <row r="1127" spans="2:14" x14ac:dyDescent="0.2">
      <c r="B1127" s="387">
        <v>17</v>
      </c>
      <c r="C1127" s="387">
        <v>3444</v>
      </c>
      <c r="D1127" s="384" t="s">
        <v>1700</v>
      </c>
      <c r="E1127" s="385">
        <v>1438</v>
      </c>
      <c r="F1127" s="385">
        <v>3117</v>
      </c>
      <c r="G1127" s="385">
        <v>3569</v>
      </c>
      <c r="H1127" s="386">
        <f t="shared" si="119"/>
        <v>0.40291398150742502</v>
      </c>
      <c r="I1127" s="139">
        <f t="shared" si="120"/>
        <v>1.6063522617901829</v>
      </c>
      <c r="J1127" s="139">
        <f t="shared" si="122"/>
        <v>-1.7342362708759877E-2</v>
      </c>
      <c r="K1127" s="139">
        <f t="shared" si="123"/>
        <v>-1.0907022088278521E-2</v>
      </c>
      <c r="L1127" s="139">
        <f t="shared" si="124"/>
        <v>-0.19010620675762177</v>
      </c>
      <c r="M1127" s="139">
        <f t="shared" si="125"/>
        <v>-0.21835559155466017</v>
      </c>
      <c r="N1127" s="388">
        <f t="shared" si="121"/>
        <v>-779.31110625858219</v>
      </c>
    </row>
    <row r="1128" spans="2:14" x14ac:dyDescent="0.2">
      <c r="B1128" s="387">
        <v>18</v>
      </c>
      <c r="C1128" s="387">
        <v>3506</v>
      </c>
      <c r="D1128" s="384" t="s">
        <v>1701</v>
      </c>
      <c r="E1128" s="385">
        <v>2789</v>
      </c>
      <c r="F1128" s="385">
        <v>3731</v>
      </c>
      <c r="G1128" s="385">
        <v>2802</v>
      </c>
      <c r="H1128" s="386">
        <f t="shared" si="119"/>
        <v>0.9953604568165596</v>
      </c>
      <c r="I1128" s="139">
        <f t="shared" si="120"/>
        <v>1.498525864379523</v>
      </c>
      <c r="J1128" s="139">
        <f t="shared" si="122"/>
        <v>-4.5576024771879345E-2</v>
      </c>
      <c r="K1128" s="139">
        <f t="shared" si="123"/>
        <v>0.62287329331138619</v>
      </c>
      <c r="L1128" s="139">
        <f t="shared" si="124"/>
        <v>-0.19392921088929563</v>
      </c>
      <c r="M1128" s="139">
        <f t="shared" si="125"/>
        <v>0.3833680576502112</v>
      </c>
      <c r="N1128" s="388">
        <f t="shared" si="121"/>
        <v>1074.1972975358917</v>
      </c>
    </row>
    <row r="1129" spans="2:14" x14ac:dyDescent="0.2">
      <c r="B1129" s="387">
        <v>18</v>
      </c>
      <c r="C1129" s="387">
        <v>3513</v>
      </c>
      <c r="D1129" s="384" t="s">
        <v>1702</v>
      </c>
      <c r="E1129" s="385">
        <v>190</v>
      </c>
      <c r="F1129" s="385">
        <v>1423</v>
      </c>
      <c r="G1129" s="385">
        <v>552</v>
      </c>
      <c r="H1129" s="386">
        <f t="shared" si="119"/>
        <v>0.34420289855072461</v>
      </c>
      <c r="I1129" s="139">
        <f t="shared" si="120"/>
        <v>0.52143359100491915</v>
      </c>
      <c r="J1129" s="139">
        <f t="shared" si="122"/>
        <v>-0.12839967489185172</v>
      </c>
      <c r="K1129" s="139">
        <f t="shared" si="123"/>
        <v>-7.3714263289836129E-2</v>
      </c>
      <c r="L1129" s="139">
        <f t="shared" si="124"/>
        <v>-0.22857219153077302</v>
      </c>
      <c r="M1129" s="139">
        <f t="shared" si="125"/>
        <v>-0.4306861297124609</v>
      </c>
      <c r="N1129" s="388">
        <f t="shared" si="121"/>
        <v>-237.73874360127843</v>
      </c>
    </row>
    <row r="1130" spans="2:14" x14ac:dyDescent="0.2">
      <c r="B1130" s="387">
        <v>18</v>
      </c>
      <c r="C1130" s="387">
        <v>3514</v>
      </c>
      <c r="D1130" s="384" t="s">
        <v>1703</v>
      </c>
      <c r="E1130" s="385">
        <v>58</v>
      </c>
      <c r="F1130" s="385">
        <v>965</v>
      </c>
      <c r="G1130" s="385">
        <v>218</v>
      </c>
      <c r="H1130" s="386">
        <f t="shared" si="119"/>
        <v>0.26605504587155965</v>
      </c>
      <c r="I1130" s="139">
        <f t="shared" si="120"/>
        <v>0.28601036269430052</v>
      </c>
      <c r="J1130" s="139">
        <f t="shared" si="122"/>
        <v>-0.14069438562077205</v>
      </c>
      <c r="K1130" s="139">
        <f t="shared" si="123"/>
        <v>-0.15731433989247609</v>
      </c>
      <c r="L1130" s="139">
        <f t="shared" si="124"/>
        <v>-0.23691916403599109</v>
      </c>
      <c r="M1130" s="139">
        <f t="shared" si="125"/>
        <v>-0.5349278895492392</v>
      </c>
      <c r="N1130" s="388">
        <f t="shared" si="121"/>
        <v>-116.61427992173415</v>
      </c>
    </row>
    <row r="1131" spans="2:14" x14ac:dyDescent="0.2">
      <c r="B1131" s="387">
        <v>18</v>
      </c>
      <c r="C1131" s="387">
        <v>3542</v>
      </c>
      <c r="D1131" s="384" t="s">
        <v>1704</v>
      </c>
      <c r="E1131" s="385">
        <v>751</v>
      </c>
      <c r="F1131" s="385">
        <v>7288</v>
      </c>
      <c r="G1131" s="385">
        <v>1288</v>
      </c>
      <c r="H1131" s="386">
        <f t="shared" si="119"/>
        <v>0.58307453416149069</v>
      </c>
      <c r="I1131" s="139">
        <f t="shared" si="120"/>
        <v>0.27977497255762895</v>
      </c>
      <c r="J1131" s="139">
        <f t="shared" si="122"/>
        <v>-0.10130713867482966</v>
      </c>
      <c r="K1131" s="139">
        <f t="shared" si="123"/>
        <v>0.1818229824646089</v>
      </c>
      <c r="L1131" s="139">
        <f t="shared" si="124"/>
        <v>-0.23714024090424912</v>
      </c>
      <c r="M1131" s="139">
        <f t="shared" si="125"/>
        <v>-0.15662439711446988</v>
      </c>
      <c r="N1131" s="388">
        <f t="shared" si="121"/>
        <v>-201.7322234834372</v>
      </c>
    </row>
    <row r="1132" spans="2:14" x14ac:dyDescent="0.2">
      <c r="B1132" s="387">
        <v>18</v>
      </c>
      <c r="C1132" s="387">
        <v>3543</v>
      </c>
      <c r="D1132" s="384" t="s">
        <v>1705</v>
      </c>
      <c r="E1132" s="385">
        <v>1440</v>
      </c>
      <c r="F1132" s="385">
        <v>19913</v>
      </c>
      <c r="G1132" s="385">
        <v>2391</v>
      </c>
      <c r="H1132" s="386">
        <f t="shared" si="119"/>
        <v>0.60225846925972393</v>
      </c>
      <c r="I1132" s="139">
        <f t="shared" si="120"/>
        <v>0.19238688294079245</v>
      </c>
      <c r="J1132" s="139">
        <f t="shared" si="122"/>
        <v>-6.0705144860460969E-2</v>
      </c>
      <c r="K1132" s="139">
        <f t="shared" si="123"/>
        <v>0.20234534346071539</v>
      </c>
      <c r="L1132" s="139">
        <f t="shared" si="124"/>
        <v>-0.24023860119159024</v>
      </c>
      <c r="M1132" s="139">
        <f t="shared" si="125"/>
        <v>-9.8598402591335815E-2</v>
      </c>
      <c r="N1132" s="388">
        <f t="shared" si="121"/>
        <v>-235.74878059588394</v>
      </c>
    </row>
    <row r="1133" spans="2:14" x14ac:dyDescent="0.2">
      <c r="B1133" s="387">
        <v>18</v>
      </c>
      <c r="C1133" s="387">
        <v>3544</v>
      </c>
      <c r="D1133" s="384" t="s">
        <v>1706</v>
      </c>
      <c r="E1133" s="385">
        <v>574</v>
      </c>
      <c r="F1133" s="385">
        <v>9303</v>
      </c>
      <c r="G1133" s="385">
        <v>893</v>
      </c>
      <c r="H1133" s="386">
        <f t="shared" si="119"/>
        <v>0.64277715565509519</v>
      </c>
      <c r="I1133" s="139">
        <f t="shared" si="120"/>
        <v>0.15769106739761368</v>
      </c>
      <c r="J1133" s="139">
        <f t="shared" si="122"/>
        <v>-0.11584729058478034</v>
      </c>
      <c r="K1133" s="139">
        <f t="shared" si="123"/>
        <v>0.24569093992128829</v>
      </c>
      <c r="L1133" s="139">
        <f t="shared" si="124"/>
        <v>-0.2414687475134431</v>
      </c>
      <c r="M1133" s="139">
        <f t="shared" si="125"/>
        <v>-0.11162509817693517</v>
      </c>
      <c r="N1133" s="388">
        <f t="shared" si="121"/>
        <v>-99.681212672003099</v>
      </c>
    </row>
    <row r="1134" spans="2:14" x14ac:dyDescent="0.2">
      <c r="B1134" s="387">
        <v>18</v>
      </c>
      <c r="C1134" s="387">
        <v>3551</v>
      </c>
      <c r="D1134" s="384" t="s">
        <v>1707</v>
      </c>
      <c r="E1134" s="385">
        <v>884</v>
      </c>
      <c r="F1134" s="385">
        <v>3458</v>
      </c>
      <c r="G1134" s="385">
        <v>1121</v>
      </c>
      <c r="H1134" s="386">
        <f t="shared" si="119"/>
        <v>0.7885816235504014</v>
      </c>
      <c r="I1134" s="139">
        <f t="shared" si="120"/>
        <v>0.57981492192018513</v>
      </c>
      <c r="J1134" s="139">
        <f t="shared" si="122"/>
        <v>-0.10745449403928981</v>
      </c>
      <c r="K1134" s="139">
        <f t="shared" si="123"/>
        <v>0.40166790239903716</v>
      </c>
      <c r="L1134" s="139">
        <f t="shared" si="124"/>
        <v>-0.22650227104134357</v>
      </c>
      <c r="M1134" s="139">
        <f t="shared" si="125"/>
        <v>6.771113731840378E-2</v>
      </c>
      <c r="N1134" s="388">
        <f t="shared" si="121"/>
        <v>75.904184933930637</v>
      </c>
    </row>
    <row r="1135" spans="2:14" x14ac:dyDescent="0.2">
      <c r="B1135" s="387">
        <v>18</v>
      </c>
      <c r="C1135" s="387">
        <v>3561</v>
      </c>
      <c r="D1135" s="384" t="s">
        <v>1708</v>
      </c>
      <c r="E1135" s="385">
        <v>2185</v>
      </c>
      <c r="F1135" s="385">
        <v>10569</v>
      </c>
      <c r="G1135" s="385">
        <v>3450</v>
      </c>
      <c r="H1135" s="386">
        <f t="shared" si="119"/>
        <v>0.6333333333333333</v>
      </c>
      <c r="I1135" s="139">
        <f t="shared" si="120"/>
        <v>0.53316302393793169</v>
      </c>
      <c r="J1135" s="139">
        <f t="shared" si="122"/>
        <v>-2.1722813537327308E-2</v>
      </c>
      <c r="K1135" s="139">
        <f t="shared" si="123"/>
        <v>0.23558824045541407</v>
      </c>
      <c r="L1135" s="139">
        <f t="shared" si="124"/>
        <v>-0.22815632239629458</v>
      </c>
      <c r="M1135" s="139">
        <f t="shared" si="125"/>
        <v>-1.4290895478207805E-2</v>
      </c>
      <c r="N1135" s="388">
        <f t="shared" si="121"/>
        <v>-49.303589399816929</v>
      </c>
    </row>
    <row r="1136" spans="2:14" x14ac:dyDescent="0.2">
      <c r="B1136" s="387">
        <v>18</v>
      </c>
      <c r="C1136" s="387">
        <v>3572</v>
      </c>
      <c r="D1136" s="384" t="s">
        <v>1709</v>
      </c>
      <c r="E1136" s="385">
        <v>270</v>
      </c>
      <c r="F1136" s="385">
        <v>1871</v>
      </c>
      <c r="G1136" s="385">
        <v>626</v>
      </c>
      <c r="H1136" s="386">
        <f t="shared" si="119"/>
        <v>0.43130990415335463</v>
      </c>
      <c r="I1136" s="139">
        <f t="shared" si="120"/>
        <v>0.47888829502939606</v>
      </c>
      <c r="J1136" s="139">
        <f t="shared" si="122"/>
        <v>-0.12567569706568374</v>
      </c>
      <c r="K1136" s="139">
        <f t="shared" si="123"/>
        <v>1.9470028937657868E-2</v>
      </c>
      <c r="L1136" s="139">
        <f t="shared" si="124"/>
        <v>-0.23008064257990016</v>
      </c>
      <c r="M1136" s="139">
        <f t="shared" si="125"/>
        <v>-0.33628631070792603</v>
      </c>
      <c r="N1136" s="388">
        <f t="shared" si="121"/>
        <v>-210.51523050316169</v>
      </c>
    </row>
    <row r="1137" spans="2:14" x14ac:dyDescent="0.2">
      <c r="B1137" s="387">
        <v>18</v>
      </c>
      <c r="C1137" s="387">
        <v>3575</v>
      </c>
      <c r="D1137" s="384" t="s">
        <v>1710</v>
      </c>
      <c r="E1137" s="385">
        <v>1460</v>
      </c>
      <c r="F1137" s="385">
        <v>2199</v>
      </c>
      <c r="G1137" s="385">
        <v>1990</v>
      </c>
      <c r="H1137" s="386">
        <f t="shared" si="119"/>
        <v>0.73366834170854267</v>
      </c>
      <c r="I1137" s="139">
        <f t="shared" si="120"/>
        <v>1.5688949522510232</v>
      </c>
      <c r="J1137" s="139">
        <f t="shared" si="122"/>
        <v>-7.5466159837398267E-2</v>
      </c>
      <c r="K1137" s="139">
        <f t="shared" si="123"/>
        <v>0.34292342752102567</v>
      </c>
      <c r="L1137" s="139">
        <f t="shared" si="124"/>
        <v>-0.19143426234111879</v>
      </c>
      <c r="M1137" s="139">
        <f t="shared" si="125"/>
        <v>7.6023005342508637E-2</v>
      </c>
      <c r="N1137" s="388">
        <f t="shared" si="121"/>
        <v>151.28578063159219</v>
      </c>
    </row>
    <row r="1138" spans="2:14" x14ac:dyDescent="0.2">
      <c r="B1138" s="387">
        <v>18</v>
      </c>
      <c r="C1138" s="387">
        <v>3581</v>
      </c>
      <c r="D1138" s="384" t="s">
        <v>1711</v>
      </c>
      <c r="E1138" s="385">
        <v>114</v>
      </c>
      <c r="F1138" s="385">
        <v>614</v>
      </c>
      <c r="G1138" s="385">
        <v>751</v>
      </c>
      <c r="H1138" s="386">
        <f t="shared" si="119"/>
        <v>0.15179760319573901</v>
      </c>
      <c r="I1138" s="139">
        <f t="shared" si="120"/>
        <v>1.4087947882736156</v>
      </c>
      <c r="J1138" s="139">
        <f t="shared" si="122"/>
        <v>-0.12107438317012972</v>
      </c>
      <c r="K1138" s="139">
        <f t="shared" si="123"/>
        <v>-0.27954330246340792</v>
      </c>
      <c r="L1138" s="139">
        <f t="shared" si="124"/>
        <v>-0.19711064218005778</v>
      </c>
      <c r="M1138" s="139">
        <f t="shared" si="125"/>
        <v>-0.59772832781359542</v>
      </c>
      <c r="N1138" s="388">
        <f t="shared" si="121"/>
        <v>-448.89397418801013</v>
      </c>
    </row>
    <row r="1139" spans="2:14" x14ac:dyDescent="0.2">
      <c r="B1139" s="387">
        <v>18</v>
      </c>
      <c r="C1139" s="387">
        <v>3582</v>
      </c>
      <c r="D1139" s="384" t="s">
        <v>1712</v>
      </c>
      <c r="E1139" s="385">
        <v>323</v>
      </c>
      <c r="F1139" s="385">
        <v>452</v>
      </c>
      <c r="G1139" s="385">
        <v>614</v>
      </c>
      <c r="H1139" s="386">
        <f t="shared" si="119"/>
        <v>0.52605863192182412</v>
      </c>
      <c r="I1139" s="139">
        <f t="shared" si="120"/>
        <v>2.0730088495575223</v>
      </c>
      <c r="J1139" s="139">
        <f t="shared" si="122"/>
        <v>-0.12611742319965694</v>
      </c>
      <c r="K1139" s="139">
        <f t="shared" si="123"/>
        <v>0.120829191446784</v>
      </c>
      <c r="L1139" s="139">
        <f t="shared" si="124"/>
        <v>-0.17356081429391138</v>
      </c>
      <c r="M1139" s="139">
        <f t="shared" si="125"/>
        <v>-0.17884904604678431</v>
      </c>
      <c r="N1139" s="388">
        <f t="shared" si="121"/>
        <v>-109.81331427272556</v>
      </c>
    </row>
    <row r="1140" spans="2:14" x14ac:dyDescent="0.2">
      <c r="B1140" s="387">
        <v>18</v>
      </c>
      <c r="C1140" s="387">
        <v>3603</v>
      </c>
      <c r="D1140" s="384" t="s">
        <v>1713</v>
      </c>
      <c r="E1140" s="385">
        <v>690</v>
      </c>
      <c r="F1140" s="385">
        <v>7971</v>
      </c>
      <c r="G1140" s="385">
        <v>963</v>
      </c>
      <c r="H1140" s="386">
        <f t="shared" si="119"/>
        <v>0.71651090342679125</v>
      </c>
      <c r="I1140" s="139">
        <f t="shared" si="120"/>
        <v>0.20737674068498307</v>
      </c>
      <c r="J1140" s="139">
        <f t="shared" si="122"/>
        <v>-0.1132705548032701</v>
      </c>
      <c r="K1140" s="139">
        <f t="shared" si="123"/>
        <v>0.32456894808896442</v>
      </c>
      <c r="L1140" s="139">
        <f t="shared" si="124"/>
        <v>-0.23970713311452013</v>
      </c>
      <c r="M1140" s="139">
        <f t="shared" si="125"/>
        <v>-2.8408739828825802E-2</v>
      </c>
      <c r="N1140" s="388">
        <f t="shared" si="121"/>
        <v>-27.357616455159246</v>
      </c>
    </row>
    <row r="1141" spans="2:14" x14ac:dyDescent="0.2">
      <c r="B1141" s="387">
        <v>18</v>
      </c>
      <c r="C1141" s="387">
        <v>3618</v>
      </c>
      <c r="D1141" s="384" t="s">
        <v>1714</v>
      </c>
      <c r="E1141" s="385">
        <v>856</v>
      </c>
      <c r="F1141" s="385">
        <v>11324</v>
      </c>
      <c r="G1141" s="385">
        <v>2009</v>
      </c>
      <c r="H1141" s="386">
        <f t="shared" si="119"/>
        <v>0.42608262817322051</v>
      </c>
      <c r="I1141" s="139">
        <f t="shared" si="120"/>
        <v>0.25300247262451431</v>
      </c>
      <c r="J1141" s="139">
        <f t="shared" si="122"/>
        <v>-7.4766760125274057E-2</v>
      </c>
      <c r="K1141" s="139">
        <f t="shared" si="123"/>
        <v>1.3878056063413288E-2</v>
      </c>
      <c r="L1141" s="139">
        <f t="shared" si="124"/>
        <v>-0.23808946465944636</v>
      </c>
      <c r="M1141" s="139">
        <f t="shared" si="125"/>
        <v>-0.29897816872130711</v>
      </c>
      <c r="N1141" s="388">
        <f t="shared" si="121"/>
        <v>-600.64714096110595</v>
      </c>
    </row>
    <row r="1142" spans="2:14" x14ac:dyDescent="0.2">
      <c r="B1142" s="387">
        <v>18</v>
      </c>
      <c r="C1142" s="387">
        <v>3619</v>
      </c>
      <c r="D1142" s="384" t="s">
        <v>1715</v>
      </c>
      <c r="E1142" s="385">
        <v>3196</v>
      </c>
      <c r="F1142" s="385">
        <v>10349</v>
      </c>
      <c r="G1142" s="385">
        <v>4851</v>
      </c>
      <c r="H1142" s="386">
        <f t="shared" si="119"/>
        <v>0.65883323026180174</v>
      </c>
      <c r="I1142" s="139">
        <f t="shared" si="120"/>
        <v>0.77756304957000677</v>
      </c>
      <c r="J1142" s="139">
        <f t="shared" si="122"/>
        <v>2.9848712604042156E-2</v>
      </c>
      <c r="K1142" s="139">
        <f t="shared" si="123"/>
        <v>0.26286721567347204</v>
      </c>
      <c r="L1142" s="139">
        <f t="shared" si="124"/>
        <v>-0.21949107594264414</v>
      </c>
      <c r="M1142" s="139">
        <f t="shared" si="125"/>
        <v>7.3224852334870055E-2</v>
      </c>
      <c r="N1142" s="388">
        <f t="shared" si="121"/>
        <v>355.21375867645463</v>
      </c>
    </row>
    <row r="1143" spans="2:14" x14ac:dyDescent="0.2">
      <c r="B1143" s="387">
        <v>18</v>
      </c>
      <c r="C1143" s="387">
        <v>3633</v>
      </c>
      <c r="D1143" s="384" t="s">
        <v>1716</v>
      </c>
      <c r="E1143" s="385">
        <v>201</v>
      </c>
      <c r="F1143" s="385">
        <v>123</v>
      </c>
      <c r="G1143" s="385">
        <v>343</v>
      </c>
      <c r="H1143" s="386">
        <f t="shared" si="119"/>
        <v>0.5860058309037901</v>
      </c>
      <c r="I1143" s="139">
        <f t="shared" si="120"/>
        <v>4.4227642276422765</v>
      </c>
      <c r="J1143" s="139">
        <f t="shared" si="122"/>
        <v>-0.13609307172521803</v>
      </c>
      <c r="K1143" s="139">
        <f t="shared" si="123"/>
        <v>0.18495879008823457</v>
      </c>
      <c r="L1143" s="139">
        <f t="shared" si="124"/>
        <v>-9.0249818706917534E-2</v>
      </c>
      <c r="M1143" s="139">
        <f t="shared" si="125"/>
        <v>-4.1384100343900998E-2</v>
      </c>
      <c r="N1143" s="388">
        <f t="shared" si="121"/>
        <v>-14.194746417958042</v>
      </c>
    </row>
    <row r="1144" spans="2:14" x14ac:dyDescent="0.2">
      <c r="B1144" s="387">
        <v>18</v>
      </c>
      <c r="C1144" s="387">
        <v>3637</v>
      </c>
      <c r="D1144" s="384" t="s">
        <v>1717</v>
      </c>
      <c r="E1144" s="385">
        <v>511</v>
      </c>
      <c r="F1144" s="385">
        <v>277</v>
      </c>
      <c r="G1144" s="385">
        <v>293</v>
      </c>
      <c r="H1144" s="386">
        <f t="shared" si="119"/>
        <v>1.7440273037542662</v>
      </c>
      <c r="I1144" s="139">
        <f t="shared" si="120"/>
        <v>2.9025270758122743</v>
      </c>
      <c r="J1144" s="139">
        <f t="shared" si="122"/>
        <v>-0.13793359728343965</v>
      </c>
      <c r="K1144" s="139">
        <f t="shared" si="123"/>
        <v>1.4237731722985405</v>
      </c>
      <c r="L1144" s="139">
        <f t="shared" si="124"/>
        <v>-0.14415009778640436</v>
      </c>
      <c r="M1144" s="139">
        <f t="shared" si="125"/>
        <v>1.1416894772286965</v>
      </c>
      <c r="N1144" s="388">
        <f t="shared" si="121"/>
        <v>334.51501682800807</v>
      </c>
    </row>
    <row r="1145" spans="2:14" x14ac:dyDescent="0.2">
      <c r="B1145" s="387">
        <v>18</v>
      </c>
      <c r="C1145" s="387">
        <v>3638</v>
      </c>
      <c r="D1145" s="384" t="s">
        <v>1718</v>
      </c>
      <c r="E1145" s="385">
        <v>416</v>
      </c>
      <c r="F1145" s="385">
        <v>1360</v>
      </c>
      <c r="G1145" s="385">
        <v>793</v>
      </c>
      <c r="H1145" s="386">
        <f t="shared" si="119"/>
        <v>0.52459016393442626</v>
      </c>
      <c r="I1145" s="139">
        <f t="shared" si="120"/>
        <v>0.88897058823529407</v>
      </c>
      <c r="J1145" s="139">
        <f t="shared" si="122"/>
        <v>-0.11952834170122356</v>
      </c>
      <c r="K1145" s="139">
        <f t="shared" si="123"/>
        <v>0.11925827129957289</v>
      </c>
      <c r="L1145" s="139">
        <f t="shared" si="124"/>
        <v>-0.21554110180973382</v>
      </c>
      <c r="M1145" s="139">
        <f t="shared" si="125"/>
        <v>-0.21581117221138449</v>
      </c>
      <c r="N1145" s="388">
        <f t="shared" si="121"/>
        <v>-171.13825956362791</v>
      </c>
    </row>
    <row r="1146" spans="2:14" x14ac:dyDescent="0.2">
      <c r="B1146" s="387">
        <v>18</v>
      </c>
      <c r="C1146" s="387">
        <v>3640</v>
      </c>
      <c r="D1146" s="384" t="s">
        <v>1719</v>
      </c>
      <c r="E1146" s="385">
        <v>316</v>
      </c>
      <c r="F1146" s="385">
        <v>874</v>
      </c>
      <c r="G1146" s="385">
        <v>967</v>
      </c>
      <c r="H1146" s="386">
        <f t="shared" si="119"/>
        <v>0.32678386763185108</v>
      </c>
      <c r="I1146" s="139">
        <f t="shared" si="120"/>
        <v>1.4679633867276889</v>
      </c>
      <c r="J1146" s="139">
        <f t="shared" si="122"/>
        <v>-0.11312331275861237</v>
      </c>
      <c r="K1146" s="139">
        <f t="shared" si="123"/>
        <v>-9.2348586169315933E-2</v>
      </c>
      <c r="L1146" s="139">
        <f t="shared" si="124"/>
        <v>-0.19501280897977213</v>
      </c>
      <c r="M1146" s="139">
        <f t="shared" si="125"/>
        <v>-0.40048470790770041</v>
      </c>
      <c r="N1146" s="388">
        <f t="shared" si="121"/>
        <v>-387.26871254674631</v>
      </c>
    </row>
    <row r="1147" spans="2:14" x14ac:dyDescent="0.2">
      <c r="B1147" s="387">
        <v>18</v>
      </c>
      <c r="C1147" s="387">
        <v>3661</v>
      </c>
      <c r="D1147" s="384" t="s">
        <v>1720</v>
      </c>
      <c r="E1147" s="385">
        <v>1430</v>
      </c>
      <c r="F1147" s="385">
        <v>2928</v>
      </c>
      <c r="G1147" s="385">
        <v>2295</v>
      </c>
      <c r="H1147" s="386">
        <f t="shared" si="119"/>
        <v>0.62309368191721137</v>
      </c>
      <c r="I1147" s="139">
        <f t="shared" si="120"/>
        <v>1.2721994535519126</v>
      </c>
      <c r="J1147" s="139">
        <f t="shared" si="122"/>
        <v>-6.4238953932246462E-2</v>
      </c>
      <c r="K1147" s="139">
        <f t="shared" si="123"/>
        <v>0.22463418844471372</v>
      </c>
      <c r="L1147" s="139">
        <f t="shared" si="124"/>
        <v>-0.20195365410986951</v>
      </c>
      <c r="M1147" s="139">
        <f t="shared" si="125"/>
        <v>-4.1558419597402252E-2</v>
      </c>
      <c r="N1147" s="388">
        <f t="shared" si="121"/>
        <v>-95.376572976038162</v>
      </c>
    </row>
    <row r="1148" spans="2:14" x14ac:dyDescent="0.2">
      <c r="B1148" s="387">
        <v>18</v>
      </c>
      <c r="C1148" s="387">
        <v>3662</v>
      </c>
      <c r="D1148" s="384" t="s">
        <v>1721</v>
      </c>
      <c r="E1148" s="385">
        <v>80</v>
      </c>
      <c r="F1148" s="385">
        <v>516</v>
      </c>
      <c r="G1148" s="385">
        <v>262</v>
      </c>
      <c r="H1148" s="386">
        <f t="shared" si="119"/>
        <v>0.30534351145038169</v>
      </c>
      <c r="I1148" s="139">
        <f t="shared" si="120"/>
        <v>0.66279069767441856</v>
      </c>
      <c r="J1148" s="139">
        <f t="shared" si="122"/>
        <v>-0.13907472312953706</v>
      </c>
      <c r="K1148" s="139">
        <f t="shared" si="123"/>
        <v>-0.11528479436581579</v>
      </c>
      <c r="L1148" s="139">
        <f t="shared" si="124"/>
        <v>-0.22356035012814501</v>
      </c>
      <c r="M1148" s="139">
        <f t="shared" si="125"/>
        <v>-0.47791986762349786</v>
      </c>
      <c r="N1148" s="388">
        <f t="shared" si="121"/>
        <v>-125.21500531735644</v>
      </c>
    </row>
    <row r="1149" spans="2:14" x14ac:dyDescent="0.2">
      <c r="B1149" s="387">
        <v>18</v>
      </c>
      <c r="C1149" s="387">
        <v>3663</v>
      </c>
      <c r="D1149" s="384" t="s">
        <v>1722</v>
      </c>
      <c r="E1149" s="385">
        <v>119</v>
      </c>
      <c r="F1149" s="385">
        <v>409</v>
      </c>
      <c r="G1149" s="385">
        <v>500</v>
      </c>
      <c r="H1149" s="386">
        <f t="shared" si="119"/>
        <v>0.23799999999999999</v>
      </c>
      <c r="I1149" s="139">
        <f t="shared" si="120"/>
        <v>1.5134474327628362</v>
      </c>
      <c r="J1149" s="139">
        <f t="shared" si="122"/>
        <v>-0.1303138214724022</v>
      </c>
      <c r="K1149" s="139">
        <f t="shared" si="123"/>
        <v>-0.18732673183345486</v>
      </c>
      <c r="L1149" s="139">
        <f t="shared" si="124"/>
        <v>-0.19340016402368254</v>
      </c>
      <c r="M1149" s="139">
        <f t="shared" si="125"/>
        <v>-0.5110407173295396</v>
      </c>
      <c r="N1149" s="388">
        <f t="shared" si="121"/>
        <v>-255.52035866476979</v>
      </c>
    </row>
    <row r="1150" spans="2:14" x14ac:dyDescent="0.2">
      <c r="B1150" s="387">
        <v>18</v>
      </c>
      <c r="C1150" s="387">
        <v>3668</v>
      </c>
      <c r="D1150" s="384" t="s">
        <v>1723</v>
      </c>
      <c r="E1150" s="385">
        <v>2335</v>
      </c>
      <c r="F1150" s="385">
        <v>1577</v>
      </c>
      <c r="G1150" s="385">
        <v>3399</v>
      </c>
      <c r="H1150" s="386">
        <f t="shared" si="119"/>
        <v>0.68696675492792003</v>
      </c>
      <c r="I1150" s="139">
        <f t="shared" si="120"/>
        <v>3.6360177552314523</v>
      </c>
      <c r="J1150" s="139">
        <f t="shared" si="122"/>
        <v>-2.3600149606713344E-2</v>
      </c>
      <c r="K1150" s="139">
        <f t="shared" si="123"/>
        <v>0.29296356172210514</v>
      </c>
      <c r="L1150" s="139">
        <f t="shared" si="124"/>
        <v>-0.11814405506122497</v>
      </c>
      <c r="M1150" s="139">
        <f t="shared" si="125"/>
        <v>0.15121935705416681</v>
      </c>
      <c r="N1150" s="388">
        <f t="shared" si="121"/>
        <v>513.99459462711297</v>
      </c>
    </row>
    <row r="1151" spans="2:14" x14ac:dyDescent="0.2">
      <c r="B1151" s="387">
        <v>18</v>
      </c>
      <c r="C1151" s="387">
        <v>3669</v>
      </c>
      <c r="D1151" s="384" t="s">
        <v>1724</v>
      </c>
      <c r="E1151" s="385">
        <v>87</v>
      </c>
      <c r="F1151" s="385">
        <v>1631</v>
      </c>
      <c r="G1151" s="385">
        <v>137</v>
      </c>
      <c r="H1151" s="386">
        <f t="shared" si="119"/>
        <v>0.63503649635036497</v>
      </c>
      <c r="I1151" s="139">
        <f t="shared" si="120"/>
        <v>0.13733905579399142</v>
      </c>
      <c r="J1151" s="139">
        <f t="shared" si="122"/>
        <v>-0.14367603702509107</v>
      </c>
      <c r="K1151" s="139">
        <f t="shared" si="123"/>
        <v>0.23741022984871435</v>
      </c>
      <c r="L1151" s="139">
        <f t="shared" si="124"/>
        <v>-0.24219033171097684</v>
      </c>
      <c r="M1151" s="139">
        <f t="shared" si="125"/>
        <v>-0.14845613888735357</v>
      </c>
      <c r="N1151" s="388">
        <f t="shared" si="121"/>
        <v>-20.338491027567439</v>
      </c>
    </row>
    <row r="1152" spans="2:14" x14ac:dyDescent="0.2">
      <c r="B1152" s="387">
        <v>18</v>
      </c>
      <c r="C1152" s="387">
        <v>3670</v>
      </c>
      <c r="D1152" s="384" t="s">
        <v>1725</v>
      </c>
      <c r="E1152" s="385">
        <v>59</v>
      </c>
      <c r="F1152" s="385">
        <v>412</v>
      </c>
      <c r="G1152" s="385">
        <v>152</v>
      </c>
      <c r="H1152" s="386">
        <f t="shared" si="119"/>
        <v>0.38815789473684209</v>
      </c>
      <c r="I1152" s="139">
        <f t="shared" si="120"/>
        <v>0.51213592233009708</v>
      </c>
      <c r="J1152" s="139">
        <f t="shared" si="122"/>
        <v>-0.14312387935762458</v>
      </c>
      <c r="K1152" s="139">
        <f t="shared" si="123"/>
        <v>-2.6692612377502534E-2</v>
      </c>
      <c r="L1152" s="139">
        <f t="shared" si="124"/>
        <v>-0.22890184203020869</v>
      </c>
      <c r="M1152" s="139">
        <f t="shared" si="125"/>
        <v>-0.39871833376533583</v>
      </c>
      <c r="N1152" s="388">
        <f t="shared" si="121"/>
        <v>-60.605186732331049</v>
      </c>
    </row>
    <row r="1153" spans="2:14" x14ac:dyDescent="0.2">
      <c r="B1153" s="387">
        <v>18</v>
      </c>
      <c r="C1153" s="387">
        <v>3672</v>
      </c>
      <c r="D1153" s="384" t="s">
        <v>1726</v>
      </c>
      <c r="E1153" s="385">
        <v>413</v>
      </c>
      <c r="F1153" s="385">
        <v>10891</v>
      </c>
      <c r="G1153" s="385">
        <v>947</v>
      </c>
      <c r="H1153" s="386">
        <f t="shared" si="119"/>
        <v>0.43611404435058077</v>
      </c>
      <c r="I1153" s="139">
        <f t="shared" si="120"/>
        <v>0.124873748967037</v>
      </c>
      <c r="J1153" s="139">
        <f t="shared" si="122"/>
        <v>-0.11385952298190101</v>
      </c>
      <c r="K1153" s="139">
        <f t="shared" si="123"/>
        <v>2.4609344667122623E-2</v>
      </c>
      <c r="L1153" s="139">
        <f t="shared" si="124"/>
        <v>-0.24263229138547596</v>
      </c>
      <c r="M1153" s="139">
        <f t="shared" si="125"/>
        <v>-0.33188246970025437</v>
      </c>
      <c r="N1153" s="388">
        <f t="shared" si="121"/>
        <v>-314.29269880614089</v>
      </c>
    </row>
    <row r="1154" spans="2:14" x14ac:dyDescent="0.2">
      <c r="B1154" s="387">
        <v>18</v>
      </c>
      <c r="C1154" s="387">
        <v>3673</v>
      </c>
      <c r="D1154" s="384" t="s">
        <v>1727</v>
      </c>
      <c r="E1154" s="385">
        <v>518</v>
      </c>
      <c r="F1154" s="385">
        <v>4145</v>
      </c>
      <c r="G1154" s="385">
        <v>2193</v>
      </c>
      <c r="H1154" s="386">
        <f t="shared" si="119"/>
        <v>0.23620611035111719</v>
      </c>
      <c r="I1154" s="139">
        <f t="shared" si="120"/>
        <v>0.65404101326899877</v>
      </c>
      <c r="J1154" s="139">
        <f t="shared" si="122"/>
        <v>-6.799362607101854E-2</v>
      </c>
      <c r="K1154" s="139">
        <f t="shared" si="123"/>
        <v>-0.18924577767952538</v>
      </c>
      <c r="L1154" s="139">
        <f t="shared" si="124"/>
        <v>-0.2238705717476745</v>
      </c>
      <c r="M1154" s="139">
        <f t="shared" si="125"/>
        <v>-0.48110997549821843</v>
      </c>
      <c r="N1154" s="388">
        <f t="shared" si="121"/>
        <v>-1055.074176267593</v>
      </c>
    </row>
    <row r="1155" spans="2:14" x14ac:dyDescent="0.2">
      <c r="B1155" s="387">
        <v>18</v>
      </c>
      <c r="C1155" s="387">
        <v>3681</v>
      </c>
      <c r="D1155" s="384" t="s">
        <v>1728</v>
      </c>
      <c r="E1155" s="385">
        <v>125</v>
      </c>
      <c r="F1155" s="385">
        <v>5220</v>
      </c>
      <c r="G1155" s="385">
        <v>166</v>
      </c>
      <c r="H1155" s="386">
        <f t="shared" si="119"/>
        <v>0.75301204819277112</v>
      </c>
      <c r="I1155" s="139">
        <f t="shared" si="120"/>
        <v>5.5747126436781612E-2</v>
      </c>
      <c r="J1155" s="139">
        <f t="shared" si="122"/>
        <v>-0.14260853220132252</v>
      </c>
      <c r="K1155" s="139">
        <f t="shared" si="123"/>
        <v>0.36361670684246278</v>
      </c>
      <c r="L1155" s="139">
        <f t="shared" si="124"/>
        <v>-0.24508318810360835</v>
      </c>
      <c r="M1155" s="139">
        <f t="shared" si="125"/>
        <v>-2.4075013462468098E-2</v>
      </c>
      <c r="N1155" s="388">
        <f t="shared" si="121"/>
        <v>-3.9964522347697042</v>
      </c>
    </row>
    <row r="1156" spans="2:14" x14ac:dyDescent="0.2">
      <c r="B1156" s="387">
        <v>18</v>
      </c>
      <c r="C1156" s="387">
        <v>3695</v>
      </c>
      <c r="D1156" s="384" t="s">
        <v>1729</v>
      </c>
      <c r="E1156" s="385">
        <v>86</v>
      </c>
      <c r="F1156" s="385">
        <v>1396</v>
      </c>
      <c r="G1156" s="385">
        <v>152</v>
      </c>
      <c r="H1156" s="386">
        <f t="shared" si="119"/>
        <v>0.56578947368421051</v>
      </c>
      <c r="I1156" s="139">
        <f t="shared" si="120"/>
        <v>0.17048710601719197</v>
      </c>
      <c r="J1156" s="139">
        <f t="shared" si="122"/>
        <v>-0.14312387935762458</v>
      </c>
      <c r="K1156" s="139">
        <f t="shared" si="123"/>
        <v>0.1633319768842707</v>
      </c>
      <c r="L1156" s="139">
        <f t="shared" si="124"/>
        <v>-0.24101506168430986</v>
      </c>
      <c r="M1156" s="139">
        <f t="shared" si="125"/>
        <v>-0.22080696415766374</v>
      </c>
      <c r="N1156" s="388">
        <f t="shared" si="121"/>
        <v>-33.562658551964887</v>
      </c>
    </row>
    <row r="1157" spans="2:14" x14ac:dyDescent="0.2">
      <c r="B1157" s="387">
        <v>18</v>
      </c>
      <c r="C1157" s="387">
        <v>3701</v>
      </c>
      <c r="D1157" s="384" t="s">
        <v>1730</v>
      </c>
      <c r="E1157" s="385">
        <v>475</v>
      </c>
      <c r="F1157" s="385">
        <v>3680</v>
      </c>
      <c r="G1157" s="385">
        <v>915</v>
      </c>
      <c r="H1157" s="386">
        <f t="shared" si="119"/>
        <v>0.51912568306010931</v>
      </c>
      <c r="I1157" s="139">
        <f t="shared" si="120"/>
        <v>0.37771739130434784</v>
      </c>
      <c r="J1157" s="139">
        <f t="shared" si="122"/>
        <v>-0.11503745933916285</v>
      </c>
      <c r="K1157" s="139">
        <f t="shared" si="123"/>
        <v>0.11341254420631451</v>
      </c>
      <c r="L1157" s="139">
        <f t="shared" si="124"/>
        <v>-0.23366767499713831</v>
      </c>
      <c r="M1157" s="139">
        <f t="shared" si="125"/>
        <v>-0.23529259012998666</v>
      </c>
      <c r="N1157" s="388">
        <f t="shared" si="121"/>
        <v>-215.2927199689378</v>
      </c>
    </row>
    <row r="1158" spans="2:14" x14ac:dyDescent="0.2">
      <c r="B1158" s="387">
        <v>18</v>
      </c>
      <c r="C1158" s="387">
        <v>3711</v>
      </c>
      <c r="D1158" s="384" t="s">
        <v>1731</v>
      </c>
      <c r="E1158" s="385">
        <v>19</v>
      </c>
      <c r="F1158" s="385">
        <v>178</v>
      </c>
      <c r="G1158" s="385">
        <v>55</v>
      </c>
      <c r="H1158" s="386">
        <f t="shared" si="119"/>
        <v>0.34545454545454546</v>
      </c>
      <c r="I1158" s="139">
        <f t="shared" si="120"/>
        <v>0.4157303370786517</v>
      </c>
      <c r="J1158" s="139">
        <f t="shared" si="122"/>
        <v>-0.14669449894057451</v>
      </c>
      <c r="K1158" s="139">
        <f t="shared" si="123"/>
        <v>-7.237529141215103E-2</v>
      </c>
      <c r="L1158" s="139">
        <f t="shared" si="124"/>
        <v>-0.23231991923192627</v>
      </c>
      <c r="M1158" s="139">
        <f t="shared" si="125"/>
        <v>-0.45138970958465185</v>
      </c>
      <c r="N1158" s="388">
        <f t="shared" si="121"/>
        <v>-24.826434027155852</v>
      </c>
    </row>
    <row r="1159" spans="2:14" x14ac:dyDescent="0.2">
      <c r="B1159" s="387">
        <v>18</v>
      </c>
      <c r="C1159" s="387">
        <v>3712</v>
      </c>
      <c r="D1159" s="384" t="s">
        <v>1732</v>
      </c>
      <c r="E1159" s="385">
        <v>193</v>
      </c>
      <c r="F1159" s="385">
        <v>1974</v>
      </c>
      <c r="G1159" s="385">
        <v>394</v>
      </c>
      <c r="H1159" s="386">
        <f t="shared" si="119"/>
        <v>0.48984771573604063</v>
      </c>
      <c r="I1159" s="139">
        <f t="shared" si="120"/>
        <v>0.29736575481256333</v>
      </c>
      <c r="J1159" s="139">
        <f t="shared" si="122"/>
        <v>-0.134215735655832</v>
      </c>
      <c r="K1159" s="139">
        <f t="shared" si="123"/>
        <v>8.2091909957917597E-2</v>
      </c>
      <c r="L1159" s="139">
        <f t="shared" si="124"/>
        <v>-0.23651655658524259</v>
      </c>
      <c r="M1159" s="139">
        <f t="shared" si="125"/>
        <v>-0.28864038228315703</v>
      </c>
      <c r="N1159" s="388">
        <f t="shared" si="121"/>
        <v>-113.72431061956387</v>
      </c>
    </row>
    <row r="1160" spans="2:14" x14ac:dyDescent="0.2">
      <c r="B1160" s="387">
        <v>18</v>
      </c>
      <c r="C1160" s="387">
        <v>3713</v>
      </c>
      <c r="D1160" s="384" t="s">
        <v>1733</v>
      </c>
      <c r="E1160" s="385">
        <v>50</v>
      </c>
      <c r="F1160" s="385">
        <v>3324</v>
      </c>
      <c r="G1160" s="385">
        <v>75</v>
      </c>
      <c r="H1160" s="386">
        <f t="shared" si="119"/>
        <v>0.66666666666666663</v>
      </c>
      <c r="I1160" s="139">
        <f t="shared" si="120"/>
        <v>3.7605294825511434E-2</v>
      </c>
      <c r="J1160" s="139">
        <f t="shared" si="122"/>
        <v>-0.14595828871728586</v>
      </c>
      <c r="K1160" s="139">
        <f t="shared" si="123"/>
        <v>0.27124717572429002</v>
      </c>
      <c r="L1160" s="139">
        <f t="shared" si="124"/>
        <v>-0.24572640997572445</v>
      </c>
      <c r="M1160" s="139">
        <f t="shared" si="125"/>
        <v>-0.12043752296872029</v>
      </c>
      <c r="N1160" s="388">
        <f t="shared" si="121"/>
        <v>-9.0328142226540216</v>
      </c>
    </row>
    <row r="1161" spans="2:14" x14ac:dyDescent="0.2">
      <c r="B1161" s="387">
        <v>18</v>
      </c>
      <c r="C1161" s="387">
        <v>3714</v>
      </c>
      <c r="D1161" s="384" t="s">
        <v>1734</v>
      </c>
      <c r="E1161" s="385">
        <v>319</v>
      </c>
      <c r="F1161" s="385">
        <v>6857</v>
      </c>
      <c r="G1161" s="385">
        <v>561</v>
      </c>
      <c r="H1161" s="386">
        <f t="shared" si="119"/>
        <v>0.56862745098039214</v>
      </c>
      <c r="I1161" s="139">
        <f t="shared" si="120"/>
        <v>0.12833600700014583</v>
      </c>
      <c r="J1161" s="139">
        <f t="shared" si="122"/>
        <v>-0.12806838029137182</v>
      </c>
      <c r="K1161" s="139">
        <f t="shared" si="123"/>
        <v>0.16636795434524312</v>
      </c>
      <c r="L1161" s="139">
        <f t="shared" si="124"/>
        <v>-0.24250953641003997</v>
      </c>
      <c r="M1161" s="139">
        <f t="shared" si="125"/>
        <v>-0.20420996235616867</v>
      </c>
      <c r="N1161" s="388">
        <f t="shared" si="121"/>
        <v>-114.56178888181063</v>
      </c>
    </row>
    <row r="1162" spans="2:14" x14ac:dyDescent="0.2">
      <c r="B1162" s="387">
        <v>18</v>
      </c>
      <c r="C1162" s="387">
        <v>3715</v>
      </c>
      <c r="D1162" s="384" t="s">
        <v>1735</v>
      </c>
      <c r="E1162" s="385">
        <v>258</v>
      </c>
      <c r="F1162" s="385">
        <v>3980</v>
      </c>
      <c r="G1162" s="385">
        <v>377</v>
      </c>
      <c r="H1162" s="386">
        <f t="shared" si="119"/>
        <v>0.68435013262599464</v>
      </c>
      <c r="I1162" s="139">
        <f t="shared" si="120"/>
        <v>0.15954773869346733</v>
      </c>
      <c r="J1162" s="139">
        <f t="shared" si="122"/>
        <v>-0.13484151434562736</v>
      </c>
      <c r="K1162" s="139">
        <f t="shared" si="123"/>
        <v>0.29016438276348155</v>
      </c>
      <c r="L1162" s="139">
        <f t="shared" si="124"/>
        <v>-0.24140291890184462</v>
      </c>
      <c r="M1162" s="139">
        <f t="shared" si="125"/>
        <v>-8.6080050483990422E-2</v>
      </c>
      <c r="N1162" s="388">
        <f t="shared" si="121"/>
        <v>-32.452179032464386</v>
      </c>
    </row>
    <row r="1163" spans="2:14" x14ac:dyDescent="0.2">
      <c r="B1163" s="387">
        <v>18</v>
      </c>
      <c r="C1163" s="387">
        <v>3721</v>
      </c>
      <c r="D1163" s="384" t="s">
        <v>1736</v>
      </c>
      <c r="E1163" s="385">
        <v>1755</v>
      </c>
      <c r="F1163" s="385">
        <v>1364</v>
      </c>
      <c r="G1163" s="385">
        <v>3499</v>
      </c>
      <c r="H1163" s="386">
        <f t="shared" si="119"/>
        <v>0.50157187767933697</v>
      </c>
      <c r="I1163" s="139">
        <f t="shared" si="120"/>
        <v>3.8519061583577714</v>
      </c>
      <c r="J1163" s="139">
        <f t="shared" si="122"/>
        <v>-1.991909849027013E-2</v>
      </c>
      <c r="K1163" s="139">
        <f t="shared" si="123"/>
        <v>9.4634043912452309E-2</v>
      </c>
      <c r="L1163" s="139">
        <f t="shared" si="124"/>
        <v>-0.11048969326344502</v>
      </c>
      <c r="M1163" s="139">
        <f t="shared" si="125"/>
        <v>-3.5774747841262833E-2</v>
      </c>
      <c r="N1163" s="388">
        <f t="shared" si="121"/>
        <v>-125.17584269657866</v>
      </c>
    </row>
    <row r="1164" spans="2:14" x14ac:dyDescent="0.2">
      <c r="B1164" s="387">
        <v>18</v>
      </c>
      <c r="C1164" s="387">
        <v>3722</v>
      </c>
      <c r="D1164" s="384" t="s">
        <v>1737</v>
      </c>
      <c r="E1164" s="385">
        <v>3675</v>
      </c>
      <c r="F1164" s="385">
        <v>2267</v>
      </c>
      <c r="G1164" s="385">
        <v>8244</v>
      </c>
      <c r="H1164" s="386">
        <f t="shared" si="119"/>
        <v>0.4457787481804949</v>
      </c>
      <c r="I1164" s="139">
        <f t="shared" si="120"/>
        <v>5.2576091751213054</v>
      </c>
      <c r="J1164" s="139">
        <f t="shared" si="122"/>
        <v>0.15474677698496048</v>
      </c>
      <c r="K1164" s="139">
        <f t="shared" si="123"/>
        <v>3.4948336115035596E-2</v>
      </c>
      <c r="L1164" s="139">
        <f t="shared" si="124"/>
        <v>-6.0650242349339419E-2</v>
      </c>
      <c r="M1164" s="139">
        <f t="shared" si="125"/>
        <v>0.12904487075065665</v>
      </c>
      <c r="N1164" s="388">
        <f t="shared" si="121"/>
        <v>1063.8459144684134</v>
      </c>
    </row>
    <row r="1165" spans="2:14" x14ac:dyDescent="0.2">
      <c r="B1165" s="387">
        <v>18</v>
      </c>
      <c r="C1165" s="387">
        <v>3723</v>
      </c>
      <c r="D1165" s="384" t="s">
        <v>1738</v>
      </c>
      <c r="E1165" s="385">
        <v>397</v>
      </c>
      <c r="F1165" s="385">
        <v>1283</v>
      </c>
      <c r="G1165" s="385">
        <v>1610</v>
      </c>
      <c r="H1165" s="386">
        <f t="shared" ref="H1165:H1228" si="126">E1165/G1165</f>
        <v>0.24658385093167701</v>
      </c>
      <c r="I1165" s="139">
        <f t="shared" ref="I1165:I1228" si="127">(G1165+E1165)/F1165</f>
        <v>1.5643024162120032</v>
      </c>
      <c r="J1165" s="139">
        <f t="shared" si="122"/>
        <v>-8.9454154079882484E-2</v>
      </c>
      <c r="K1165" s="139">
        <f t="shared" si="123"/>
        <v>-0.17814400229154431</v>
      </c>
      <c r="L1165" s="139">
        <f t="shared" si="124"/>
        <v>-0.1915970915246365</v>
      </c>
      <c r="M1165" s="139">
        <f t="shared" si="125"/>
        <v>-0.45919524789606331</v>
      </c>
      <c r="N1165" s="388">
        <f t="shared" ref="N1165:N1228" si="128">M1165*G1165</f>
        <v>-739.30434911266195</v>
      </c>
    </row>
    <row r="1166" spans="2:14" x14ac:dyDescent="0.2">
      <c r="B1166" s="387">
        <v>18</v>
      </c>
      <c r="C1166" s="387">
        <v>3731</v>
      </c>
      <c r="D1166" s="384" t="s">
        <v>1739</v>
      </c>
      <c r="E1166" s="385">
        <v>475</v>
      </c>
      <c r="F1166" s="385">
        <v>936</v>
      </c>
      <c r="G1166" s="385">
        <v>2742</v>
      </c>
      <c r="H1166" s="386">
        <f t="shared" si="126"/>
        <v>0.17323121808898614</v>
      </c>
      <c r="I1166" s="139">
        <f t="shared" si="127"/>
        <v>3.4369658119658117</v>
      </c>
      <c r="J1166" s="139">
        <f t="shared" ref="J1166:J1229" si="129">$J$6*(G1166-G$10)/G$11</f>
        <v>-4.7784655441745275E-2</v>
      </c>
      <c r="K1166" s="139">
        <f t="shared" ref="K1166:K1229" si="130">$K$6*(H1166-H$10)/H$11</f>
        <v>-0.25661430588171846</v>
      </c>
      <c r="L1166" s="139">
        <f t="shared" ref="L1166:L1229" si="131">$L$6*(I1166-I$10)/I$11</f>
        <v>-0.12520147717488472</v>
      </c>
      <c r="M1166" s="139">
        <f t="shared" ref="M1166:M1229" si="132">SUM(J1166:L1166)</f>
        <v>-0.42960043849834845</v>
      </c>
      <c r="N1166" s="388">
        <f t="shared" si="128"/>
        <v>-1177.9644023624714</v>
      </c>
    </row>
    <row r="1167" spans="2:14" x14ac:dyDescent="0.2">
      <c r="B1167" s="387">
        <v>18</v>
      </c>
      <c r="C1167" s="387">
        <v>3732</v>
      </c>
      <c r="D1167" s="384" t="s">
        <v>1740</v>
      </c>
      <c r="E1167" s="385">
        <v>1772</v>
      </c>
      <c r="F1167" s="385">
        <v>3362</v>
      </c>
      <c r="G1167" s="385">
        <v>2923</v>
      </c>
      <c r="H1167" s="386">
        <f t="shared" si="126"/>
        <v>0.60622647964420118</v>
      </c>
      <c r="I1167" s="139">
        <f t="shared" si="127"/>
        <v>1.3964901844140392</v>
      </c>
      <c r="J1167" s="139">
        <f t="shared" si="129"/>
        <v>-4.1121952920983057E-2</v>
      </c>
      <c r="K1167" s="139">
        <f t="shared" si="130"/>
        <v>0.20659019422410446</v>
      </c>
      <c r="L1167" s="139">
        <f t="shared" si="131"/>
        <v>-0.19754690410221598</v>
      </c>
      <c r="M1167" s="139">
        <f t="shared" si="132"/>
        <v>-3.2078662799094576E-2</v>
      </c>
      <c r="N1167" s="388">
        <f t="shared" si="128"/>
        <v>-93.765931361753445</v>
      </c>
    </row>
    <row r="1168" spans="2:14" x14ac:dyDescent="0.2">
      <c r="B1168" s="387">
        <v>18</v>
      </c>
      <c r="C1168" s="387">
        <v>3733</v>
      </c>
      <c r="D1168" s="384" t="s">
        <v>1741</v>
      </c>
      <c r="E1168" s="385">
        <v>259</v>
      </c>
      <c r="F1168" s="385">
        <v>2819</v>
      </c>
      <c r="G1168" s="385">
        <v>1216</v>
      </c>
      <c r="H1168" s="386">
        <f t="shared" si="126"/>
        <v>0.21299342105263158</v>
      </c>
      <c r="I1168" s="139">
        <f t="shared" si="127"/>
        <v>0.52323518978361117</v>
      </c>
      <c r="J1168" s="139">
        <f t="shared" si="129"/>
        <v>-0.10395749547866875</v>
      </c>
      <c r="K1168" s="139">
        <f t="shared" si="130"/>
        <v>-0.21407797123286224</v>
      </c>
      <c r="L1168" s="139">
        <f t="shared" si="131"/>
        <v>-0.22850831552508277</v>
      </c>
      <c r="M1168" s="139">
        <f t="shared" si="132"/>
        <v>-0.54654378223661371</v>
      </c>
      <c r="N1168" s="388">
        <f t="shared" si="128"/>
        <v>-664.59723919972225</v>
      </c>
    </row>
    <row r="1169" spans="2:14" x14ac:dyDescent="0.2">
      <c r="B1169" s="387">
        <v>18</v>
      </c>
      <c r="C1169" s="387">
        <v>3734</v>
      </c>
      <c r="D1169" s="384" t="s">
        <v>1742</v>
      </c>
      <c r="E1169" s="385">
        <v>337</v>
      </c>
      <c r="F1169" s="385">
        <v>2807</v>
      </c>
      <c r="G1169" s="385">
        <v>1468</v>
      </c>
      <c r="H1169" s="386">
        <f t="shared" si="126"/>
        <v>0.22956403269754769</v>
      </c>
      <c r="I1169" s="139">
        <f t="shared" si="127"/>
        <v>0.64303526897043106</v>
      </c>
      <c r="J1169" s="139">
        <f t="shared" si="129"/>
        <v>-9.4681246665231852E-2</v>
      </c>
      <c r="K1169" s="139">
        <f t="shared" si="130"/>
        <v>-0.19635126019250987</v>
      </c>
      <c r="L1169" s="139">
        <f t="shared" si="131"/>
        <v>-0.22426078237267877</v>
      </c>
      <c r="M1169" s="139">
        <f t="shared" si="132"/>
        <v>-0.5152932892304205</v>
      </c>
      <c r="N1169" s="388">
        <f t="shared" si="128"/>
        <v>-756.45054859025731</v>
      </c>
    </row>
    <row r="1170" spans="2:14" x14ac:dyDescent="0.2">
      <c r="B1170" s="387">
        <v>18</v>
      </c>
      <c r="C1170" s="387">
        <v>3746</v>
      </c>
      <c r="D1170" s="384" t="s">
        <v>1743</v>
      </c>
      <c r="E1170" s="385">
        <v>981</v>
      </c>
      <c r="F1170" s="385">
        <v>14151</v>
      </c>
      <c r="G1170" s="385">
        <v>1513</v>
      </c>
      <c r="H1170" s="386">
        <f t="shared" si="126"/>
        <v>0.64838070059484465</v>
      </c>
      <c r="I1170" s="139">
        <f t="shared" si="127"/>
        <v>0.17624196169881987</v>
      </c>
      <c r="J1170" s="139">
        <f t="shared" si="129"/>
        <v>-9.3024773662832405E-2</v>
      </c>
      <c r="K1170" s="139">
        <f t="shared" si="130"/>
        <v>0.25168543330977117</v>
      </c>
      <c r="L1170" s="139">
        <f t="shared" si="131"/>
        <v>-0.24081102225077244</v>
      </c>
      <c r="M1170" s="139">
        <f t="shared" si="132"/>
        <v>-8.2150362603833682E-2</v>
      </c>
      <c r="N1170" s="388">
        <f t="shared" si="128"/>
        <v>-124.29349861960036</v>
      </c>
    </row>
    <row r="1171" spans="2:14" x14ac:dyDescent="0.2">
      <c r="B1171" s="387">
        <v>18</v>
      </c>
      <c r="C1171" s="387">
        <v>3752</v>
      </c>
      <c r="D1171" s="384" t="s">
        <v>1744</v>
      </c>
      <c r="E1171" s="385">
        <v>1052</v>
      </c>
      <c r="F1171" s="385">
        <v>3290</v>
      </c>
      <c r="G1171" s="385">
        <v>788</v>
      </c>
      <c r="H1171" s="386">
        <f t="shared" si="126"/>
        <v>1.3350253807106598</v>
      </c>
      <c r="I1171" s="139">
        <f t="shared" si="127"/>
        <v>0.55927051671732519</v>
      </c>
      <c r="J1171" s="139">
        <f t="shared" si="129"/>
        <v>-0.11971239425704573</v>
      </c>
      <c r="K1171" s="139">
        <f t="shared" si="130"/>
        <v>0.98623597933880802</v>
      </c>
      <c r="L1171" s="139">
        <f t="shared" si="131"/>
        <v>-0.22723067658821711</v>
      </c>
      <c r="M1171" s="139">
        <f t="shared" si="132"/>
        <v>0.63929290849354525</v>
      </c>
      <c r="N1171" s="388">
        <f t="shared" si="128"/>
        <v>503.76281189291365</v>
      </c>
    </row>
    <row r="1172" spans="2:14" x14ac:dyDescent="0.2">
      <c r="B1172" s="387">
        <v>18</v>
      </c>
      <c r="C1172" s="387">
        <v>3762</v>
      </c>
      <c r="D1172" s="384" t="s">
        <v>1745</v>
      </c>
      <c r="E1172" s="385">
        <v>3360</v>
      </c>
      <c r="F1172" s="385">
        <v>23427</v>
      </c>
      <c r="G1172" s="385">
        <v>4650</v>
      </c>
      <c r="H1172" s="386">
        <f t="shared" si="126"/>
        <v>0.72258064516129028</v>
      </c>
      <c r="I1172" s="139">
        <f t="shared" si="127"/>
        <v>0.34191317710334229</v>
      </c>
      <c r="J1172" s="139">
        <f t="shared" si="129"/>
        <v>2.2449799859991289E-2</v>
      </c>
      <c r="K1172" s="139">
        <f t="shared" si="130"/>
        <v>0.3310621639172433</v>
      </c>
      <c r="L1172" s="139">
        <f t="shared" si="131"/>
        <v>-0.2349371197908883</v>
      </c>
      <c r="M1172" s="139">
        <f t="shared" si="132"/>
        <v>0.1185748439863463</v>
      </c>
      <c r="N1172" s="388">
        <f t="shared" si="128"/>
        <v>551.37302453651023</v>
      </c>
    </row>
    <row r="1173" spans="2:14" x14ac:dyDescent="0.2">
      <c r="B1173" s="387">
        <v>18</v>
      </c>
      <c r="C1173" s="387">
        <v>3764</v>
      </c>
      <c r="D1173" s="384" t="s">
        <v>1746</v>
      </c>
      <c r="E1173" s="385">
        <v>404</v>
      </c>
      <c r="F1173" s="385">
        <v>9835</v>
      </c>
      <c r="G1173" s="385">
        <v>829</v>
      </c>
      <c r="H1173" s="386">
        <f t="shared" si="126"/>
        <v>0.48733413751507842</v>
      </c>
      <c r="I1173" s="139">
        <f t="shared" si="127"/>
        <v>0.1253685815963396</v>
      </c>
      <c r="J1173" s="139">
        <f t="shared" si="129"/>
        <v>-0.11820316329930401</v>
      </c>
      <c r="K1173" s="139">
        <f t="shared" si="130"/>
        <v>7.9402964265681164E-2</v>
      </c>
      <c r="L1173" s="139">
        <f t="shared" si="131"/>
        <v>-0.24261474700643948</v>
      </c>
      <c r="M1173" s="139">
        <f t="shared" si="132"/>
        <v>-0.28141494604006234</v>
      </c>
      <c r="N1173" s="388">
        <f t="shared" si="128"/>
        <v>-233.29299026721168</v>
      </c>
    </row>
    <row r="1174" spans="2:14" x14ac:dyDescent="0.2">
      <c r="B1174" s="387">
        <v>18</v>
      </c>
      <c r="C1174" s="387">
        <v>3781</v>
      </c>
      <c r="D1174" s="384" t="s">
        <v>1747</v>
      </c>
      <c r="E1174" s="385">
        <v>323</v>
      </c>
      <c r="F1174" s="385">
        <v>1449</v>
      </c>
      <c r="G1174" s="385">
        <v>581</v>
      </c>
      <c r="H1174" s="386">
        <f t="shared" si="126"/>
        <v>0.55593803786574869</v>
      </c>
      <c r="I1174" s="139">
        <f t="shared" si="127"/>
        <v>0.62387853692201523</v>
      </c>
      <c r="J1174" s="139">
        <f t="shared" si="129"/>
        <v>-0.12733217006808317</v>
      </c>
      <c r="K1174" s="139">
        <f t="shared" si="130"/>
        <v>0.15279322551959024</v>
      </c>
      <c r="L1174" s="139">
        <f t="shared" si="131"/>
        <v>-0.2249399877206191</v>
      </c>
      <c r="M1174" s="139">
        <f t="shared" si="132"/>
        <v>-0.19947893226911204</v>
      </c>
      <c r="N1174" s="388">
        <f t="shared" si="128"/>
        <v>-115.89725964835409</v>
      </c>
    </row>
    <row r="1175" spans="2:14" x14ac:dyDescent="0.2">
      <c r="B1175" s="387">
        <v>18</v>
      </c>
      <c r="C1175" s="387">
        <v>3782</v>
      </c>
      <c r="D1175" s="384" t="s">
        <v>1748</v>
      </c>
      <c r="E1175" s="385">
        <v>956</v>
      </c>
      <c r="F1175" s="385">
        <v>1644</v>
      </c>
      <c r="G1175" s="385">
        <v>1475</v>
      </c>
      <c r="H1175" s="386">
        <f t="shared" si="126"/>
        <v>0.64813559322033898</v>
      </c>
      <c r="I1175" s="139">
        <f t="shared" si="127"/>
        <v>1.4787104622871046</v>
      </c>
      <c r="J1175" s="139">
        <f t="shared" si="129"/>
        <v>-9.4423573087080839E-2</v>
      </c>
      <c r="K1175" s="139">
        <f t="shared" si="130"/>
        <v>0.25142322526972855</v>
      </c>
      <c r="L1175" s="139">
        <f t="shared" si="131"/>
        <v>-0.19463176950100167</v>
      </c>
      <c r="M1175" s="139">
        <f t="shared" si="132"/>
        <v>-3.7632117318353947E-2</v>
      </c>
      <c r="N1175" s="388">
        <f t="shared" si="128"/>
        <v>-55.50737304457207</v>
      </c>
    </row>
    <row r="1176" spans="2:14" x14ac:dyDescent="0.2">
      <c r="B1176" s="387">
        <v>18</v>
      </c>
      <c r="C1176" s="387">
        <v>3783</v>
      </c>
      <c r="D1176" s="384" t="s">
        <v>1749</v>
      </c>
      <c r="E1176" s="385">
        <v>77</v>
      </c>
      <c r="F1176" s="385">
        <v>780</v>
      </c>
      <c r="G1176" s="385">
        <v>205</v>
      </c>
      <c r="H1176" s="386">
        <f t="shared" si="126"/>
        <v>0.37560975609756098</v>
      </c>
      <c r="I1176" s="139">
        <f t="shared" si="127"/>
        <v>0.36153846153846153</v>
      </c>
      <c r="J1176" s="139">
        <f t="shared" si="129"/>
        <v>-0.14117292226590969</v>
      </c>
      <c r="K1176" s="139">
        <f t="shared" si="130"/>
        <v>-4.0116210281992734E-2</v>
      </c>
      <c r="L1176" s="139">
        <f t="shared" si="131"/>
        <v>-0.23424130183459518</v>
      </c>
      <c r="M1176" s="139">
        <f t="shared" si="132"/>
        <v>-0.41553043438249759</v>
      </c>
      <c r="N1176" s="388">
        <f t="shared" si="128"/>
        <v>-85.183739048412008</v>
      </c>
    </row>
    <row r="1177" spans="2:14" x14ac:dyDescent="0.2">
      <c r="B1177" s="387">
        <v>18</v>
      </c>
      <c r="C1177" s="387">
        <v>3784</v>
      </c>
      <c r="D1177" s="384" t="s">
        <v>1750</v>
      </c>
      <c r="E1177" s="385">
        <v>1839</v>
      </c>
      <c r="F1177" s="385">
        <v>3274</v>
      </c>
      <c r="G1177" s="385">
        <v>2118</v>
      </c>
      <c r="H1177" s="386">
        <f t="shared" si="126"/>
        <v>0.86827195467422091</v>
      </c>
      <c r="I1177" s="139">
        <f t="shared" si="127"/>
        <v>1.2086133170433719</v>
      </c>
      <c r="J1177" s="139">
        <f t="shared" si="129"/>
        <v>-7.0754414408350952E-2</v>
      </c>
      <c r="K1177" s="139">
        <f t="shared" si="130"/>
        <v>0.48691807317202429</v>
      </c>
      <c r="L1177" s="139">
        <f t="shared" si="131"/>
        <v>-0.20420811190895111</v>
      </c>
      <c r="M1177" s="139">
        <f t="shared" si="132"/>
        <v>0.21195554685472223</v>
      </c>
      <c r="N1177" s="388">
        <f t="shared" si="128"/>
        <v>448.92184823830166</v>
      </c>
    </row>
    <row r="1178" spans="2:14" x14ac:dyDescent="0.2">
      <c r="B1178" s="387">
        <v>18</v>
      </c>
      <c r="C1178" s="387">
        <v>3785</v>
      </c>
      <c r="D1178" s="384" t="s">
        <v>1751</v>
      </c>
      <c r="E1178" s="385">
        <v>235</v>
      </c>
      <c r="F1178" s="385">
        <v>3105</v>
      </c>
      <c r="G1178" s="385">
        <v>692</v>
      </c>
      <c r="H1178" s="386">
        <f t="shared" si="126"/>
        <v>0.33959537572254334</v>
      </c>
      <c r="I1178" s="139">
        <f t="shared" si="127"/>
        <v>0.29855072463768118</v>
      </c>
      <c r="J1178" s="139">
        <f t="shared" si="129"/>
        <v>-0.12324620332883122</v>
      </c>
      <c r="K1178" s="139">
        <f t="shared" si="130"/>
        <v>-7.8643244038235666E-2</v>
      </c>
      <c r="L1178" s="139">
        <f t="shared" si="131"/>
        <v>-0.23647454326896644</v>
      </c>
      <c r="M1178" s="139">
        <f t="shared" si="132"/>
        <v>-0.43836399063603332</v>
      </c>
      <c r="N1178" s="388">
        <f t="shared" si="128"/>
        <v>-303.34788152013505</v>
      </c>
    </row>
    <row r="1179" spans="2:14" x14ac:dyDescent="0.2">
      <c r="B1179" s="387">
        <v>18</v>
      </c>
      <c r="C1179" s="387">
        <v>3786</v>
      </c>
      <c r="D1179" s="384" t="s">
        <v>1752</v>
      </c>
      <c r="E1179" s="385">
        <v>2782</v>
      </c>
      <c r="F1179" s="385">
        <v>3169</v>
      </c>
      <c r="G1179" s="385">
        <v>2915</v>
      </c>
      <c r="H1179" s="386">
        <f t="shared" si="126"/>
        <v>0.95437392795883358</v>
      </c>
      <c r="I1179" s="139">
        <f t="shared" si="127"/>
        <v>1.7977279899021774</v>
      </c>
      <c r="J1179" s="139">
        <f t="shared" si="129"/>
        <v>-4.1416437010298512E-2</v>
      </c>
      <c r="K1179" s="139">
        <f t="shared" si="130"/>
        <v>0.57902721392837908</v>
      </c>
      <c r="L1179" s="139">
        <f t="shared" si="131"/>
        <v>-0.1833209462199093</v>
      </c>
      <c r="M1179" s="139">
        <f t="shared" si="132"/>
        <v>0.35428983069817127</v>
      </c>
      <c r="N1179" s="388">
        <f t="shared" si="128"/>
        <v>1032.7548564851693</v>
      </c>
    </row>
    <row r="1180" spans="2:14" x14ac:dyDescent="0.2">
      <c r="B1180" s="387">
        <v>18</v>
      </c>
      <c r="C1180" s="387">
        <v>3787</v>
      </c>
      <c r="D1180" s="384" t="s">
        <v>1753</v>
      </c>
      <c r="E1180" s="385">
        <v>7033</v>
      </c>
      <c r="F1180" s="385">
        <v>1619</v>
      </c>
      <c r="G1180" s="385">
        <v>4957</v>
      </c>
      <c r="H1180" s="386">
        <f t="shared" si="126"/>
        <v>1.4188016945733306</v>
      </c>
      <c r="I1180" s="139">
        <f t="shared" si="127"/>
        <v>7.4058060531192096</v>
      </c>
      <c r="J1180" s="139">
        <f t="shared" si="129"/>
        <v>3.3750626787471968E-2</v>
      </c>
      <c r="K1180" s="139">
        <f t="shared" si="130"/>
        <v>1.0758572039316283</v>
      </c>
      <c r="L1180" s="139">
        <f t="shared" si="131"/>
        <v>1.5514460705304302E-2</v>
      </c>
      <c r="M1180" s="139">
        <f t="shared" si="132"/>
        <v>1.1251222914244046</v>
      </c>
      <c r="N1180" s="388">
        <f t="shared" si="128"/>
        <v>5577.2311985907736</v>
      </c>
    </row>
    <row r="1181" spans="2:14" x14ac:dyDescent="0.2">
      <c r="B1181" s="387">
        <v>18</v>
      </c>
      <c r="C1181" s="387">
        <v>3788</v>
      </c>
      <c r="D1181" s="384" t="s">
        <v>1754</v>
      </c>
      <c r="E1181" s="385">
        <v>286</v>
      </c>
      <c r="F1181" s="385">
        <v>6070</v>
      </c>
      <c r="G1181" s="385">
        <v>706</v>
      </c>
      <c r="H1181" s="386">
        <f t="shared" si="126"/>
        <v>0.40509915014164305</v>
      </c>
      <c r="I1181" s="139">
        <f t="shared" si="127"/>
        <v>0.16342668863261944</v>
      </c>
      <c r="J1181" s="139">
        <f t="shared" si="129"/>
        <v>-0.12273085617252916</v>
      </c>
      <c r="K1181" s="139">
        <f t="shared" si="130"/>
        <v>-8.5693984819037606E-3</v>
      </c>
      <c r="L1181" s="139">
        <f t="shared" si="131"/>
        <v>-0.24126539004063771</v>
      </c>
      <c r="M1181" s="139">
        <f t="shared" si="132"/>
        <v>-0.37256564469507064</v>
      </c>
      <c r="N1181" s="388">
        <f t="shared" si="128"/>
        <v>-263.03134515471987</v>
      </c>
    </row>
    <row r="1182" spans="2:14" x14ac:dyDescent="0.2">
      <c r="B1182" s="387">
        <v>18</v>
      </c>
      <c r="C1182" s="387">
        <v>3789</v>
      </c>
      <c r="D1182" s="384" t="s">
        <v>1755</v>
      </c>
      <c r="E1182" s="385">
        <v>917</v>
      </c>
      <c r="F1182" s="385">
        <v>2442</v>
      </c>
      <c r="G1182" s="385">
        <v>706</v>
      </c>
      <c r="H1182" s="386">
        <f t="shared" si="126"/>
        <v>1.2988668555240792</v>
      </c>
      <c r="I1182" s="139">
        <f t="shared" si="127"/>
        <v>0.66461916461916459</v>
      </c>
      <c r="J1182" s="139">
        <f t="shared" si="129"/>
        <v>-0.12273085617252916</v>
      </c>
      <c r="K1182" s="139">
        <f t="shared" si="130"/>
        <v>0.94755474406741913</v>
      </c>
      <c r="L1182" s="139">
        <f t="shared" si="131"/>
        <v>-0.22349552150684027</v>
      </c>
      <c r="M1182" s="139">
        <f t="shared" si="132"/>
        <v>0.60132836638804965</v>
      </c>
      <c r="N1182" s="388">
        <f t="shared" si="128"/>
        <v>424.53782666996307</v>
      </c>
    </row>
    <row r="1183" spans="2:14" x14ac:dyDescent="0.2">
      <c r="B1183" s="387">
        <v>18</v>
      </c>
      <c r="C1183" s="387">
        <v>3790</v>
      </c>
      <c r="D1183" s="384" t="s">
        <v>1756</v>
      </c>
      <c r="E1183" s="385">
        <v>954</v>
      </c>
      <c r="F1183" s="385">
        <v>1544</v>
      </c>
      <c r="G1183" s="385">
        <v>1105</v>
      </c>
      <c r="H1183" s="386">
        <f t="shared" si="126"/>
        <v>0.8633484162895928</v>
      </c>
      <c r="I1183" s="139">
        <f t="shared" si="127"/>
        <v>1.3335492227979275</v>
      </c>
      <c r="J1183" s="139">
        <f t="shared" si="129"/>
        <v>-0.10804346221792072</v>
      </c>
      <c r="K1183" s="139">
        <f t="shared" si="130"/>
        <v>0.48165102907548585</v>
      </c>
      <c r="L1183" s="139">
        <f t="shared" si="131"/>
        <v>-0.19977848711053539</v>
      </c>
      <c r="M1183" s="139">
        <f t="shared" si="132"/>
        <v>0.17382907974702974</v>
      </c>
      <c r="N1183" s="388">
        <f t="shared" si="128"/>
        <v>192.08113312046785</v>
      </c>
    </row>
    <row r="1184" spans="2:14" x14ac:dyDescent="0.2">
      <c r="B1184" s="387">
        <v>18</v>
      </c>
      <c r="C1184" s="387">
        <v>3791</v>
      </c>
      <c r="D1184" s="384" t="s">
        <v>1757</v>
      </c>
      <c r="E1184" s="385">
        <v>789</v>
      </c>
      <c r="F1184" s="385">
        <v>3794</v>
      </c>
      <c r="G1184" s="385">
        <v>1209</v>
      </c>
      <c r="H1184" s="386">
        <f t="shared" si="126"/>
        <v>0.65260545905707201</v>
      </c>
      <c r="I1184" s="139">
        <f t="shared" si="127"/>
        <v>0.5266209804955192</v>
      </c>
      <c r="J1184" s="139">
        <f t="shared" si="129"/>
        <v>-0.1042151690568198</v>
      </c>
      <c r="K1184" s="139">
        <f t="shared" si="130"/>
        <v>0.25620494496570728</v>
      </c>
      <c r="L1184" s="139">
        <f t="shared" si="131"/>
        <v>-0.22838827171214421</v>
      </c>
      <c r="M1184" s="139">
        <f t="shared" si="132"/>
        <v>-7.6398495803256722E-2</v>
      </c>
      <c r="N1184" s="388">
        <f t="shared" si="128"/>
        <v>-92.365781426137374</v>
      </c>
    </row>
    <row r="1185" spans="2:14" x14ac:dyDescent="0.2">
      <c r="B1185" s="387">
        <v>18</v>
      </c>
      <c r="C1185" s="387">
        <v>3792</v>
      </c>
      <c r="D1185" s="384" t="s">
        <v>1758</v>
      </c>
      <c r="E1185" s="385">
        <v>1009</v>
      </c>
      <c r="F1185" s="385">
        <v>9258</v>
      </c>
      <c r="G1185" s="385">
        <v>1567</v>
      </c>
      <c r="H1185" s="386">
        <f t="shared" si="126"/>
        <v>0.6439055520102106</v>
      </c>
      <c r="I1185" s="139">
        <f t="shared" si="127"/>
        <v>0.27824584143443509</v>
      </c>
      <c r="J1185" s="139">
        <f t="shared" si="129"/>
        <v>-9.1037006059953074E-2</v>
      </c>
      <c r="K1185" s="139">
        <f t="shared" si="130"/>
        <v>0.24689806229882916</v>
      </c>
      <c r="L1185" s="139">
        <f t="shared" si="131"/>
        <v>-0.23719445652066795</v>
      </c>
      <c r="M1185" s="139">
        <f t="shared" si="132"/>
        <v>-8.1333400281791868E-2</v>
      </c>
      <c r="N1185" s="388">
        <f t="shared" si="128"/>
        <v>-127.44943824156786</v>
      </c>
    </row>
    <row r="1186" spans="2:14" x14ac:dyDescent="0.2">
      <c r="B1186" s="387">
        <v>18</v>
      </c>
      <c r="C1186" s="387">
        <v>3804</v>
      </c>
      <c r="D1186" s="384" t="s">
        <v>1759</v>
      </c>
      <c r="E1186" s="385">
        <v>12</v>
      </c>
      <c r="F1186" s="385">
        <v>1029</v>
      </c>
      <c r="G1186" s="385">
        <v>87</v>
      </c>
      <c r="H1186" s="386">
        <f t="shared" si="126"/>
        <v>0.13793103448275862</v>
      </c>
      <c r="I1186" s="139">
        <f t="shared" si="127"/>
        <v>9.6209912536443148E-2</v>
      </c>
      <c r="J1186" s="139">
        <f t="shared" si="129"/>
        <v>-0.14551656258331269</v>
      </c>
      <c r="K1186" s="139">
        <f t="shared" si="130"/>
        <v>-0.29437731474753553</v>
      </c>
      <c r="L1186" s="139">
        <f t="shared" si="131"/>
        <v>-0.24364857281317162</v>
      </c>
      <c r="M1186" s="139">
        <f t="shared" si="132"/>
        <v>-0.68354245014401982</v>
      </c>
      <c r="N1186" s="388">
        <f t="shared" si="128"/>
        <v>-59.468193162529722</v>
      </c>
    </row>
    <row r="1187" spans="2:14" x14ac:dyDescent="0.2">
      <c r="B1187" s="387">
        <v>18</v>
      </c>
      <c r="C1187" s="387">
        <v>3805</v>
      </c>
      <c r="D1187" s="384" t="s">
        <v>1760</v>
      </c>
      <c r="E1187" s="385">
        <v>91</v>
      </c>
      <c r="F1187" s="385">
        <v>362</v>
      </c>
      <c r="G1187" s="385">
        <v>274</v>
      </c>
      <c r="H1187" s="386">
        <f t="shared" si="126"/>
        <v>0.33211678832116787</v>
      </c>
      <c r="I1187" s="139">
        <f t="shared" si="127"/>
        <v>1.0082872928176796</v>
      </c>
      <c r="J1187" s="139">
        <f t="shared" si="129"/>
        <v>-0.13863299699556386</v>
      </c>
      <c r="K1187" s="139">
        <f t="shared" si="130"/>
        <v>-8.6643597959684029E-2</v>
      </c>
      <c r="L1187" s="139">
        <f t="shared" si="131"/>
        <v>-0.21131070679005309</v>
      </c>
      <c r="M1187" s="139">
        <f t="shared" si="132"/>
        <v>-0.43658730174530097</v>
      </c>
      <c r="N1187" s="388">
        <f t="shared" si="128"/>
        <v>-119.62492067821246</v>
      </c>
    </row>
    <row r="1188" spans="2:14" x14ac:dyDescent="0.2">
      <c r="B1188" s="387">
        <v>18</v>
      </c>
      <c r="C1188" s="387">
        <v>3808</v>
      </c>
      <c r="D1188" s="384" t="s">
        <v>1761</v>
      </c>
      <c r="E1188" s="385">
        <v>18</v>
      </c>
      <c r="F1188" s="385">
        <v>3258</v>
      </c>
      <c r="G1188" s="385">
        <v>158</v>
      </c>
      <c r="H1188" s="386">
        <f t="shared" si="126"/>
        <v>0.11392405063291139</v>
      </c>
      <c r="I1188" s="139">
        <f t="shared" si="127"/>
        <v>5.4020871700429712E-2</v>
      </c>
      <c r="J1188" s="139">
        <f t="shared" si="129"/>
        <v>-0.14290301629063801</v>
      </c>
      <c r="K1188" s="139">
        <f t="shared" si="130"/>
        <v>-0.3200592192406152</v>
      </c>
      <c r="L1188" s="139">
        <f t="shared" si="131"/>
        <v>-0.24514439277285333</v>
      </c>
      <c r="M1188" s="139">
        <f t="shared" si="132"/>
        <v>-0.70810662830410653</v>
      </c>
      <c r="N1188" s="388">
        <f t="shared" si="128"/>
        <v>-111.88084727204883</v>
      </c>
    </row>
    <row r="1189" spans="2:14" x14ac:dyDescent="0.2">
      <c r="B1189" s="387">
        <v>18</v>
      </c>
      <c r="C1189" s="387">
        <v>3810</v>
      </c>
      <c r="D1189" s="384" t="s">
        <v>1762</v>
      </c>
      <c r="E1189" s="385">
        <v>19</v>
      </c>
      <c r="F1189" s="385">
        <v>755</v>
      </c>
      <c r="G1189" s="385">
        <v>121</v>
      </c>
      <c r="H1189" s="386">
        <f t="shared" si="126"/>
        <v>0.15702479338842976</v>
      </c>
      <c r="I1189" s="139">
        <f t="shared" si="127"/>
        <v>0.18543046357615894</v>
      </c>
      <c r="J1189" s="139">
        <f t="shared" si="129"/>
        <v>-0.14426500520372199</v>
      </c>
      <c r="K1189" s="139">
        <f t="shared" si="130"/>
        <v>-0.27395142136183009</v>
      </c>
      <c r="L1189" s="139">
        <f t="shared" si="131"/>
        <v>-0.24048524227959178</v>
      </c>
      <c r="M1189" s="139">
        <f t="shared" si="132"/>
        <v>-0.65870166884514392</v>
      </c>
      <c r="N1189" s="388">
        <f t="shared" si="128"/>
        <v>-79.702901930262414</v>
      </c>
    </row>
    <row r="1190" spans="2:14" x14ac:dyDescent="0.2">
      <c r="B1190" s="387">
        <v>18</v>
      </c>
      <c r="C1190" s="387">
        <v>3821</v>
      </c>
      <c r="D1190" s="384" t="s">
        <v>1763</v>
      </c>
      <c r="E1190" s="385">
        <v>249</v>
      </c>
      <c r="F1190" s="385">
        <v>3562</v>
      </c>
      <c r="G1190" s="385">
        <v>846</v>
      </c>
      <c r="H1190" s="386">
        <f t="shared" si="126"/>
        <v>0.29432624113475175</v>
      </c>
      <c r="I1190" s="139">
        <f t="shared" si="127"/>
        <v>0.3074115665356541</v>
      </c>
      <c r="J1190" s="139">
        <f t="shared" si="129"/>
        <v>-0.11757738460950866</v>
      </c>
      <c r="K1190" s="139">
        <f t="shared" si="130"/>
        <v>-0.12707071823655849</v>
      </c>
      <c r="L1190" s="139">
        <f t="shared" si="131"/>
        <v>-0.23616038054073354</v>
      </c>
      <c r="M1190" s="139">
        <f t="shared" si="132"/>
        <v>-0.48080848338680071</v>
      </c>
      <c r="N1190" s="388">
        <f t="shared" si="128"/>
        <v>-406.76397694523342</v>
      </c>
    </row>
    <row r="1191" spans="2:14" x14ac:dyDescent="0.2">
      <c r="B1191" s="387">
        <v>18</v>
      </c>
      <c r="C1191" s="387">
        <v>3822</v>
      </c>
      <c r="D1191" s="384" t="s">
        <v>1764</v>
      </c>
      <c r="E1191" s="385">
        <v>595</v>
      </c>
      <c r="F1191" s="385">
        <v>6947</v>
      </c>
      <c r="G1191" s="385">
        <v>1330</v>
      </c>
      <c r="H1191" s="386">
        <f t="shared" si="126"/>
        <v>0.44736842105263158</v>
      </c>
      <c r="I1191" s="139">
        <f t="shared" si="127"/>
        <v>0.27709802792572336</v>
      </c>
      <c r="J1191" s="139">
        <f t="shared" si="129"/>
        <v>-9.9761097205923494E-2</v>
      </c>
      <c r="K1191" s="139">
        <f t="shared" si="130"/>
        <v>3.6648917376421897E-2</v>
      </c>
      <c r="L1191" s="139">
        <f t="shared" si="131"/>
        <v>-0.23723515245312576</v>
      </c>
      <c r="M1191" s="139">
        <f t="shared" si="132"/>
        <v>-0.30034733228262733</v>
      </c>
      <c r="N1191" s="388">
        <f t="shared" si="128"/>
        <v>-399.46195193589438</v>
      </c>
    </row>
    <row r="1192" spans="2:14" x14ac:dyDescent="0.2">
      <c r="B1192" s="387">
        <v>18</v>
      </c>
      <c r="C1192" s="387">
        <v>3823</v>
      </c>
      <c r="D1192" s="384" t="s">
        <v>1765</v>
      </c>
      <c r="E1192" s="385">
        <v>105</v>
      </c>
      <c r="F1192" s="385">
        <v>3088</v>
      </c>
      <c r="G1192" s="385">
        <v>324</v>
      </c>
      <c r="H1192" s="386">
        <f t="shared" si="126"/>
        <v>0.32407407407407407</v>
      </c>
      <c r="I1192" s="139">
        <f t="shared" si="127"/>
        <v>0.13892487046632124</v>
      </c>
      <c r="J1192" s="139">
        <f t="shared" si="129"/>
        <v>-0.13679247143734224</v>
      </c>
      <c r="K1192" s="139">
        <f t="shared" si="130"/>
        <v>-9.5247436761379561E-2</v>
      </c>
      <c r="L1192" s="139">
        <f t="shared" si="131"/>
        <v>-0.24213410636922403</v>
      </c>
      <c r="M1192" s="139">
        <f t="shared" si="132"/>
        <v>-0.47417401456794583</v>
      </c>
      <c r="N1192" s="388">
        <f t="shared" si="128"/>
        <v>-153.63238072001445</v>
      </c>
    </row>
    <row r="1193" spans="2:14" x14ac:dyDescent="0.2">
      <c r="B1193" s="387">
        <v>18</v>
      </c>
      <c r="C1193" s="387">
        <v>3831</v>
      </c>
      <c r="D1193" s="384" t="s">
        <v>1766</v>
      </c>
      <c r="E1193" s="385">
        <v>253</v>
      </c>
      <c r="F1193" s="385">
        <v>1032</v>
      </c>
      <c r="G1193" s="385">
        <v>616</v>
      </c>
      <c r="H1193" s="386">
        <f t="shared" si="126"/>
        <v>0.4107142857142857</v>
      </c>
      <c r="I1193" s="139">
        <f t="shared" si="127"/>
        <v>0.84205426356589153</v>
      </c>
      <c r="J1193" s="139">
        <f t="shared" si="129"/>
        <v>-0.12604380217732805</v>
      </c>
      <c r="K1193" s="139">
        <f t="shared" si="130"/>
        <v>-2.5625058045789495E-3</v>
      </c>
      <c r="L1193" s="139">
        <f t="shared" si="131"/>
        <v>-0.21720452845999069</v>
      </c>
      <c r="M1193" s="139">
        <f t="shared" si="132"/>
        <v>-0.3458108364418977</v>
      </c>
      <c r="N1193" s="388">
        <f t="shared" si="128"/>
        <v>-213.01947524820898</v>
      </c>
    </row>
    <row r="1194" spans="2:14" x14ac:dyDescent="0.2">
      <c r="B1194" s="387">
        <v>18</v>
      </c>
      <c r="C1194" s="387">
        <v>3832</v>
      </c>
      <c r="D1194" s="384" t="s">
        <v>1767</v>
      </c>
      <c r="E1194" s="385">
        <v>1099</v>
      </c>
      <c r="F1194" s="385">
        <v>2713</v>
      </c>
      <c r="G1194" s="385">
        <v>1453</v>
      </c>
      <c r="H1194" s="386">
        <f t="shared" si="126"/>
        <v>0.75636613902271166</v>
      </c>
      <c r="I1194" s="139">
        <f t="shared" si="127"/>
        <v>0.94065610025801694</v>
      </c>
      <c r="J1194" s="139">
        <f t="shared" si="129"/>
        <v>-9.5233404332698335E-2</v>
      </c>
      <c r="K1194" s="139">
        <f t="shared" si="130"/>
        <v>0.36720480607618622</v>
      </c>
      <c r="L1194" s="139">
        <f t="shared" si="131"/>
        <v>-0.2137085827721367</v>
      </c>
      <c r="M1194" s="139">
        <f t="shared" si="132"/>
        <v>5.8262818971351188E-2</v>
      </c>
      <c r="N1194" s="388">
        <f t="shared" si="128"/>
        <v>84.655875965373269</v>
      </c>
    </row>
    <row r="1195" spans="2:14" x14ac:dyDescent="0.2">
      <c r="B1195" s="387">
        <v>18</v>
      </c>
      <c r="C1195" s="387">
        <v>3834</v>
      </c>
      <c r="D1195" s="384" t="s">
        <v>1768</v>
      </c>
      <c r="E1195" s="385">
        <v>1069</v>
      </c>
      <c r="F1195" s="385">
        <v>3363</v>
      </c>
      <c r="G1195" s="385">
        <v>2625</v>
      </c>
      <c r="H1195" s="386">
        <f t="shared" si="126"/>
        <v>0.40723809523809523</v>
      </c>
      <c r="I1195" s="139">
        <f t="shared" si="127"/>
        <v>1.0984240261671128</v>
      </c>
      <c r="J1195" s="139">
        <f t="shared" si="129"/>
        <v>-5.2091485247983842E-2</v>
      </c>
      <c r="K1195" s="139">
        <f t="shared" si="130"/>
        <v>-6.2812233397617186E-3</v>
      </c>
      <c r="L1195" s="139">
        <f t="shared" si="131"/>
        <v>-0.20811489284944562</v>
      </c>
      <c r="M1195" s="139">
        <f t="shared" si="132"/>
        <v>-0.26648760143719119</v>
      </c>
      <c r="N1195" s="388">
        <f t="shared" si="128"/>
        <v>-699.52995377262687</v>
      </c>
    </row>
    <row r="1196" spans="2:14" x14ac:dyDescent="0.2">
      <c r="B1196" s="387">
        <v>18</v>
      </c>
      <c r="C1196" s="387">
        <v>3835</v>
      </c>
      <c r="D1196" s="384" t="s">
        <v>1769</v>
      </c>
      <c r="E1196" s="385">
        <v>521</v>
      </c>
      <c r="F1196" s="385">
        <v>1911</v>
      </c>
      <c r="G1196" s="385">
        <v>878</v>
      </c>
      <c r="H1196" s="386">
        <f t="shared" si="126"/>
        <v>0.59339407744874717</v>
      </c>
      <c r="I1196" s="139">
        <f t="shared" si="127"/>
        <v>0.73207744636316063</v>
      </c>
      <c r="J1196" s="139">
        <f t="shared" si="129"/>
        <v>-0.11639944825224684</v>
      </c>
      <c r="K1196" s="139">
        <f t="shared" si="130"/>
        <v>0.19286250024714818</v>
      </c>
      <c r="L1196" s="139">
        <f t="shared" si="131"/>
        <v>-0.22110377610853371</v>
      </c>
      <c r="M1196" s="139">
        <f t="shared" si="132"/>
        <v>-0.14464072411363238</v>
      </c>
      <c r="N1196" s="388">
        <f t="shared" si="128"/>
        <v>-126.99455577176923</v>
      </c>
    </row>
    <row r="1197" spans="2:14" x14ac:dyDescent="0.2">
      <c r="B1197" s="387">
        <v>18</v>
      </c>
      <c r="C1197" s="387">
        <v>3837</v>
      </c>
      <c r="D1197" s="384" t="s">
        <v>1770</v>
      </c>
      <c r="E1197" s="385">
        <v>119</v>
      </c>
      <c r="F1197" s="385">
        <v>2658</v>
      </c>
      <c r="G1197" s="385">
        <v>197</v>
      </c>
      <c r="H1197" s="386">
        <f t="shared" si="126"/>
        <v>0.60406091370558379</v>
      </c>
      <c r="I1197" s="139">
        <f t="shared" si="127"/>
        <v>0.11888638073739653</v>
      </c>
      <c r="J1197" s="139">
        <f t="shared" si="129"/>
        <v>-0.14146740635522514</v>
      </c>
      <c r="K1197" s="139">
        <f t="shared" si="130"/>
        <v>0.20427354095533526</v>
      </c>
      <c r="L1197" s="139">
        <f t="shared" si="131"/>
        <v>-0.24284457459283001</v>
      </c>
      <c r="M1197" s="139">
        <f t="shared" si="132"/>
        <v>-0.1800384399927199</v>
      </c>
      <c r="N1197" s="388">
        <f t="shared" si="128"/>
        <v>-35.467572678565823</v>
      </c>
    </row>
    <row r="1198" spans="2:14" x14ac:dyDescent="0.2">
      <c r="B1198" s="387">
        <v>18</v>
      </c>
      <c r="C1198" s="387">
        <v>3847</v>
      </c>
      <c r="D1198" s="384" t="s">
        <v>1771</v>
      </c>
      <c r="E1198" s="385">
        <v>1169</v>
      </c>
      <c r="F1198" s="385">
        <v>10970</v>
      </c>
      <c r="G1198" s="385">
        <v>1409</v>
      </c>
      <c r="H1198" s="386">
        <f t="shared" si="126"/>
        <v>0.82966643009226404</v>
      </c>
      <c r="I1198" s="139">
        <f t="shared" si="127"/>
        <v>0.2350045578851413</v>
      </c>
      <c r="J1198" s="139">
        <f t="shared" si="129"/>
        <v>-9.6853066823933354E-2</v>
      </c>
      <c r="K1198" s="139">
        <f t="shared" si="130"/>
        <v>0.44561911610935423</v>
      </c>
      <c r="L1198" s="139">
        <f t="shared" si="131"/>
        <v>-0.23872758393322754</v>
      </c>
      <c r="M1198" s="139">
        <f t="shared" si="132"/>
        <v>0.11003846535219333</v>
      </c>
      <c r="N1198" s="388">
        <f t="shared" si="128"/>
        <v>155.04419768124041</v>
      </c>
    </row>
    <row r="1199" spans="2:14" x14ac:dyDescent="0.2">
      <c r="B1199" s="387">
        <v>18</v>
      </c>
      <c r="C1199" s="387">
        <v>3851</v>
      </c>
      <c r="D1199" s="384" t="s">
        <v>1772</v>
      </c>
      <c r="E1199" s="385">
        <v>8390</v>
      </c>
      <c r="F1199" s="385">
        <v>16943</v>
      </c>
      <c r="G1199" s="385">
        <v>10648</v>
      </c>
      <c r="H1199" s="386">
        <f t="shared" si="126"/>
        <v>0.78794139744552971</v>
      </c>
      <c r="I1199" s="139">
        <f t="shared" si="127"/>
        <v>1.1236498849082217</v>
      </c>
      <c r="J1199" s="139">
        <f t="shared" si="129"/>
        <v>0.24323924582425541</v>
      </c>
      <c r="K1199" s="139">
        <f t="shared" si="130"/>
        <v>0.4009830089621052</v>
      </c>
      <c r="L1199" s="139">
        <f t="shared" si="131"/>
        <v>-0.20722050553327673</v>
      </c>
      <c r="M1199" s="139">
        <f t="shared" si="132"/>
        <v>0.43700174925308388</v>
      </c>
      <c r="N1199" s="388">
        <f t="shared" si="128"/>
        <v>4653.1946260468376</v>
      </c>
    </row>
    <row r="1200" spans="2:14" x14ac:dyDescent="0.2">
      <c r="B1200" s="387">
        <v>18</v>
      </c>
      <c r="C1200" s="387">
        <v>3861</v>
      </c>
      <c r="D1200" s="384" t="s">
        <v>1773</v>
      </c>
      <c r="E1200" s="385">
        <v>206</v>
      </c>
      <c r="F1200" s="385">
        <v>2315</v>
      </c>
      <c r="G1200" s="385">
        <v>596</v>
      </c>
      <c r="H1200" s="386">
        <f t="shared" si="126"/>
        <v>0.34563758389261745</v>
      </c>
      <c r="I1200" s="139">
        <f t="shared" si="127"/>
        <v>0.34643628509719221</v>
      </c>
      <c r="J1200" s="139">
        <f t="shared" si="129"/>
        <v>-0.1267800124006167</v>
      </c>
      <c r="K1200" s="139">
        <f t="shared" si="130"/>
        <v>-7.2179482737703277E-2</v>
      </c>
      <c r="L1200" s="139">
        <f t="shared" si="131"/>
        <v>-0.23477675219108213</v>
      </c>
      <c r="M1200" s="139">
        <f t="shared" si="132"/>
        <v>-0.43373624732940208</v>
      </c>
      <c r="N1200" s="388">
        <f t="shared" si="128"/>
        <v>-258.50680340832366</v>
      </c>
    </row>
    <row r="1201" spans="2:14" x14ac:dyDescent="0.2">
      <c r="B1201" s="387">
        <v>18</v>
      </c>
      <c r="C1201" s="387">
        <v>3862</v>
      </c>
      <c r="D1201" s="384" t="s">
        <v>1774</v>
      </c>
      <c r="E1201" s="385">
        <v>85</v>
      </c>
      <c r="F1201" s="385">
        <v>3012</v>
      </c>
      <c r="G1201" s="385">
        <v>203</v>
      </c>
      <c r="H1201" s="386">
        <f t="shared" si="126"/>
        <v>0.41871921182266009</v>
      </c>
      <c r="I1201" s="139">
        <f t="shared" si="127"/>
        <v>9.5617529880478086E-2</v>
      </c>
      <c r="J1201" s="139">
        <f t="shared" si="129"/>
        <v>-0.14124654328823855</v>
      </c>
      <c r="K1201" s="139">
        <f t="shared" si="130"/>
        <v>6.0009084533407756E-3</v>
      </c>
      <c r="L1201" s="139">
        <f t="shared" si="131"/>
        <v>-0.24366957584578394</v>
      </c>
      <c r="M1201" s="139">
        <f t="shared" si="132"/>
        <v>-0.37891521068068168</v>
      </c>
      <c r="N1201" s="388">
        <f t="shared" si="128"/>
        <v>-76.919787768178381</v>
      </c>
    </row>
    <row r="1202" spans="2:14" x14ac:dyDescent="0.2">
      <c r="B1202" s="387">
        <v>18</v>
      </c>
      <c r="C1202" s="387">
        <v>3863</v>
      </c>
      <c r="D1202" s="384" t="s">
        <v>1775</v>
      </c>
      <c r="E1202" s="385">
        <v>382</v>
      </c>
      <c r="F1202" s="385">
        <v>2306</v>
      </c>
      <c r="G1202" s="385">
        <v>1136</v>
      </c>
      <c r="H1202" s="386">
        <f t="shared" si="126"/>
        <v>0.33626760563380281</v>
      </c>
      <c r="I1202" s="139">
        <f t="shared" si="127"/>
        <v>0.65828274067649606</v>
      </c>
      <c r="J1202" s="139">
        <f t="shared" si="129"/>
        <v>-0.10690233637182334</v>
      </c>
      <c r="K1202" s="139">
        <f t="shared" si="130"/>
        <v>-8.2203186183758659E-2</v>
      </c>
      <c r="L1202" s="139">
        <f t="shared" si="131"/>
        <v>-0.22372018054669116</v>
      </c>
      <c r="M1202" s="139">
        <f t="shared" si="132"/>
        <v>-0.41282570310227318</v>
      </c>
      <c r="N1202" s="388">
        <f t="shared" si="128"/>
        <v>-468.96999872418235</v>
      </c>
    </row>
    <row r="1203" spans="2:14" x14ac:dyDescent="0.2">
      <c r="B1203" s="387">
        <v>18</v>
      </c>
      <c r="C1203" s="387">
        <v>3871</v>
      </c>
      <c r="D1203" s="384" t="s">
        <v>1776</v>
      </c>
      <c r="E1203" s="385">
        <v>2301</v>
      </c>
      <c r="F1203" s="385">
        <v>10152</v>
      </c>
      <c r="G1203" s="385">
        <v>4411</v>
      </c>
      <c r="H1203" s="386">
        <f t="shared" si="126"/>
        <v>0.52165041940603041</v>
      </c>
      <c r="I1203" s="139">
        <f t="shared" si="127"/>
        <v>0.66115051221434196</v>
      </c>
      <c r="J1203" s="139">
        <f t="shared" si="129"/>
        <v>1.3652087691692006E-2</v>
      </c>
      <c r="K1203" s="139">
        <f t="shared" si="130"/>
        <v>0.11611342650421991</v>
      </c>
      <c r="L1203" s="139">
        <f t="shared" si="131"/>
        <v>-0.22361850319586463</v>
      </c>
      <c r="M1203" s="139">
        <f t="shared" si="132"/>
        <v>-9.3852988999952702E-2</v>
      </c>
      <c r="N1203" s="388">
        <f t="shared" si="128"/>
        <v>-413.98553447879135</v>
      </c>
    </row>
    <row r="1204" spans="2:14" x14ac:dyDescent="0.2">
      <c r="B1204" s="387">
        <v>18</v>
      </c>
      <c r="C1204" s="387">
        <v>3881</v>
      </c>
      <c r="D1204" s="384" t="s">
        <v>1777</v>
      </c>
      <c r="E1204" s="385">
        <v>94</v>
      </c>
      <c r="F1204" s="385">
        <v>1699</v>
      </c>
      <c r="G1204" s="385">
        <v>234</v>
      </c>
      <c r="H1204" s="386">
        <f t="shared" si="126"/>
        <v>0.40170940170940173</v>
      </c>
      <c r="I1204" s="139">
        <f t="shared" si="127"/>
        <v>0.19305473808122425</v>
      </c>
      <c r="J1204" s="139">
        <f t="shared" si="129"/>
        <v>-0.14010541744214114</v>
      </c>
      <c r="K1204" s="139">
        <f t="shared" si="130"/>
        <v>-1.2195643079595775E-2</v>
      </c>
      <c r="L1204" s="139">
        <f t="shared" si="131"/>
        <v>-0.2402149222685942</v>
      </c>
      <c r="M1204" s="139">
        <f t="shared" si="132"/>
        <v>-0.39251598279033112</v>
      </c>
      <c r="N1204" s="388">
        <f t="shared" si="128"/>
        <v>-91.84873997293748</v>
      </c>
    </row>
    <row r="1205" spans="2:14" x14ac:dyDescent="0.2">
      <c r="B1205" s="387">
        <v>18</v>
      </c>
      <c r="C1205" s="387">
        <v>3882</v>
      </c>
      <c r="D1205" s="384" t="s">
        <v>1778</v>
      </c>
      <c r="E1205" s="385">
        <v>541</v>
      </c>
      <c r="F1205" s="385">
        <v>755</v>
      </c>
      <c r="G1205" s="385">
        <v>893</v>
      </c>
      <c r="H1205" s="386">
        <f t="shared" si="126"/>
        <v>0.60582306830907051</v>
      </c>
      <c r="I1205" s="139">
        <f t="shared" si="127"/>
        <v>1.899337748344371</v>
      </c>
      <c r="J1205" s="139">
        <f t="shared" si="129"/>
        <v>-0.11584729058478034</v>
      </c>
      <c r="K1205" s="139">
        <f t="shared" si="130"/>
        <v>0.20615863766351983</v>
      </c>
      <c r="L1205" s="139">
        <f t="shared" si="131"/>
        <v>-0.17971835413048382</v>
      </c>
      <c r="M1205" s="139">
        <f t="shared" si="132"/>
        <v>-8.9407007051744328E-2</v>
      </c>
      <c r="N1205" s="388">
        <f t="shared" si="128"/>
        <v>-79.840457297207678</v>
      </c>
    </row>
    <row r="1206" spans="2:14" x14ac:dyDescent="0.2">
      <c r="B1206" s="387">
        <v>18</v>
      </c>
      <c r="C1206" s="387">
        <v>3891</v>
      </c>
      <c r="D1206" s="384" t="s">
        <v>1779</v>
      </c>
      <c r="E1206" s="385">
        <v>504</v>
      </c>
      <c r="F1206" s="385">
        <v>6277</v>
      </c>
      <c r="G1206" s="385">
        <v>1595</v>
      </c>
      <c r="H1206" s="386">
        <f t="shared" si="126"/>
        <v>0.31598746081504703</v>
      </c>
      <c r="I1206" s="139">
        <f t="shared" si="127"/>
        <v>0.33439541182093357</v>
      </c>
      <c r="J1206" s="139">
        <f t="shared" si="129"/>
        <v>-9.000631174734898E-2</v>
      </c>
      <c r="K1206" s="139">
        <f t="shared" si="130"/>
        <v>-0.10389823732382195</v>
      </c>
      <c r="L1206" s="139">
        <f t="shared" si="131"/>
        <v>-0.23520366349841981</v>
      </c>
      <c r="M1206" s="139">
        <f t="shared" si="132"/>
        <v>-0.42910821256959075</v>
      </c>
      <c r="N1206" s="388">
        <f t="shared" si="128"/>
        <v>-684.4275990484972</v>
      </c>
    </row>
    <row r="1207" spans="2:14" x14ac:dyDescent="0.2">
      <c r="B1207" s="387">
        <v>18</v>
      </c>
      <c r="C1207" s="387">
        <v>3901</v>
      </c>
      <c r="D1207" s="384" t="s">
        <v>1780</v>
      </c>
      <c r="E1207" s="385">
        <v>32903</v>
      </c>
      <c r="F1207" s="385">
        <v>4988</v>
      </c>
      <c r="G1207" s="385">
        <v>37875</v>
      </c>
      <c r="H1207" s="386">
        <f t="shared" si="126"/>
        <v>0.86872607260726076</v>
      </c>
      <c r="I1207" s="139">
        <f t="shared" si="127"/>
        <v>14.189655172413794</v>
      </c>
      <c r="J1207" s="139">
        <f t="shared" si="129"/>
        <v>1.2454790332982499</v>
      </c>
      <c r="K1207" s="139">
        <f t="shared" si="130"/>
        <v>0.48740387403138541</v>
      </c>
      <c r="L1207" s="139">
        <f t="shared" si="131"/>
        <v>0.25603703991141857</v>
      </c>
      <c r="M1207" s="139">
        <f t="shared" si="132"/>
        <v>1.9889199472410541</v>
      </c>
      <c r="N1207" s="388">
        <f t="shared" si="128"/>
        <v>75330.343001754925</v>
      </c>
    </row>
    <row r="1208" spans="2:14" x14ac:dyDescent="0.2">
      <c r="B1208" s="387">
        <v>18</v>
      </c>
      <c r="C1208" s="387">
        <v>3911</v>
      </c>
      <c r="D1208" s="384" t="s">
        <v>1781</v>
      </c>
      <c r="E1208" s="385">
        <v>942</v>
      </c>
      <c r="F1208" s="385">
        <v>4273</v>
      </c>
      <c r="G1208" s="385">
        <v>1956</v>
      </c>
      <c r="H1208" s="386">
        <f t="shared" si="126"/>
        <v>0.48159509202453987</v>
      </c>
      <c r="I1208" s="139">
        <f t="shared" si="127"/>
        <v>0.67821202901942435</v>
      </c>
      <c r="J1208" s="139">
        <f t="shared" si="129"/>
        <v>-7.6717717216988959E-2</v>
      </c>
      <c r="K1208" s="139">
        <f t="shared" si="130"/>
        <v>7.3263516716113711E-2</v>
      </c>
      <c r="L1208" s="139">
        <f t="shared" si="131"/>
        <v>-0.22301358407768213</v>
      </c>
      <c r="M1208" s="139">
        <f t="shared" si="132"/>
        <v>-0.22646778457855737</v>
      </c>
      <c r="N1208" s="388">
        <f t="shared" si="128"/>
        <v>-442.97098663565822</v>
      </c>
    </row>
    <row r="1209" spans="2:14" x14ac:dyDescent="0.2">
      <c r="B1209" s="387">
        <v>18</v>
      </c>
      <c r="C1209" s="387">
        <v>3921</v>
      </c>
      <c r="D1209" s="384" t="s">
        <v>1782</v>
      </c>
      <c r="E1209" s="385">
        <v>2935</v>
      </c>
      <c r="F1209" s="385">
        <v>11887</v>
      </c>
      <c r="G1209" s="385">
        <v>3101</v>
      </c>
      <c r="H1209" s="386">
        <f t="shared" si="126"/>
        <v>0.94646888100612703</v>
      </c>
      <c r="I1209" s="139">
        <f t="shared" si="127"/>
        <v>0.50778161016236223</v>
      </c>
      <c r="J1209" s="139">
        <f t="shared" si="129"/>
        <v>-3.4569681933714132E-2</v>
      </c>
      <c r="K1209" s="139">
        <f t="shared" si="130"/>
        <v>0.57057064720085926</v>
      </c>
      <c r="L1209" s="139">
        <f t="shared" si="131"/>
        <v>-0.22905622494392558</v>
      </c>
      <c r="M1209" s="139">
        <f t="shared" si="132"/>
        <v>0.30694474032321956</v>
      </c>
      <c r="N1209" s="388">
        <f t="shared" si="128"/>
        <v>951.8356397423039</v>
      </c>
    </row>
    <row r="1210" spans="2:14" x14ac:dyDescent="0.2">
      <c r="B1210" s="387">
        <v>18</v>
      </c>
      <c r="C1210" s="387">
        <v>3932</v>
      </c>
      <c r="D1210" s="384" t="s">
        <v>1783</v>
      </c>
      <c r="E1210" s="385">
        <v>97</v>
      </c>
      <c r="F1210" s="385">
        <v>2270</v>
      </c>
      <c r="G1210" s="385">
        <v>301</v>
      </c>
      <c r="H1210" s="386">
        <f t="shared" si="126"/>
        <v>0.32225913621262459</v>
      </c>
      <c r="I1210" s="139">
        <f t="shared" si="127"/>
        <v>0.17533039647577092</v>
      </c>
      <c r="J1210" s="139">
        <f t="shared" si="129"/>
        <v>-0.1376391131941242</v>
      </c>
      <c r="K1210" s="139">
        <f t="shared" si="130"/>
        <v>-9.7188999312933344E-2</v>
      </c>
      <c r="L1210" s="139">
        <f t="shared" si="131"/>
        <v>-0.24084334195816964</v>
      </c>
      <c r="M1210" s="139">
        <f t="shared" si="132"/>
        <v>-0.47567145446522718</v>
      </c>
      <c r="N1210" s="388">
        <f t="shared" si="128"/>
        <v>-143.17710779403339</v>
      </c>
    </row>
    <row r="1211" spans="2:14" x14ac:dyDescent="0.2">
      <c r="B1211" s="387">
        <v>18</v>
      </c>
      <c r="C1211" s="387">
        <v>3945</v>
      </c>
      <c r="D1211" s="384" t="s">
        <v>1784</v>
      </c>
      <c r="E1211" s="385">
        <v>1129</v>
      </c>
      <c r="F1211" s="385">
        <v>3521</v>
      </c>
      <c r="G1211" s="385">
        <v>3343</v>
      </c>
      <c r="H1211" s="386">
        <f t="shared" si="126"/>
        <v>0.33772061023033206</v>
      </c>
      <c r="I1211" s="139">
        <f t="shared" si="127"/>
        <v>1.2700937233740415</v>
      </c>
      <c r="J1211" s="139">
        <f t="shared" si="129"/>
        <v>-2.5661538231921546E-2</v>
      </c>
      <c r="K1211" s="139">
        <f t="shared" si="130"/>
        <v>-8.0648808278168185E-2</v>
      </c>
      <c r="L1211" s="139">
        <f t="shared" si="131"/>
        <v>-0.20202831314850486</v>
      </c>
      <c r="M1211" s="139">
        <f t="shared" si="132"/>
        <v>-0.30833865965859458</v>
      </c>
      <c r="N1211" s="388">
        <f t="shared" si="128"/>
        <v>-1030.7761392386817</v>
      </c>
    </row>
    <row r="1212" spans="2:14" x14ac:dyDescent="0.2">
      <c r="B1212" s="387">
        <v>18</v>
      </c>
      <c r="C1212" s="387">
        <v>3946</v>
      </c>
      <c r="D1212" s="384" t="s">
        <v>1785</v>
      </c>
      <c r="E1212" s="385">
        <v>862</v>
      </c>
      <c r="F1212" s="385">
        <v>2518</v>
      </c>
      <c r="G1212" s="385">
        <v>2626</v>
      </c>
      <c r="H1212" s="386">
        <f t="shared" si="126"/>
        <v>0.32825590251332826</v>
      </c>
      <c r="I1212" s="139">
        <f t="shared" si="127"/>
        <v>1.3852263701350278</v>
      </c>
      <c r="J1212" s="139">
        <f t="shared" si="129"/>
        <v>-5.2054674736819406E-2</v>
      </c>
      <c r="K1212" s="139">
        <f t="shared" si="130"/>
        <v>-9.0773850272752282E-2</v>
      </c>
      <c r="L1212" s="139">
        <f t="shared" si="131"/>
        <v>-0.19794626464435733</v>
      </c>
      <c r="M1212" s="139">
        <f t="shared" si="132"/>
        <v>-0.34077478965392904</v>
      </c>
      <c r="N1212" s="388">
        <f t="shared" si="128"/>
        <v>-894.87459763121763</v>
      </c>
    </row>
    <row r="1213" spans="2:14" x14ac:dyDescent="0.2">
      <c r="B1213" s="387">
        <v>18</v>
      </c>
      <c r="C1213" s="387">
        <v>3947</v>
      </c>
      <c r="D1213" s="384" t="s">
        <v>1786</v>
      </c>
      <c r="E1213" s="385">
        <v>1937</v>
      </c>
      <c r="F1213" s="385">
        <v>995</v>
      </c>
      <c r="G1213" s="385">
        <v>3531</v>
      </c>
      <c r="H1213" s="386">
        <f t="shared" si="126"/>
        <v>0.5485698102520532</v>
      </c>
      <c r="I1213" s="139">
        <f t="shared" si="127"/>
        <v>5.4954773869346738</v>
      </c>
      <c r="J1213" s="139">
        <f t="shared" si="129"/>
        <v>-1.8741162133008301E-2</v>
      </c>
      <c r="K1213" s="139">
        <f t="shared" si="130"/>
        <v>0.14491093097389687</v>
      </c>
      <c r="L1213" s="139">
        <f t="shared" si="131"/>
        <v>-5.2216582518407481E-2</v>
      </c>
      <c r="M1213" s="139">
        <f t="shared" si="132"/>
        <v>7.3953186322481088E-2</v>
      </c>
      <c r="N1213" s="388">
        <f t="shared" si="128"/>
        <v>261.12870090468073</v>
      </c>
    </row>
    <row r="1214" spans="2:14" x14ac:dyDescent="0.2">
      <c r="B1214" s="387">
        <v>18</v>
      </c>
      <c r="C1214" s="387">
        <v>3951</v>
      </c>
      <c r="D1214" s="384" t="s">
        <v>1787</v>
      </c>
      <c r="E1214" s="385">
        <v>298</v>
      </c>
      <c r="F1214" s="385">
        <v>1597</v>
      </c>
      <c r="G1214" s="385">
        <v>832</v>
      </c>
      <c r="H1214" s="386">
        <f t="shared" si="126"/>
        <v>0.35817307692307693</v>
      </c>
      <c r="I1214" s="139">
        <f t="shared" si="127"/>
        <v>0.70757670632435821</v>
      </c>
      <c r="J1214" s="139">
        <f t="shared" si="129"/>
        <v>-0.11809273176581071</v>
      </c>
      <c r="K1214" s="139">
        <f t="shared" si="130"/>
        <v>-5.876941270160526E-2</v>
      </c>
      <c r="L1214" s="139">
        <f t="shared" si="131"/>
        <v>-0.22197245421191758</v>
      </c>
      <c r="M1214" s="139">
        <f t="shared" si="132"/>
        <v>-0.39883459867933357</v>
      </c>
      <c r="N1214" s="388">
        <f t="shared" si="128"/>
        <v>-331.83038610120553</v>
      </c>
    </row>
    <row r="1215" spans="2:14" x14ac:dyDescent="0.2">
      <c r="B1215" s="387">
        <v>18</v>
      </c>
      <c r="C1215" s="387">
        <v>3952</v>
      </c>
      <c r="D1215" s="384" t="s">
        <v>1788</v>
      </c>
      <c r="E1215" s="385">
        <v>285</v>
      </c>
      <c r="F1215" s="385">
        <v>927</v>
      </c>
      <c r="G1215" s="385">
        <v>942</v>
      </c>
      <c r="H1215" s="386">
        <f t="shared" si="126"/>
        <v>0.30254777070063693</v>
      </c>
      <c r="I1215" s="139">
        <f t="shared" si="127"/>
        <v>1.3236245954692556</v>
      </c>
      <c r="J1215" s="139">
        <f t="shared" si="129"/>
        <v>-0.11404357553772317</v>
      </c>
      <c r="K1215" s="139">
        <f t="shared" si="130"/>
        <v>-0.118275588518527</v>
      </c>
      <c r="L1215" s="139">
        <f t="shared" si="131"/>
        <v>-0.20013036654074889</v>
      </c>
      <c r="M1215" s="139">
        <f t="shared" si="132"/>
        <v>-0.43244953059699909</v>
      </c>
      <c r="N1215" s="388">
        <f t="shared" si="128"/>
        <v>-407.36745782237313</v>
      </c>
    </row>
    <row r="1216" spans="2:14" x14ac:dyDescent="0.2">
      <c r="B1216" s="387">
        <v>18</v>
      </c>
      <c r="C1216" s="387">
        <v>3953</v>
      </c>
      <c r="D1216" s="384" t="s">
        <v>1789</v>
      </c>
      <c r="E1216" s="385">
        <v>2096</v>
      </c>
      <c r="F1216" s="385">
        <v>2626</v>
      </c>
      <c r="G1216" s="385">
        <v>3080</v>
      </c>
      <c r="H1216" s="386">
        <f t="shared" si="126"/>
        <v>0.68051948051948052</v>
      </c>
      <c r="I1216" s="139">
        <f t="shared" si="127"/>
        <v>1.971058644325971</v>
      </c>
      <c r="J1216" s="139">
        <f t="shared" si="129"/>
        <v>-3.5342702668167206E-2</v>
      </c>
      <c r="K1216" s="139">
        <f t="shared" si="130"/>
        <v>0.28606647349836845</v>
      </c>
      <c r="L1216" s="139">
        <f t="shared" si="131"/>
        <v>-0.1771754769849111</v>
      </c>
      <c r="M1216" s="139">
        <f t="shared" si="132"/>
        <v>7.3548293845290158E-2</v>
      </c>
      <c r="N1216" s="388">
        <f t="shared" si="128"/>
        <v>226.5287450434937</v>
      </c>
    </row>
    <row r="1217" spans="2:14" x14ac:dyDescent="0.2">
      <c r="B1217" s="387">
        <v>18</v>
      </c>
      <c r="C1217" s="387">
        <v>3954</v>
      </c>
      <c r="D1217" s="384" t="s">
        <v>1790</v>
      </c>
      <c r="E1217" s="385">
        <v>826</v>
      </c>
      <c r="F1217" s="385">
        <v>1042</v>
      </c>
      <c r="G1217" s="385">
        <v>2468</v>
      </c>
      <c r="H1217" s="386">
        <f t="shared" si="126"/>
        <v>0.33468395461912481</v>
      </c>
      <c r="I1217" s="139">
        <f t="shared" si="127"/>
        <v>3.1612284069097889</v>
      </c>
      <c r="J1217" s="139">
        <f t="shared" si="129"/>
        <v>-5.7870735500799693E-2</v>
      </c>
      <c r="K1217" s="139">
        <f t="shared" si="130"/>
        <v>-8.3897325454385441E-2</v>
      </c>
      <c r="L1217" s="139">
        <f t="shared" si="131"/>
        <v>-0.1349777959994066</v>
      </c>
      <c r="M1217" s="139">
        <f t="shared" si="132"/>
        <v>-0.27674585695459175</v>
      </c>
      <c r="N1217" s="388">
        <f t="shared" si="128"/>
        <v>-683.00877496393241</v>
      </c>
    </row>
    <row r="1218" spans="2:14" x14ac:dyDescent="0.2">
      <c r="B1218" s="387">
        <v>18</v>
      </c>
      <c r="C1218" s="387">
        <v>3955</v>
      </c>
      <c r="D1218" s="384" t="s">
        <v>1791</v>
      </c>
      <c r="E1218" s="385">
        <v>6078</v>
      </c>
      <c r="F1218" s="385">
        <v>1794</v>
      </c>
      <c r="G1218" s="385">
        <v>9043</v>
      </c>
      <c r="H1218" s="386">
        <f t="shared" si="126"/>
        <v>0.67212208337940949</v>
      </c>
      <c r="I1218" s="139">
        <f t="shared" si="127"/>
        <v>8.4286510590858423</v>
      </c>
      <c r="J1218" s="139">
        <f t="shared" si="129"/>
        <v>0.18415837540534175</v>
      </c>
      <c r="K1218" s="139">
        <f t="shared" si="130"/>
        <v>0.27708320626702332</v>
      </c>
      <c r="L1218" s="139">
        <f t="shared" si="131"/>
        <v>5.1779612632617489E-2</v>
      </c>
      <c r="M1218" s="139">
        <f t="shared" si="132"/>
        <v>0.5130211943049825</v>
      </c>
      <c r="N1218" s="388">
        <f t="shared" si="128"/>
        <v>4639.2506600999568</v>
      </c>
    </row>
    <row r="1219" spans="2:14" x14ac:dyDescent="0.2">
      <c r="B1219" s="387">
        <v>18</v>
      </c>
      <c r="C1219" s="387">
        <v>3961</v>
      </c>
      <c r="D1219" s="384" t="s">
        <v>1792</v>
      </c>
      <c r="E1219" s="385">
        <v>1182</v>
      </c>
      <c r="F1219" s="385">
        <v>3953</v>
      </c>
      <c r="G1219" s="385">
        <v>2144</v>
      </c>
      <c r="H1219" s="386">
        <f t="shared" si="126"/>
        <v>0.55130597014925375</v>
      </c>
      <c r="I1219" s="139">
        <f t="shared" si="127"/>
        <v>0.8413862888945105</v>
      </c>
      <c r="J1219" s="139">
        <f t="shared" si="129"/>
        <v>-6.9797341118075715E-2</v>
      </c>
      <c r="K1219" s="139">
        <f t="shared" si="130"/>
        <v>0.14783798743368393</v>
      </c>
      <c r="L1219" s="139">
        <f t="shared" si="131"/>
        <v>-0.21722821162097786</v>
      </c>
      <c r="M1219" s="139">
        <f t="shared" si="132"/>
        <v>-0.13918756530536963</v>
      </c>
      <c r="N1219" s="388">
        <f t="shared" si="128"/>
        <v>-298.41814001471249</v>
      </c>
    </row>
    <row r="1220" spans="2:14" x14ac:dyDescent="0.2">
      <c r="B1220" s="387">
        <v>18</v>
      </c>
      <c r="C1220" s="387">
        <v>3962</v>
      </c>
      <c r="D1220" s="384" t="s">
        <v>1793</v>
      </c>
      <c r="E1220" s="385">
        <v>1513</v>
      </c>
      <c r="F1220" s="385">
        <v>5216</v>
      </c>
      <c r="G1220" s="385">
        <v>2810</v>
      </c>
      <c r="H1220" s="386">
        <f t="shared" si="126"/>
        <v>0.53843416370106767</v>
      </c>
      <c r="I1220" s="139">
        <f t="shared" si="127"/>
        <v>0.8287960122699386</v>
      </c>
      <c r="J1220" s="139">
        <f t="shared" si="129"/>
        <v>-4.5281540682563889E-2</v>
      </c>
      <c r="K1220" s="139">
        <f t="shared" si="130"/>
        <v>0.13406814004580289</v>
      </c>
      <c r="L1220" s="139">
        <f t="shared" si="131"/>
        <v>-0.21767460212191742</v>
      </c>
      <c r="M1220" s="139">
        <f t="shared" si="132"/>
        <v>-0.1288880027586784</v>
      </c>
      <c r="N1220" s="388">
        <f t="shared" si="128"/>
        <v>-362.17528775188629</v>
      </c>
    </row>
    <row r="1221" spans="2:14" x14ac:dyDescent="0.2">
      <c r="B1221" s="387">
        <v>18</v>
      </c>
      <c r="C1221" s="387">
        <v>3972</v>
      </c>
      <c r="D1221" s="384" t="s">
        <v>1794</v>
      </c>
      <c r="E1221" s="385">
        <v>518</v>
      </c>
      <c r="F1221" s="385">
        <v>3894</v>
      </c>
      <c r="G1221" s="385">
        <v>1390</v>
      </c>
      <c r="H1221" s="386">
        <f t="shared" si="126"/>
        <v>0.37266187050359711</v>
      </c>
      <c r="I1221" s="139">
        <f t="shared" si="127"/>
        <v>0.48998459167950692</v>
      </c>
      <c r="J1221" s="139">
        <f t="shared" si="129"/>
        <v>-9.7552466536057564E-2</v>
      </c>
      <c r="K1221" s="139">
        <f t="shared" si="130"/>
        <v>-4.3269764129249016E-2</v>
      </c>
      <c r="L1221" s="139">
        <f t="shared" si="131"/>
        <v>-0.2296872214051382</v>
      </c>
      <c r="M1221" s="139">
        <f t="shared" si="132"/>
        <v>-0.37050945207044478</v>
      </c>
      <c r="N1221" s="388">
        <f t="shared" si="128"/>
        <v>-515.00813837791827</v>
      </c>
    </row>
    <row r="1222" spans="2:14" x14ac:dyDescent="0.2">
      <c r="B1222" s="387">
        <v>18</v>
      </c>
      <c r="C1222" s="387">
        <v>3981</v>
      </c>
      <c r="D1222" s="384" t="s">
        <v>1795</v>
      </c>
      <c r="E1222" s="385">
        <v>770</v>
      </c>
      <c r="F1222" s="385">
        <v>6157</v>
      </c>
      <c r="G1222" s="385">
        <v>1716</v>
      </c>
      <c r="H1222" s="386">
        <f t="shared" si="126"/>
        <v>0.44871794871794873</v>
      </c>
      <c r="I1222" s="139">
        <f t="shared" si="127"/>
        <v>0.40376806886470684</v>
      </c>
      <c r="J1222" s="139">
        <f t="shared" si="129"/>
        <v>-8.5552239896452678E-2</v>
      </c>
      <c r="K1222" s="139">
        <f t="shared" si="130"/>
        <v>3.8092598966254942E-2</v>
      </c>
      <c r="L1222" s="139">
        <f t="shared" si="131"/>
        <v>-0.23274404358277453</v>
      </c>
      <c r="M1222" s="139">
        <f t="shared" si="132"/>
        <v>-0.28020368451297228</v>
      </c>
      <c r="N1222" s="388">
        <f t="shared" si="128"/>
        <v>-480.82952262426045</v>
      </c>
    </row>
    <row r="1223" spans="2:14" x14ac:dyDescent="0.2">
      <c r="B1223" s="387">
        <v>18</v>
      </c>
      <c r="C1223" s="387">
        <v>3982</v>
      </c>
      <c r="D1223" s="384" t="s">
        <v>1796</v>
      </c>
      <c r="E1223" s="385">
        <v>1158</v>
      </c>
      <c r="F1223" s="385">
        <v>4369</v>
      </c>
      <c r="G1223" s="385">
        <v>2033</v>
      </c>
      <c r="H1223" s="386">
        <f t="shared" si="126"/>
        <v>0.56960157402852929</v>
      </c>
      <c r="I1223" s="139">
        <f t="shared" si="127"/>
        <v>0.73037308308537419</v>
      </c>
      <c r="J1223" s="139">
        <f t="shared" si="129"/>
        <v>-7.3883307857327676E-2</v>
      </c>
      <c r="K1223" s="139">
        <f t="shared" si="130"/>
        <v>0.16741004006676638</v>
      </c>
      <c r="L1223" s="139">
        <f t="shared" si="131"/>
        <v>-0.22116420461221481</v>
      </c>
      <c r="M1223" s="139">
        <f t="shared" si="132"/>
        <v>-0.12763747240277612</v>
      </c>
      <c r="N1223" s="388">
        <f t="shared" si="128"/>
        <v>-259.48698139484384</v>
      </c>
    </row>
    <row r="1224" spans="2:14" x14ac:dyDescent="0.2">
      <c r="B1224" s="387">
        <v>18</v>
      </c>
      <c r="C1224" s="387">
        <v>3983</v>
      </c>
      <c r="D1224" s="384" t="s">
        <v>1797</v>
      </c>
      <c r="E1224" s="385">
        <v>186</v>
      </c>
      <c r="F1224" s="385">
        <v>4797</v>
      </c>
      <c r="G1224" s="385">
        <v>339</v>
      </c>
      <c r="H1224" s="386">
        <f t="shared" si="126"/>
        <v>0.54867256637168138</v>
      </c>
      <c r="I1224" s="139">
        <f t="shared" si="127"/>
        <v>0.10944340212632896</v>
      </c>
      <c r="J1224" s="139">
        <f t="shared" si="129"/>
        <v>-0.13624031376987575</v>
      </c>
      <c r="K1224" s="139">
        <f t="shared" si="130"/>
        <v>0.14502085618844593</v>
      </c>
      <c r="L1224" s="139">
        <f t="shared" si="131"/>
        <v>-0.24317937708194526</v>
      </c>
      <c r="M1224" s="139">
        <f t="shared" si="132"/>
        <v>-0.23439883466337508</v>
      </c>
      <c r="N1224" s="388">
        <f t="shared" si="128"/>
        <v>-79.461204950884152</v>
      </c>
    </row>
    <row r="1225" spans="2:14" x14ac:dyDescent="0.2">
      <c r="B1225" s="387">
        <v>18</v>
      </c>
      <c r="C1225" s="387">
        <v>3985</v>
      </c>
      <c r="D1225" s="384" t="s">
        <v>1798</v>
      </c>
      <c r="E1225" s="385">
        <v>457</v>
      </c>
      <c r="F1225" s="385">
        <v>5476</v>
      </c>
      <c r="G1225" s="385">
        <v>1079</v>
      </c>
      <c r="H1225" s="386">
        <f t="shared" si="126"/>
        <v>0.42354031510658019</v>
      </c>
      <c r="I1225" s="139">
        <f t="shared" si="127"/>
        <v>0.28049671292914535</v>
      </c>
      <c r="J1225" s="139">
        <f t="shared" si="129"/>
        <v>-0.10900053550819597</v>
      </c>
      <c r="K1225" s="139">
        <f t="shared" si="130"/>
        <v>1.1158370751116944E-2</v>
      </c>
      <c r="L1225" s="139">
        <f t="shared" si="131"/>
        <v>-0.2371146514707842</v>
      </c>
      <c r="M1225" s="139">
        <f t="shared" si="132"/>
        <v>-0.33495681622786322</v>
      </c>
      <c r="N1225" s="388">
        <f t="shared" si="128"/>
        <v>-361.41840470986443</v>
      </c>
    </row>
    <row r="1226" spans="2:14" x14ac:dyDescent="0.2">
      <c r="B1226" s="387">
        <v>18</v>
      </c>
      <c r="C1226" s="387">
        <v>3986</v>
      </c>
      <c r="D1226" s="384" t="s">
        <v>1799</v>
      </c>
      <c r="E1226" s="385">
        <v>640</v>
      </c>
      <c r="F1226" s="385">
        <v>5235</v>
      </c>
      <c r="G1226" s="385">
        <v>1197</v>
      </c>
      <c r="H1226" s="386">
        <f t="shared" si="126"/>
        <v>0.53467000835421885</v>
      </c>
      <c r="I1226" s="139">
        <f t="shared" si="127"/>
        <v>0.35090735434574977</v>
      </c>
      <c r="J1226" s="139">
        <f t="shared" si="129"/>
        <v>-0.10465689519079298</v>
      </c>
      <c r="K1226" s="139">
        <f t="shared" si="130"/>
        <v>0.13004136689014464</v>
      </c>
      <c r="L1226" s="139">
        <f t="shared" si="131"/>
        <v>-0.23461822963426204</v>
      </c>
      <c r="M1226" s="139">
        <f t="shared" si="132"/>
        <v>-0.20923375793491039</v>
      </c>
      <c r="N1226" s="388">
        <f t="shared" si="128"/>
        <v>-250.45280824808773</v>
      </c>
    </row>
    <row r="1227" spans="2:14" x14ac:dyDescent="0.2">
      <c r="B1227" s="387">
        <v>18</v>
      </c>
      <c r="C1227" s="387">
        <v>3987</v>
      </c>
      <c r="D1227" s="384" t="s">
        <v>1800</v>
      </c>
      <c r="E1227" s="385">
        <v>574</v>
      </c>
      <c r="F1227" s="385">
        <v>3226</v>
      </c>
      <c r="G1227" s="385">
        <v>1163</v>
      </c>
      <c r="H1227" s="386">
        <f t="shared" si="126"/>
        <v>0.4935511607910576</v>
      </c>
      <c r="I1227" s="139">
        <f t="shared" si="127"/>
        <v>0.53843769373837569</v>
      </c>
      <c r="J1227" s="139">
        <f t="shared" si="129"/>
        <v>-0.10590845257038366</v>
      </c>
      <c r="K1227" s="139">
        <f t="shared" si="130"/>
        <v>8.6053737182578263E-2</v>
      </c>
      <c r="L1227" s="139">
        <f t="shared" si="131"/>
        <v>-0.22796930803872947</v>
      </c>
      <c r="M1227" s="139">
        <f t="shared" si="132"/>
        <v>-0.24782402342653487</v>
      </c>
      <c r="N1227" s="388">
        <f t="shared" si="128"/>
        <v>-288.21933924506004</v>
      </c>
    </row>
    <row r="1228" spans="2:14" x14ac:dyDescent="0.2">
      <c r="B1228" s="387">
        <v>18</v>
      </c>
      <c r="C1228" s="387">
        <v>3988</v>
      </c>
      <c r="D1228" s="384" t="s">
        <v>1801</v>
      </c>
      <c r="E1228" s="385">
        <v>621</v>
      </c>
      <c r="F1228" s="385">
        <v>5744</v>
      </c>
      <c r="G1228" s="385">
        <v>1160</v>
      </c>
      <c r="H1228" s="386">
        <f t="shared" si="126"/>
        <v>0.53534482758620694</v>
      </c>
      <c r="I1228" s="139">
        <f t="shared" si="127"/>
        <v>0.3100626740947075</v>
      </c>
      <c r="J1228" s="139">
        <f t="shared" si="129"/>
        <v>-0.10601888410387697</v>
      </c>
      <c r="K1228" s="139">
        <f t="shared" si="130"/>
        <v>0.13076326694949431</v>
      </c>
      <c r="L1228" s="139">
        <f t="shared" si="131"/>
        <v>-0.23606638504987823</v>
      </c>
      <c r="M1228" s="139">
        <f t="shared" si="132"/>
        <v>-0.21132200220426089</v>
      </c>
      <c r="N1228" s="388">
        <f t="shared" si="128"/>
        <v>-245.13352255694264</v>
      </c>
    </row>
    <row r="1229" spans="2:14" x14ac:dyDescent="0.2">
      <c r="B1229" s="387">
        <v>19</v>
      </c>
      <c r="C1229" s="387">
        <v>4001</v>
      </c>
      <c r="D1229" s="384" t="s">
        <v>1802</v>
      </c>
      <c r="E1229" s="385">
        <v>34575</v>
      </c>
      <c r="F1229" s="385">
        <v>1149</v>
      </c>
      <c r="G1229" s="385">
        <v>21773</v>
      </c>
      <c r="H1229" s="386">
        <f t="shared" ref="H1229:H1292" si="133">E1229/G1229</f>
        <v>1.5879759334956138</v>
      </c>
      <c r="I1229" s="139">
        <f t="shared" ref="I1229:I1292" si="134">(G1229+E1229)/F1229</f>
        <v>49.040905134899916</v>
      </c>
      <c r="J1229" s="139">
        <f t="shared" si="129"/>
        <v>0.65275618252856338</v>
      </c>
      <c r="K1229" s="139">
        <f t="shared" si="130"/>
        <v>1.2568344009783601</v>
      </c>
      <c r="L1229" s="139">
        <f t="shared" si="131"/>
        <v>1.4916943167946353</v>
      </c>
      <c r="M1229" s="139">
        <f t="shared" si="132"/>
        <v>3.4012849003015586</v>
      </c>
      <c r="N1229" s="388">
        <f t="shared" ref="N1229:N1292" si="135">M1229*G1229</f>
        <v>74056.176134265843</v>
      </c>
    </row>
    <row r="1230" spans="2:14" x14ac:dyDescent="0.2">
      <c r="B1230" s="387">
        <v>19</v>
      </c>
      <c r="C1230" s="387">
        <v>4002</v>
      </c>
      <c r="D1230" s="384" t="s">
        <v>1803</v>
      </c>
      <c r="E1230" s="385">
        <v>290</v>
      </c>
      <c r="F1230" s="385">
        <v>391</v>
      </c>
      <c r="G1230" s="385">
        <v>1617</v>
      </c>
      <c r="H1230" s="386">
        <f t="shared" si="133"/>
        <v>0.17934446505875076</v>
      </c>
      <c r="I1230" s="139">
        <f t="shared" si="134"/>
        <v>4.8772378516624038</v>
      </c>
      <c r="J1230" s="139">
        <f t="shared" ref="J1230:J1293" si="136">$J$6*(G1230-G$10)/G$11</f>
        <v>-8.9196480501731457E-2</v>
      </c>
      <c r="K1230" s="139">
        <f t="shared" ref="K1230:K1293" si="137">$K$6*(H1230-H$10)/H$11</f>
        <v>-0.25007454954239383</v>
      </c>
      <c r="L1230" s="139">
        <f t="shared" ref="L1230:L1293" si="138">$L$6*(I1230-I$10)/I$11</f>
        <v>-7.4136375393508813E-2</v>
      </c>
      <c r="M1230" s="139">
        <f t="shared" ref="M1230:M1293" si="139">SUM(J1230:L1230)</f>
        <v>-0.4134074054376341</v>
      </c>
      <c r="N1230" s="388">
        <f t="shared" si="135"/>
        <v>-668.47977459265439</v>
      </c>
    </row>
    <row r="1231" spans="2:14" x14ac:dyDescent="0.2">
      <c r="B1231" s="387">
        <v>19</v>
      </c>
      <c r="C1231" s="387">
        <v>4003</v>
      </c>
      <c r="D1231" s="384" t="s">
        <v>1804</v>
      </c>
      <c r="E1231" s="385">
        <v>5307</v>
      </c>
      <c r="F1231" s="385">
        <v>530</v>
      </c>
      <c r="G1231" s="385">
        <v>8270</v>
      </c>
      <c r="H1231" s="386">
        <f t="shared" si="133"/>
        <v>0.64171704957678355</v>
      </c>
      <c r="I1231" s="139">
        <f t="shared" si="134"/>
        <v>25.616981132075473</v>
      </c>
      <c r="J1231" s="139">
        <f t="shared" si="136"/>
        <v>0.15570385027523573</v>
      </c>
      <c r="K1231" s="139">
        <f t="shared" si="137"/>
        <v>0.24455687230054857</v>
      </c>
      <c r="L1231" s="139">
        <f t="shared" si="138"/>
        <v>0.66119491782315731</v>
      </c>
      <c r="M1231" s="139">
        <f t="shared" si="139"/>
        <v>1.0614556403989415</v>
      </c>
      <c r="N1231" s="388">
        <f t="shared" si="135"/>
        <v>8778.2381460992456</v>
      </c>
    </row>
    <row r="1232" spans="2:14" x14ac:dyDescent="0.2">
      <c r="B1232" s="387">
        <v>19</v>
      </c>
      <c r="C1232" s="387">
        <v>4004</v>
      </c>
      <c r="D1232" s="384" t="s">
        <v>1805</v>
      </c>
      <c r="E1232" s="385">
        <v>409</v>
      </c>
      <c r="F1232" s="385">
        <v>1258</v>
      </c>
      <c r="G1232" s="385">
        <v>746</v>
      </c>
      <c r="H1232" s="386">
        <f t="shared" si="133"/>
        <v>0.54825737265415553</v>
      </c>
      <c r="I1232" s="139">
        <f t="shared" si="134"/>
        <v>0.91812400635930047</v>
      </c>
      <c r="J1232" s="139">
        <f t="shared" si="136"/>
        <v>-0.12125843572595188</v>
      </c>
      <c r="K1232" s="139">
        <f t="shared" si="137"/>
        <v>0.14457669521152697</v>
      </c>
      <c r="L1232" s="139">
        <f t="shared" si="138"/>
        <v>-0.21450746217586925</v>
      </c>
      <c r="M1232" s="139">
        <f t="shared" si="139"/>
        <v>-0.19118920269029416</v>
      </c>
      <c r="N1232" s="388">
        <f t="shared" si="135"/>
        <v>-142.62714520695945</v>
      </c>
    </row>
    <row r="1233" spans="2:14" x14ac:dyDescent="0.2">
      <c r="B1233" s="387">
        <v>19</v>
      </c>
      <c r="C1233" s="387">
        <v>4005</v>
      </c>
      <c r="D1233" s="384" t="s">
        <v>1806</v>
      </c>
      <c r="E1233" s="385">
        <v>1172</v>
      </c>
      <c r="F1233" s="385">
        <v>982</v>
      </c>
      <c r="G1233" s="385">
        <v>4467</v>
      </c>
      <c r="H1233" s="386">
        <f t="shared" si="133"/>
        <v>0.26236847996418178</v>
      </c>
      <c r="I1233" s="139">
        <f t="shared" si="134"/>
        <v>5.7423625254582484</v>
      </c>
      <c r="J1233" s="139">
        <f t="shared" si="136"/>
        <v>1.5713476316900205E-2</v>
      </c>
      <c r="K1233" s="139">
        <f t="shared" si="137"/>
        <v>-0.16125811034414508</v>
      </c>
      <c r="L1233" s="139">
        <f t="shared" si="138"/>
        <v>-4.3463225944415214E-2</v>
      </c>
      <c r="M1233" s="139">
        <f t="shared" si="139"/>
        <v>-0.18900785997166009</v>
      </c>
      <c r="N1233" s="388">
        <f t="shared" si="135"/>
        <v>-844.2981104934056</v>
      </c>
    </row>
    <row r="1234" spans="2:14" x14ac:dyDescent="0.2">
      <c r="B1234" s="387">
        <v>19</v>
      </c>
      <c r="C1234" s="387">
        <v>4006</v>
      </c>
      <c r="D1234" s="384" t="s">
        <v>1807</v>
      </c>
      <c r="E1234" s="385">
        <v>2758</v>
      </c>
      <c r="F1234" s="385">
        <v>1725</v>
      </c>
      <c r="G1234" s="385">
        <v>8386</v>
      </c>
      <c r="H1234" s="386">
        <f t="shared" si="133"/>
        <v>0.328881469115192</v>
      </c>
      <c r="I1234" s="139">
        <f t="shared" si="134"/>
        <v>6.4602898550724639</v>
      </c>
      <c r="J1234" s="139">
        <f t="shared" si="136"/>
        <v>0.15997386957030985</v>
      </c>
      <c r="K1234" s="139">
        <f t="shared" si="137"/>
        <v>-9.0104639103885373E-2</v>
      </c>
      <c r="L1234" s="139">
        <f t="shared" si="138"/>
        <v>-1.8008984559499935E-2</v>
      </c>
      <c r="M1234" s="139">
        <f t="shared" si="139"/>
        <v>5.1860245906924535E-2</v>
      </c>
      <c r="N1234" s="388">
        <f t="shared" si="135"/>
        <v>434.90002217546913</v>
      </c>
    </row>
    <row r="1235" spans="2:14" x14ac:dyDescent="0.2">
      <c r="B1235" s="387">
        <v>19</v>
      </c>
      <c r="C1235" s="387">
        <v>4007</v>
      </c>
      <c r="D1235" s="384" t="s">
        <v>1808</v>
      </c>
      <c r="E1235" s="385">
        <v>813</v>
      </c>
      <c r="F1235" s="385">
        <v>353</v>
      </c>
      <c r="G1235" s="385">
        <v>1621</v>
      </c>
      <c r="H1235" s="386">
        <f t="shared" si="133"/>
        <v>0.5015422578655151</v>
      </c>
      <c r="I1235" s="139">
        <f t="shared" si="134"/>
        <v>6.8951841359773374</v>
      </c>
      <c r="J1235" s="139">
        <f t="shared" si="136"/>
        <v>-8.9049238457073729E-2</v>
      </c>
      <c r="K1235" s="139">
        <f t="shared" si="137"/>
        <v>9.4602357581739793E-2</v>
      </c>
      <c r="L1235" s="139">
        <f t="shared" si="138"/>
        <v>-2.5897303447031399E-3</v>
      </c>
      <c r="M1235" s="139">
        <f t="shared" si="139"/>
        <v>2.9633887799629245E-3</v>
      </c>
      <c r="N1235" s="388">
        <f t="shared" si="135"/>
        <v>4.8036532123199009</v>
      </c>
    </row>
    <row r="1236" spans="2:14" x14ac:dyDescent="0.2">
      <c r="B1236" s="387">
        <v>19</v>
      </c>
      <c r="C1236" s="387">
        <v>4008</v>
      </c>
      <c r="D1236" s="384" t="s">
        <v>1809</v>
      </c>
      <c r="E1236" s="385">
        <v>1349</v>
      </c>
      <c r="F1236" s="385">
        <v>1182</v>
      </c>
      <c r="G1236" s="385">
        <v>6434</v>
      </c>
      <c r="H1236" s="386">
        <f t="shared" si="133"/>
        <v>0.2096673919801057</v>
      </c>
      <c r="I1236" s="139">
        <f t="shared" si="134"/>
        <v>6.584602368866328</v>
      </c>
      <c r="J1236" s="139">
        <f t="shared" si="136"/>
        <v>8.8119751777338273E-2</v>
      </c>
      <c r="K1236" s="139">
        <f t="shared" si="137"/>
        <v>-0.21763605089485022</v>
      </c>
      <c r="L1236" s="139">
        <f t="shared" si="138"/>
        <v>-1.3601462234120596E-2</v>
      </c>
      <c r="M1236" s="139">
        <f t="shared" si="139"/>
        <v>-0.14311776135163254</v>
      </c>
      <c r="N1236" s="388">
        <f t="shared" si="135"/>
        <v>-920.81967653640379</v>
      </c>
    </row>
    <row r="1237" spans="2:14" x14ac:dyDescent="0.2">
      <c r="B1237" s="387">
        <v>19</v>
      </c>
      <c r="C1237" s="387">
        <v>4009</v>
      </c>
      <c r="D1237" s="384" t="s">
        <v>1810</v>
      </c>
      <c r="E1237" s="385">
        <v>1506</v>
      </c>
      <c r="F1237" s="385">
        <v>697</v>
      </c>
      <c r="G1237" s="385">
        <v>4010</v>
      </c>
      <c r="H1237" s="386">
        <f t="shared" si="133"/>
        <v>0.37556109725685788</v>
      </c>
      <c r="I1237" s="139">
        <f t="shared" si="134"/>
        <v>7.9139167862266859</v>
      </c>
      <c r="J1237" s="139">
        <f t="shared" si="136"/>
        <v>-1.1089272852452935E-3</v>
      </c>
      <c r="K1237" s="139">
        <f t="shared" si="137"/>
        <v>-4.0168263955519444E-2</v>
      </c>
      <c r="L1237" s="139">
        <f t="shared" si="138"/>
        <v>3.3529617277953422E-2</v>
      </c>
      <c r="M1237" s="139">
        <f t="shared" si="139"/>
        <v>-7.7475739628113174E-3</v>
      </c>
      <c r="N1237" s="388">
        <f t="shared" si="135"/>
        <v>-31.067771590873384</v>
      </c>
    </row>
    <row r="1238" spans="2:14" x14ac:dyDescent="0.2">
      <c r="B1238" s="387">
        <v>19</v>
      </c>
      <c r="C1238" s="387">
        <v>4010</v>
      </c>
      <c r="D1238" s="384" t="s">
        <v>1811</v>
      </c>
      <c r="E1238" s="385">
        <v>3874</v>
      </c>
      <c r="F1238" s="385">
        <v>712</v>
      </c>
      <c r="G1238" s="385">
        <v>8663</v>
      </c>
      <c r="H1238" s="386">
        <f t="shared" si="133"/>
        <v>0.44718919542883528</v>
      </c>
      <c r="I1238" s="139">
        <f t="shared" si="134"/>
        <v>17.608146067415731</v>
      </c>
      <c r="J1238" s="139">
        <f t="shared" si="136"/>
        <v>0.17017038116285754</v>
      </c>
      <c r="K1238" s="139">
        <f t="shared" si="137"/>
        <v>3.6457187528897615E-2</v>
      </c>
      <c r="L1238" s="139">
        <f t="shared" si="138"/>
        <v>0.37724024366781089</v>
      </c>
      <c r="M1238" s="139">
        <f t="shared" si="139"/>
        <v>0.58386781235956609</v>
      </c>
      <c r="N1238" s="388">
        <f t="shared" si="135"/>
        <v>5058.0468584709206</v>
      </c>
    </row>
    <row r="1239" spans="2:14" x14ac:dyDescent="0.2">
      <c r="B1239" s="387">
        <v>19</v>
      </c>
      <c r="C1239" s="387">
        <v>4012</v>
      </c>
      <c r="D1239" s="384" t="s">
        <v>1812</v>
      </c>
      <c r="E1239" s="385">
        <v>4964</v>
      </c>
      <c r="F1239" s="385">
        <v>1049</v>
      </c>
      <c r="G1239" s="385">
        <v>10896</v>
      </c>
      <c r="H1239" s="386">
        <f t="shared" si="133"/>
        <v>0.45558002936857561</v>
      </c>
      <c r="I1239" s="139">
        <f t="shared" si="134"/>
        <v>15.119161105815062</v>
      </c>
      <c r="J1239" s="139">
        <f t="shared" si="136"/>
        <v>0.25236825259303458</v>
      </c>
      <c r="K1239" s="139">
        <f t="shared" si="137"/>
        <v>4.543343365817025E-2</v>
      </c>
      <c r="L1239" s="139">
        <f t="shared" si="138"/>
        <v>0.28899283839066114</v>
      </c>
      <c r="M1239" s="139">
        <f t="shared" si="139"/>
        <v>0.58679452464186599</v>
      </c>
      <c r="N1239" s="388">
        <f t="shared" si="135"/>
        <v>6393.7131404977717</v>
      </c>
    </row>
    <row r="1240" spans="2:14" x14ac:dyDescent="0.2">
      <c r="B1240" s="387">
        <v>19</v>
      </c>
      <c r="C1240" s="387">
        <v>4013</v>
      </c>
      <c r="D1240" s="384" t="s">
        <v>1813</v>
      </c>
      <c r="E1240" s="385">
        <v>2416</v>
      </c>
      <c r="F1240" s="385">
        <v>286</v>
      </c>
      <c r="G1240" s="385">
        <v>4392</v>
      </c>
      <c r="H1240" s="386">
        <f t="shared" si="133"/>
        <v>0.55009107468123863</v>
      </c>
      <c r="I1240" s="139">
        <f t="shared" si="134"/>
        <v>23.804195804195803</v>
      </c>
      <c r="J1240" s="139">
        <f t="shared" si="136"/>
        <v>1.2952687979567792E-2</v>
      </c>
      <c r="K1240" s="139">
        <f t="shared" si="137"/>
        <v>0.14653833106811187</v>
      </c>
      <c r="L1240" s="139">
        <f t="shared" si="138"/>
        <v>0.59692229103838623</v>
      </c>
      <c r="M1240" s="139">
        <f t="shared" si="139"/>
        <v>0.75641331008606594</v>
      </c>
      <c r="N1240" s="388">
        <f t="shared" si="135"/>
        <v>3322.1672578980015</v>
      </c>
    </row>
    <row r="1241" spans="2:14" x14ac:dyDescent="0.2">
      <c r="B1241" s="387">
        <v>19</v>
      </c>
      <c r="C1241" s="387">
        <v>4021</v>
      </c>
      <c r="D1241" s="384" t="s">
        <v>1814</v>
      </c>
      <c r="E1241" s="385">
        <v>29040</v>
      </c>
      <c r="F1241" s="385">
        <v>1296</v>
      </c>
      <c r="G1241" s="385">
        <v>19634</v>
      </c>
      <c r="H1241" s="386">
        <f t="shared" si="133"/>
        <v>1.4790669247224202</v>
      </c>
      <c r="I1241" s="139">
        <f t="shared" si="134"/>
        <v>37.557098765432102</v>
      </c>
      <c r="J1241" s="139">
        <f t="shared" si="136"/>
        <v>0.57401849914784275</v>
      </c>
      <c r="K1241" s="139">
        <f t="shared" si="137"/>
        <v>1.1403270221571373</v>
      </c>
      <c r="L1241" s="139">
        <f t="shared" si="138"/>
        <v>1.0845339158900795</v>
      </c>
      <c r="M1241" s="139">
        <f t="shared" si="139"/>
        <v>2.7988794371950596</v>
      </c>
      <c r="N1241" s="388">
        <f t="shared" si="135"/>
        <v>54953.198869887798</v>
      </c>
    </row>
    <row r="1242" spans="2:14" x14ac:dyDescent="0.2">
      <c r="B1242" s="387">
        <v>19</v>
      </c>
      <c r="C1242" s="387">
        <v>4022</v>
      </c>
      <c r="D1242" s="384" t="s">
        <v>1815</v>
      </c>
      <c r="E1242" s="385">
        <v>815</v>
      </c>
      <c r="F1242" s="385">
        <v>489</v>
      </c>
      <c r="G1242" s="385">
        <v>1564</v>
      </c>
      <c r="H1242" s="386">
        <f t="shared" si="133"/>
        <v>0.5210997442455243</v>
      </c>
      <c r="I1242" s="139">
        <f t="shared" si="134"/>
        <v>4.8650306748466257</v>
      </c>
      <c r="J1242" s="139">
        <f t="shared" si="136"/>
        <v>-9.1147437593446359E-2</v>
      </c>
      <c r="K1242" s="139">
        <f t="shared" si="137"/>
        <v>0.11552433180713995</v>
      </c>
      <c r="L1242" s="139">
        <f t="shared" si="138"/>
        <v>-7.456918302247055E-2</v>
      </c>
      <c r="M1242" s="139">
        <f t="shared" si="139"/>
        <v>-5.0192288808776964E-2</v>
      </c>
      <c r="N1242" s="388">
        <f t="shared" si="135"/>
        <v>-78.50073969692717</v>
      </c>
    </row>
    <row r="1243" spans="2:14" x14ac:dyDescent="0.2">
      <c r="B1243" s="387">
        <v>19</v>
      </c>
      <c r="C1243" s="387">
        <v>4023</v>
      </c>
      <c r="D1243" s="384" t="s">
        <v>1816</v>
      </c>
      <c r="E1243" s="385">
        <v>1026</v>
      </c>
      <c r="F1243" s="385">
        <v>596</v>
      </c>
      <c r="G1243" s="385">
        <v>2945</v>
      </c>
      <c r="H1243" s="386">
        <f t="shared" si="133"/>
        <v>0.34838709677419355</v>
      </c>
      <c r="I1243" s="139">
        <f t="shared" si="134"/>
        <v>6.6627516778523486</v>
      </c>
      <c r="J1243" s="139">
        <f t="shared" si="136"/>
        <v>-4.0312121675365548E-2</v>
      </c>
      <c r="K1243" s="139">
        <f t="shared" si="137"/>
        <v>-6.9238141681751394E-2</v>
      </c>
      <c r="L1243" s="139">
        <f t="shared" si="138"/>
        <v>-1.0830664560122829E-2</v>
      </c>
      <c r="M1243" s="139">
        <f t="shared" si="139"/>
        <v>-0.12038092791723977</v>
      </c>
      <c r="N1243" s="388">
        <f t="shared" si="135"/>
        <v>-354.52183271627109</v>
      </c>
    </row>
    <row r="1244" spans="2:14" x14ac:dyDescent="0.2">
      <c r="B1244" s="387">
        <v>19</v>
      </c>
      <c r="C1244" s="387">
        <v>4024</v>
      </c>
      <c r="D1244" s="384" t="s">
        <v>1817</v>
      </c>
      <c r="E1244" s="385">
        <v>1065</v>
      </c>
      <c r="F1244" s="385">
        <v>747</v>
      </c>
      <c r="G1244" s="385">
        <v>2955</v>
      </c>
      <c r="H1244" s="386">
        <f t="shared" si="133"/>
        <v>0.3604060913705584</v>
      </c>
      <c r="I1244" s="139">
        <f t="shared" si="134"/>
        <v>5.381526104417671</v>
      </c>
      <c r="J1244" s="139">
        <f t="shared" si="136"/>
        <v>-3.9944016563721221E-2</v>
      </c>
      <c r="K1244" s="139">
        <f t="shared" si="137"/>
        <v>-5.6380605172489065E-2</v>
      </c>
      <c r="L1244" s="139">
        <f t="shared" si="138"/>
        <v>-5.6256745542800357E-2</v>
      </c>
      <c r="M1244" s="139">
        <f t="shared" si="139"/>
        <v>-0.15258136727901064</v>
      </c>
      <c r="N1244" s="388">
        <f t="shared" si="135"/>
        <v>-450.87794030947646</v>
      </c>
    </row>
    <row r="1245" spans="2:14" x14ac:dyDescent="0.2">
      <c r="B1245" s="387">
        <v>19</v>
      </c>
      <c r="C1245" s="387">
        <v>4026</v>
      </c>
      <c r="D1245" s="384" t="s">
        <v>1818</v>
      </c>
      <c r="E1245" s="385">
        <v>909</v>
      </c>
      <c r="F1245" s="385">
        <v>208</v>
      </c>
      <c r="G1245" s="385">
        <v>3571</v>
      </c>
      <c r="H1245" s="386">
        <f t="shared" si="133"/>
        <v>0.25455054606552785</v>
      </c>
      <c r="I1245" s="139">
        <f t="shared" si="134"/>
        <v>21.53846153846154</v>
      </c>
      <c r="J1245" s="139">
        <f t="shared" si="136"/>
        <v>-1.7268741686431013E-2</v>
      </c>
      <c r="K1245" s="139">
        <f t="shared" si="137"/>
        <v>-0.16962148630899862</v>
      </c>
      <c r="L1245" s="139">
        <f t="shared" si="138"/>
        <v>0.51659027895985932</v>
      </c>
      <c r="M1245" s="139">
        <f t="shared" si="139"/>
        <v>0.32970005096442967</v>
      </c>
      <c r="N1245" s="388">
        <f t="shared" si="135"/>
        <v>1177.3588819939785</v>
      </c>
    </row>
    <row r="1246" spans="2:14" x14ac:dyDescent="0.2">
      <c r="B1246" s="387">
        <v>19</v>
      </c>
      <c r="C1246" s="387">
        <v>4027</v>
      </c>
      <c r="D1246" s="384" t="s">
        <v>1819</v>
      </c>
      <c r="E1246" s="385">
        <v>1364</v>
      </c>
      <c r="F1246" s="385">
        <v>512</v>
      </c>
      <c r="G1246" s="385">
        <v>5695</v>
      </c>
      <c r="H1246" s="386">
        <f t="shared" si="133"/>
        <v>0.2395083406496927</v>
      </c>
      <c r="I1246" s="139">
        <f t="shared" si="134"/>
        <v>13.787109375</v>
      </c>
      <c r="J1246" s="139">
        <f t="shared" si="136"/>
        <v>6.0916784026822907E-2</v>
      </c>
      <c r="K1246" s="139">
        <f t="shared" si="137"/>
        <v>-0.18571315718573064</v>
      </c>
      <c r="L1246" s="139">
        <f t="shared" si="138"/>
        <v>0.24176470694234223</v>
      </c>
      <c r="M1246" s="139">
        <f t="shared" si="139"/>
        <v>0.11696833378343449</v>
      </c>
      <c r="N1246" s="388">
        <f t="shared" si="135"/>
        <v>666.1346608966594</v>
      </c>
    </row>
    <row r="1247" spans="2:14" x14ac:dyDescent="0.2">
      <c r="B1247" s="387">
        <v>19</v>
      </c>
      <c r="C1247" s="387">
        <v>4028</v>
      </c>
      <c r="D1247" s="384" t="s">
        <v>1820</v>
      </c>
      <c r="E1247" s="385">
        <v>135</v>
      </c>
      <c r="F1247" s="385">
        <v>400</v>
      </c>
      <c r="G1247" s="385">
        <v>1104</v>
      </c>
      <c r="H1247" s="386">
        <f t="shared" si="133"/>
        <v>0.12228260869565218</v>
      </c>
      <c r="I1247" s="139">
        <f t="shared" si="134"/>
        <v>3.0975000000000001</v>
      </c>
      <c r="J1247" s="139">
        <f t="shared" si="136"/>
        <v>-0.10808027272908516</v>
      </c>
      <c r="K1247" s="139">
        <f t="shared" si="137"/>
        <v>-0.31111750081360273</v>
      </c>
      <c r="L1247" s="139">
        <f t="shared" si="138"/>
        <v>-0.13723729802091278</v>
      </c>
      <c r="M1247" s="139">
        <f t="shared" si="139"/>
        <v>-0.55643507156360061</v>
      </c>
      <c r="N1247" s="388">
        <f t="shared" si="135"/>
        <v>-614.30431900621511</v>
      </c>
    </row>
    <row r="1248" spans="2:14" x14ac:dyDescent="0.2">
      <c r="B1248" s="387">
        <v>19</v>
      </c>
      <c r="C1248" s="387">
        <v>4029</v>
      </c>
      <c r="D1248" s="384" t="s">
        <v>1821</v>
      </c>
      <c r="E1248" s="385">
        <v>1829</v>
      </c>
      <c r="F1248" s="385">
        <v>537</v>
      </c>
      <c r="G1248" s="385">
        <v>5631</v>
      </c>
      <c r="H1248" s="386">
        <f t="shared" si="133"/>
        <v>0.32480909252353046</v>
      </c>
      <c r="I1248" s="139">
        <f t="shared" si="134"/>
        <v>13.891992551210429</v>
      </c>
      <c r="J1248" s="139">
        <f t="shared" si="136"/>
        <v>5.8560911312299242E-2</v>
      </c>
      <c r="K1248" s="139">
        <f t="shared" si="137"/>
        <v>-9.4461137502061712E-2</v>
      </c>
      <c r="L1248" s="139">
        <f t="shared" si="138"/>
        <v>0.24548335864196683</v>
      </c>
      <c r="M1248" s="139">
        <f t="shared" si="139"/>
        <v>0.20958313245220436</v>
      </c>
      <c r="N1248" s="388">
        <f t="shared" si="135"/>
        <v>1180.1626188383627</v>
      </c>
    </row>
    <row r="1249" spans="2:14" x14ac:dyDescent="0.2">
      <c r="B1249" s="387">
        <v>19</v>
      </c>
      <c r="C1249" s="387">
        <v>4030</v>
      </c>
      <c r="D1249" s="384" t="s">
        <v>1822</v>
      </c>
      <c r="E1249" s="385">
        <v>632</v>
      </c>
      <c r="F1249" s="385">
        <v>236</v>
      </c>
      <c r="G1249" s="385">
        <v>2064</v>
      </c>
      <c r="H1249" s="386">
        <f t="shared" si="133"/>
        <v>0.30620155038759689</v>
      </c>
      <c r="I1249" s="139">
        <f t="shared" si="134"/>
        <v>11.423728813559322</v>
      </c>
      <c r="J1249" s="139">
        <f t="shared" si="136"/>
        <v>-7.2742182011230283E-2</v>
      </c>
      <c r="K1249" s="139">
        <f t="shared" si="137"/>
        <v>-0.11436689171820583</v>
      </c>
      <c r="L1249" s="139">
        <f t="shared" si="138"/>
        <v>0.15797062805185888</v>
      </c>
      <c r="M1249" s="139">
        <f t="shared" si="139"/>
        <v>-2.9138445677577229E-2</v>
      </c>
      <c r="N1249" s="388">
        <f t="shared" si="135"/>
        <v>-60.141751878519401</v>
      </c>
    </row>
    <row r="1250" spans="2:14" x14ac:dyDescent="0.2">
      <c r="B1250" s="387">
        <v>19</v>
      </c>
      <c r="C1250" s="387">
        <v>4031</v>
      </c>
      <c r="D1250" s="384" t="s">
        <v>1823</v>
      </c>
      <c r="E1250" s="385">
        <v>429</v>
      </c>
      <c r="F1250" s="385">
        <v>473</v>
      </c>
      <c r="G1250" s="385">
        <v>1858</v>
      </c>
      <c r="H1250" s="386">
        <f t="shared" si="133"/>
        <v>0.23089343379978472</v>
      </c>
      <c r="I1250" s="139">
        <f t="shared" si="134"/>
        <v>4.8350951374207192</v>
      </c>
      <c r="J1250" s="139">
        <f t="shared" si="136"/>
        <v>-8.0325147311103309E-2</v>
      </c>
      <c r="K1250" s="139">
        <f t="shared" si="137"/>
        <v>-0.19492910935697857</v>
      </c>
      <c r="L1250" s="139">
        <f t="shared" si="138"/>
        <v>-7.5630552835534562E-2</v>
      </c>
      <c r="M1250" s="139">
        <f t="shared" si="139"/>
        <v>-0.35088480950361645</v>
      </c>
      <c r="N1250" s="388">
        <f t="shared" si="135"/>
        <v>-651.9439760577194</v>
      </c>
    </row>
    <row r="1251" spans="2:14" x14ac:dyDescent="0.2">
      <c r="B1251" s="387">
        <v>19</v>
      </c>
      <c r="C1251" s="387">
        <v>4032</v>
      </c>
      <c r="D1251" s="384" t="s">
        <v>1824</v>
      </c>
      <c r="E1251" s="385">
        <v>2881</v>
      </c>
      <c r="F1251" s="385">
        <v>349</v>
      </c>
      <c r="G1251" s="385">
        <v>2143</v>
      </c>
      <c r="H1251" s="386">
        <f t="shared" si="133"/>
        <v>1.3443770415305647</v>
      </c>
      <c r="I1251" s="139">
        <f t="shared" si="134"/>
        <v>14.395415472779369</v>
      </c>
      <c r="J1251" s="139">
        <f t="shared" si="136"/>
        <v>-6.9834151629240143E-2</v>
      </c>
      <c r="K1251" s="139">
        <f t="shared" si="137"/>
        <v>0.99624008737381231</v>
      </c>
      <c r="L1251" s="139">
        <f t="shared" si="138"/>
        <v>0.2633323080212876</v>
      </c>
      <c r="M1251" s="139">
        <f t="shared" si="139"/>
        <v>1.1897382437658597</v>
      </c>
      <c r="N1251" s="388">
        <f t="shared" si="135"/>
        <v>2549.6090563902371</v>
      </c>
    </row>
    <row r="1252" spans="2:14" x14ac:dyDescent="0.2">
      <c r="B1252" s="387">
        <v>19</v>
      </c>
      <c r="C1252" s="387">
        <v>4033</v>
      </c>
      <c r="D1252" s="384" t="s">
        <v>1825</v>
      </c>
      <c r="E1252" s="385">
        <v>1923</v>
      </c>
      <c r="F1252" s="385">
        <v>455</v>
      </c>
      <c r="G1252" s="385">
        <v>5958</v>
      </c>
      <c r="H1252" s="386">
        <f t="shared" si="133"/>
        <v>0.32275931520644513</v>
      </c>
      <c r="I1252" s="139">
        <f t="shared" si="134"/>
        <v>17.32087912087912</v>
      </c>
      <c r="J1252" s="139">
        <f t="shared" si="136"/>
        <v>7.0597948463068563E-2</v>
      </c>
      <c r="K1252" s="139">
        <f t="shared" si="137"/>
        <v>-9.6653923802028391E-2</v>
      </c>
      <c r="L1252" s="139">
        <f t="shared" si="138"/>
        <v>0.36705514289587099</v>
      </c>
      <c r="M1252" s="139">
        <f t="shared" si="139"/>
        <v>0.34099916755691118</v>
      </c>
      <c r="N1252" s="388">
        <f t="shared" si="135"/>
        <v>2031.6730403040767</v>
      </c>
    </row>
    <row r="1253" spans="2:14" x14ac:dyDescent="0.2">
      <c r="B1253" s="387">
        <v>19</v>
      </c>
      <c r="C1253" s="387">
        <v>4034</v>
      </c>
      <c r="D1253" s="384" t="s">
        <v>1826</v>
      </c>
      <c r="E1253" s="385">
        <v>2339</v>
      </c>
      <c r="F1253" s="385">
        <v>511</v>
      </c>
      <c r="G1253" s="385">
        <v>8918</v>
      </c>
      <c r="H1253" s="386">
        <f t="shared" si="133"/>
        <v>0.26227853778874188</v>
      </c>
      <c r="I1253" s="139">
        <f t="shared" si="134"/>
        <v>22.029354207436398</v>
      </c>
      <c r="J1253" s="139">
        <f t="shared" si="136"/>
        <v>0.17955706150978776</v>
      </c>
      <c r="K1253" s="139">
        <f t="shared" si="137"/>
        <v>-0.16135432761050367</v>
      </c>
      <c r="L1253" s="139">
        <f t="shared" si="138"/>
        <v>0.5339949660009361</v>
      </c>
      <c r="M1253" s="139">
        <f t="shared" si="139"/>
        <v>0.55219769990022016</v>
      </c>
      <c r="N1253" s="388">
        <f t="shared" si="135"/>
        <v>4924.4990877101636</v>
      </c>
    </row>
    <row r="1254" spans="2:14" x14ac:dyDescent="0.2">
      <c r="B1254" s="387">
        <v>19</v>
      </c>
      <c r="C1254" s="387">
        <v>4035</v>
      </c>
      <c r="D1254" s="384" t="s">
        <v>1827</v>
      </c>
      <c r="E1254" s="385">
        <v>768</v>
      </c>
      <c r="F1254" s="385">
        <v>329</v>
      </c>
      <c r="G1254" s="385">
        <v>4389</v>
      </c>
      <c r="H1254" s="386">
        <f t="shared" si="133"/>
        <v>0.1749829118250171</v>
      </c>
      <c r="I1254" s="139">
        <f t="shared" si="134"/>
        <v>15.674772036474165</v>
      </c>
      <c r="J1254" s="139">
        <f t="shared" si="136"/>
        <v>1.2842256446074497E-2</v>
      </c>
      <c r="K1254" s="139">
        <f t="shared" si="137"/>
        <v>-0.25474039987539776</v>
      </c>
      <c r="L1254" s="139">
        <f t="shared" si="138"/>
        <v>0.3086921229306353</v>
      </c>
      <c r="M1254" s="139">
        <f t="shared" si="139"/>
        <v>6.6793979501312051E-2</v>
      </c>
      <c r="N1254" s="388">
        <f t="shared" si="135"/>
        <v>293.15877603125858</v>
      </c>
    </row>
    <row r="1255" spans="2:14" x14ac:dyDescent="0.2">
      <c r="B1255" s="387">
        <v>19</v>
      </c>
      <c r="C1255" s="387">
        <v>4037</v>
      </c>
      <c r="D1255" s="384" t="s">
        <v>1828</v>
      </c>
      <c r="E1255" s="385">
        <v>827</v>
      </c>
      <c r="F1255" s="385">
        <v>431</v>
      </c>
      <c r="G1255" s="385">
        <v>4080</v>
      </c>
      <c r="H1255" s="386">
        <f t="shared" si="133"/>
        <v>0.20269607843137255</v>
      </c>
      <c r="I1255" s="139">
        <f t="shared" si="134"/>
        <v>11.385150812064966</v>
      </c>
      <c r="J1255" s="139">
        <f t="shared" si="136"/>
        <v>1.4678084962649579E-3</v>
      </c>
      <c r="K1255" s="139">
        <f t="shared" si="137"/>
        <v>-0.22509373945204963</v>
      </c>
      <c r="L1255" s="139">
        <f t="shared" si="138"/>
        <v>0.15660283813541617</v>
      </c>
      <c r="M1255" s="139">
        <f t="shared" si="139"/>
        <v>-6.7023092820368502E-2</v>
      </c>
      <c r="N1255" s="388">
        <f t="shared" si="135"/>
        <v>-273.45421870710351</v>
      </c>
    </row>
    <row r="1256" spans="2:14" x14ac:dyDescent="0.2">
      <c r="B1256" s="387">
        <v>19</v>
      </c>
      <c r="C1256" s="387">
        <v>4038</v>
      </c>
      <c r="D1256" s="384" t="s">
        <v>1829</v>
      </c>
      <c r="E1256" s="385">
        <v>2015</v>
      </c>
      <c r="F1256" s="385">
        <v>825</v>
      </c>
      <c r="G1256" s="385">
        <v>8719</v>
      </c>
      <c r="H1256" s="386">
        <f t="shared" si="133"/>
        <v>0.23110448445922699</v>
      </c>
      <c r="I1256" s="139">
        <f t="shared" si="134"/>
        <v>13.010909090909092</v>
      </c>
      <c r="J1256" s="139">
        <f t="shared" si="136"/>
        <v>0.17223176978806576</v>
      </c>
      <c r="K1256" s="139">
        <f t="shared" si="137"/>
        <v>-0.19470333410287344</v>
      </c>
      <c r="L1256" s="139">
        <f t="shared" si="138"/>
        <v>0.21424438757393666</v>
      </c>
      <c r="M1256" s="139">
        <f t="shared" si="139"/>
        <v>0.19177282325912898</v>
      </c>
      <c r="N1256" s="388">
        <f t="shared" si="135"/>
        <v>1672.0672459963455</v>
      </c>
    </row>
    <row r="1257" spans="2:14" x14ac:dyDescent="0.2">
      <c r="B1257" s="387">
        <v>19</v>
      </c>
      <c r="C1257" s="387">
        <v>4039</v>
      </c>
      <c r="D1257" s="384" t="s">
        <v>1830</v>
      </c>
      <c r="E1257" s="385">
        <v>552</v>
      </c>
      <c r="F1257" s="385">
        <v>385</v>
      </c>
      <c r="G1257" s="385">
        <v>2060</v>
      </c>
      <c r="H1257" s="386">
        <f t="shared" si="133"/>
        <v>0.26796116504854367</v>
      </c>
      <c r="I1257" s="139">
        <f t="shared" si="134"/>
        <v>6.7844155844155845</v>
      </c>
      <c r="J1257" s="139">
        <f t="shared" si="136"/>
        <v>-7.2889424055888011E-2</v>
      </c>
      <c r="K1257" s="139">
        <f t="shared" si="137"/>
        <v>-0.15527523448207101</v>
      </c>
      <c r="L1257" s="139">
        <f t="shared" si="138"/>
        <v>-6.5170490760089834E-3</v>
      </c>
      <c r="M1257" s="139">
        <f t="shared" si="139"/>
        <v>-0.234681707613968</v>
      </c>
      <c r="N1257" s="388">
        <f t="shared" si="135"/>
        <v>-483.44431768477409</v>
      </c>
    </row>
    <row r="1258" spans="2:14" x14ac:dyDescent="0.2">
      <c r="B1258" s="387">
        <v>19</v>
      </c>
      <c r="C1258" s="387">
        <v>4040</v>
      </c>
      <c r="D1258" s="384" t="s">
        <v>1831</v>
      </c>
      <c r="E1258" s="385">
        <v>8339</v>
      </c>
      <c r="F1258" s="385">
        <v>849</v>
      </c>
      <c r="G1258" s="385">
        <v>12102</v>
      </c>
      <c r="H1258" s="386">
        <f t="shared" si="133"/>
        <v>0.68905965956040327</v>
      </c>
      <c r="I1258" s="139">
        <f t="shared" si="134"/>
        <v>24.076560659599529</v>
      </c>
      <c r="J1258" s="139">
        <f t="shared" si="136"/>
        <v>0.29676172905733977</v>
      </c>
      <c r="K1258" s="139">
        <f t="shared" si="137"/>
        <v>0.29520248424651468</v>
      </c>
      <c r="L1258" s="139">
        <f t="shared" si="138"/>
        <v>0.60657903551409709</v>
      </c>
      <c r="M1258" s="139">
        <f t="shared" si="139"/>
        <v>1.1985432488179515</v>
      </c>
      <c r="N1258" s="388">
        <f t="shared" si="135"/>
        <v>14504.770397194849</v>
      </c>
    </row>
    <row r="1259" spans="2:14" x14ac:dyDescent="0.2">
      <c r="B1259" s="387">
        <v>19</v>
      </c>
      <c r="C1259" s="387">
        <v>4041</v>
      </c>
      <c r="D1259" s="384" t="s">
        <v>1832</v>
      </c>
      <c r="E1259" s="385">
        <v>932</v>
      </c>
      <c r="F1259" s="385">
        <v>415</v>
      </c>
      <c r="G1259" s="385">
        <v>2329</v>
      </c>
      <c r="H1259" s="386">
        <f t="shared" si="133"/>
        <v>0.40017174753112922</v>
      </c>
      <c r="I1259" s="139">
        <f t="shared" si="134"/>
        <v>7.8578313253012047</v>
      </c>
      <c r="J1259" s="139">
        <f t="shared" si="136"/>
        <v>-6.2987396552655756E-2</v>
      </c>
      <c r="K1259" s="139">
        <f t="shared" si="137"/>
        <v>-1.3840576403863856E-2</v>
      </c>
      <c r="L1259" s="139">
        <f t="shared" si="138"/>
        <v>3.1541097268068058E-2</v>
      </c>
      <c r="M1259" s="139">
        <f t="shared" si="139"/>
        <v>-4.528687568845155E-2</v>
      </c>
      <c r="N1259" s="388">
        <f t="shared" si="135"/>
        <v>-105.47313347840365</v>
      </c>
    </row>
    <row r="1260" spans="2:14" x14ac:dyDescent="0.2">
      <c r="B1260" s="387">
        <v>19</v>
      </c>
      <c r="C1260" s="387">
        <v>4042</v>
      </c>
      <c r="D1260" s="384" t="s">
        <v>1833</v>
      </c>
      <c r="E1260" s="385">
        <v>775</v>
      </c>
      <c r="F1260" s="385">
        <v>144</v>
      </c>
      <c r="G1260" s="385">
        <v>2972</v>
      </c>
      <c r="H1260" s="386">
        <f t="shared" si="133"/>
        <v>0.26076716016150742</v>
      </c>
      <c r="I1260" s="139">
        <f t="shared" si="134"/>
        <v>26.020833333333332</v>
      </c>
      <c r="J1260" s="139">
        <f t="shared" si="136"/>
        <v>-3.9318237873925882E-2</v>
      </c>
      <c r="K1260" s="139">
        <f t="shared" si="137"/>
        <v>-0.1629711511197951</v>
      </c>
      <c r="L1260" s="139">
        <f t="shared" si="138"/>
        <v>0.67551356957328779</v>
      </c>
      <c r="M1260" s="139">
        <f t="shared" si="139"/>
        <v>0.47322418057956683</v>
      </c>
      <c r="N1260" s="388">
        <f t="shared" si="135"/>
        <v>1406.4222646824726</v>
      </c>
    </row>
    <row r="1261" spans="2:14" x14ac:dyDescent="0.2">
      <c r="B1261" s="387">
        <v>19</v>
      </c>
      <c r="C1261" s="387">
        <v>4044</v>
      </c>
      <c r="D1261" s="384" t="s">
        <v>1834</v>
      </c>
      <c r="E1261" s="385">
        <v>2734</v>
      </c>
      <c r="F1261" s="385">
        <v>795</v>
      </c>
      <c r="G1261" s="385">
        <v>7397</v>
      </c>
      <c r="H1261" s="386">
        <f t="shared" si="133"/>
        <v>0.36960930106800055</v>
      </c>
      <c r="I1261" s="139">
        <f t="shared" si="134"/>
        <v>12.743396226415094</v>
      </c>
      <c r="J1261" s="139">
        <f t="shared" si="136"/>
        <v>0.12356827402868643</v>
      </c>
      <c r="K1261" s="139">
        <f t="shared" si="137"/>
        <v>-4.6535305406479627E-2</v>
      </c>
      <c r="L1261" s="139">
        <f t="shared" si="138"/>
        <v>0.20475967130041156</v>
      </c>
      <c r="M1261" s="139">
        <f t="shared" si="139"/>
        <v>0.28179263992261838</v>
      </c>
      <c r="N1261" s="388">
        <f t="shared" si="135"/>
        <v>2084.4201575076081</v>
      </c>
    </row>
    <row r="1262" spans="2:14" x14ac:dyDescent="0.2">
      <c r="B1262" s="387">
        <v>19</v>
      </c>
      <c r="C1262" s="387">
        <v>4045</v>
      </c>
      <c r="D1262" s="384" t="s">
        <v>1835</v>
      </c>
      <c r="E1262" s="385">
        <v>7904</v>
      </c>
      <c r="F1262" s="385">
        <v>1041</v>
      </c>
      <c r="G1262" s="385">
        <v>21049</v>
      </c>
      <c r="H1262" s="386">
        <f t="shared" si="133"/>
        <v>0.37550477457361398</v>
      </c>
      <c r="I1262" s="139">
        <f t="shared" si="134"/>
        <v>27.812680115273775</v>
      </c>
      <c r="J1262" s="139">
        <f t="shared" si="136"/>
        <v>0.62610537244551445</v>
      </c>
      <c r="K1262" s="139">
        <f t="shared" si="137"/>
        <v>-4.0228516162998357E-2</v>
      </c>
      <c r="L1262" s="139">
        <f t="shared" si="138"/>
        <v>0.73904381648115325</v>
      </c>
      <c r="M1262" s="139">
        <f t="shared" si="139"/>
        <v>1.3249206727636693</v>
      </c>
      <c r="N1262" s="388">
        <f t="shared" si="135"/>
        <v>27888.255241002476</v>
      </c>
    </row>
    <row r="1263" spans="2:14" x14ac:dyDescent="0.2">
      <c r="B1263" s="387">
        <v>19</v>
      </c>
      <c r="C1263" s="387">
        <v>4046</v>
      </c>
      <c r="D1263" s="384" t="s">
        <v>1836</v>
      </c>
      <c r="E1263" s="385">
        <v>347</v>
      </c>
      <c r="F1263" s="385">
        <v>431</v>
      </c>
      <c r="G1263" s="385">
        <v>1757</v>
      </c>
      <c r="H1263" s="386">
        <f t="shared" si="133"/>
        <v>0.19749573136027318</v>
      </c>
      <c r="I1263" s="139">
        <f t="shared" si="134"/>
        <v>4.8816705336426915</v>
      </c>
      <c r="J1263" s="139">
        <f t="shared" si="136"/>
        <v>-8.4043008938710959E-2</v>
      </c>
      <c r="K1263" s="139">
        <f t="shared" si="137"/>
        <v>-0.23065690463957028</v>
      </c>
      <c r="L1263" s="139">
        <f t="shared" si="138"/>
        <v>-7.3979213864124718E-2</v>
      </c>
      <c r="M1263" s="139">
        <f t="shared" si="139"/>
        <v>-0.38867912744240596</v>
      </c>
      <c r="N1263" s="388">
        <f t="shared" si="135"/>
        <v>-682.90922691630726</v>
      </c>
    </row>
    <row r="1264" spans="2:14" x14ac:dyDescent="0.2">
      <c r="B1264" s="387">
        <v>19</v>
      </c>
      <c r="C1264" s="387">
        <v>4047</v>
      </c>
      <c r="D1264" s="384" t="s">
        <v>1837</v>
      </c>
      <c r="E1264" s="385">
        <v>3695</v>
      </c>
      <c r="F1264" s="385">
        <v>915</v>
      </c>
      <c r="G1264" s="385">
        <v>4940</v>
      </c>
      <c r="H1264" s="386">
        <f t="shared" si="133"/>
        <v>0.74797570850202433</v>
      </c>
      <c r="I1264" s="139">
        <f t="shared" si="134"/>
        <v>9.4371584699453557</v>
      </c>
      <c r="J1264" s="139">
        <f t="shared" si="136"/>
        <v>3.3124848097676615E-2</v>
      </c>
      <c r="K1264" s="139">
        <f t="shared" si="137"/>
        <v>0.35822899151173049</v>
      </c>
      <c r="L1264" s="139">
        <f t="shared" si="138"/>
        <v>8.7536422570871825E-2</v>
      </c>
      <c r="M1264" s="139">
        <f t="shared" si="139"/>
        <v>0.47889026218027897</v>
      </c>
      <c r="N1264" s="388">
        <f t="shared" si="135"/>
        <v>2365.7178951705782</v>
      </c>
    </row>
    <row r="1265" spans="2:14" x14ac:dyDescent="0.2">
      <c r="B1265" s="387">
        <v>19</v>
      </c>
      <c r="C1265" s="387">
        <v>4048</v>
      </c>
      <c r="D1265" s="384" t="s">
        <v>1838</v>
      </c>
      <c r="E1265" s="385">
        <v>2154</v>
      </c>
      <c r="F1265" s="385">
        <v>883</v>
      </c>
      <c r="G1265" s="385">
        <v>6494</v>
      </c>
      <c r="H1265" s="386">
        <f t="shared" si="133"/>
        <v>0.33169079149984604</v>
      </c>
      <c r="I1265" s="139">
        <f t="shared" si="134"/>
        <v>9.7938844847112119</v>
      </c>
      <c r="J1265" s="139">
        <f t="shared" si="136"/>
        <v>9.0328382447204189E-2</v>
      </c>
      <c r="K1265" s="139">
        <f t="shared" si="137"/>
        <v>-8.7099315751971898E-2</v>
      </c>
      <c r="L1265" s="139">
        <f t="shared" si="138"/>
        <v>0.10018420698243376</v>
      </c>
      <c r="M1265" s="139">
        <f t="shared" si="139"/>
        <v>0.10341327367766605</v>
      </c>
      <c r="N1265" s="388">
        <f t="shared" si="135"/>
        <v>671.56579926276333</v>
      </c>
    </row>
    <row r="1266" spans="2:14" x14ac:dyDescent="0.2">
      <c r="B1266" s="387">
        <v>19</v>
      </c>
      <c r="C1266" s="387">
        <v>4049</v>
      </c>
      <c r="D1266" s="384" t="s">
        <v>1839</v>
      </c>
      <c r="E1266" s="385">
        <v>866</v>
      </c>
      <c r="F1266" s="385">
        <v>726</v>
      </c>
      <c r="G1266" s="385">
        <v>4865</v>
      </c>
      <c r="H1266" s="386">
        <f t="shared" si="133"/>
        <v>0.17800616649537512</v>
      </c>
      <c r="I1266" s="139">
        <f t="shared" si="134"/>
        <v>7.8939393939393936</v>
      </c>
      <c r="J1266" s="139">
        <f t="shared" si="136"/>
        <v>3.0364059760344207E-2</v>
      </c>
      <c r="K1266" s="139">
        <f t="shared" si="137"/>
        <v>-0.25150621859764904</v>
      </c>
      <c r="L1266" s="139">
        <f t="shared" si="138"/>
        <v>3.2821315275026276E-2</v>
      </c>
      <c r="M1266" s="139">
        <f t="shared" si="139"/>
        <v>-0.18832084356227857</v>
      </c>
      <c r="N1266" s="388">
        <f t="shared" si="135"/>
        <v>-916.18090393048521</v>
      </c>
    </row>
    <row r="1267" spans="2:14" x14ac:dyDescent="0.2">
      <c r="B1267" s="387">
        <v>19</v>
      </c>
      <c r="C1267" s="387">
        <v>4061</v>
      </c>
      <c r="D1267" s="384" t="s">
        <v>1840</v>
      </c>
      <c r="E1267" s="385">
        <v>299</v>
      </c>
      <c r="F1267" s="385">
        <v>343</v>
      </c>
      <c r="G1267" s="385">
        <v>1887</v>
      </c>
      <c r="H1267" s="386">
        <f t="shared" si="133"/>
        <v>0.1584525702172761</v>
      </c>
      <c r="I1267" s="139">
        <f t="shared" si="134"/>
        <v>6.3731778425655978</v>
      </c>
      <c r="J1267" s="139">
        <f t="shared" si="136"/>
        <v>-7.9257642487334773E-2</v>
      </c>
      <c r="K1267" s="139">
        <f t="shared" si="137"/>
        <v>-0.27242403131628307</v>
      </c>
      <c r="L1267" s="139">
        <f t="shared" si="138"/>
        <v>-2.1097556483718298E-2</v>
      </c>
      <c r="M1267" s="139">
        <f t="shared" si="139"/>
        <v>-0.37277923028733612</v>
      </c>
      <c r="N1267" s="388">
        <f t="shared" si="135"/>
        <v>-703.4344075522032</v>
      </c>
    </row>
    <row r="1268" spans="2:14" x14ac:dyDescent="0.2">
      <c r="B1268" s="387">
        <v>19</v>
      </c>
      <c r="C1268" s="387">
        <v>4062</v>
      </c>
      <c r="D1268" s="384" t="s">
        <v>1841</v>
      </c>
      <c r="E1268" s="385">
        <v>1558</v>
      </c>
      <c r="F1268" s="385">
        <v>539</v>
      </c>
      <c r="G1268" s="385">
        <v>4826</v>
      </c>
      <c r="H1268" s="386">
        <f t="shared" si="133"/>
        <v>0.32283464566929132</v>
      </c>
      <c r="I1268" s="139">
        <f t="shared" si="134"/>
        <v>11.844155844155845</v>
      </c>
      <c r="J1268" s="139">
        <f t="shared" si="136"/>
        <v>2.8928449824931351E-2</v>
      </c>
      <c r="K1268" s="139">
        <f t="shared" si="137"/>
        <v>-9.6573337679076193E-2</v>
      </c>
      <c r="L1268" s="139">
        <f t="shared" si="138"/>
        <v>0.17287694332933645</v>
      </c>
      <c r="M1268" s="139">
        <f t="shared" si="139"/>
        <v>0.10523205547519161</v>
      </c>
      <c r="N1268" s="388">
        <f t="shared" si="135"/>
        <v>507.84989972327475</v>
      </c>
    </row>
    <row r="1269" spans="2:14" x14ac:dyDescent="0.2">
      <c r="B1269" s="387">
        <v>19</v>
      </c>
      <c r="C1269" s="387">
        <v>4063</v>
      </c>
      <c r="D1269" s="384" t="s">
        <v>1842</v>
      </c>
      <c r="E1269" s="385">
        <v>4687</v>
      </c>
      <c r="F1269" s="385">
        <v>1059</v>
      </c>
      <c r="G1269" s="385">
        <v>8613</v>
      </c>
      <c r="H1269" s="386">
        <f t="shared" si="133"/>
        <v>0.54417740624637179</v>
      </c>
      <c r="I1269" s="139">
        <f t="shared" si="134"/>
        <v>12.559017941454202</v>
      </c>
      <c r="J1269" s="139">
        <f t="shared" si="136"/>
        <v>0.16832985560463593</v>
      </c>
      <c r="K1269" s="139">
        <f t="shared" si="137"/>
        <v>0.14021207747049652</v>
      </c>
      <c r="L1269" s="139">
        <f t="shared" si="138"/>
        <v>0.19822250635635916</v>
      </c>
      <c r="M1269" s="139">
        <f t="shared" si="139"/>
        <v>0.50676443943149163</v>
      </c>
      <c r="N1269" s="388">
        <f t="shared" si="135"/>
        <v>4364.7621168234373</v>
      </c>
    </row>
    <row r="1270" spans="2:14" x14ac:dyDescent="0.2">
      <c r="B1270" s="387">
        <v>19</v>
      </c>
      <c r="C1270" s="387">
        <v>4064</v>
      </c>
      <c r="D1270" s="384" t="s">
        <v>1843</v>
      </c>
      <c r="E1270" s="385">
        <v>206</v>
      </c>
      <c r="F1270" s="385">
        <v>282</v>
      </c>
      <c r="G1270" s="385">
        <v>1108</v>
      </c>
      <c r="H1270" s="386">
        <f t="shared" si="133"/>
        <v>0.18592057761732853</v>
      </c>
      <c r="I1270" s="139">
        <f t="shared" si="134"/>
        <v>4.6595744680851068</v>
      </c>
      <c r="J1270" s="139">
        <f t="shared" si="136"/>
        <v>-0.10793303068442743</v>
      </c>
      <c r="K1270" s="139">
        <f t="shared" si="137"/>
        <v>-0.24303963438097878</v>
      </c>
      <c r="L1270" s="139">
        <f t="shared" si="138"/>
        <v>-8.1853669439427276E-2</v>
      </c>
      <c r="M1270" s="139">
        <f t="shared" si="139"/>
        <v>-0.43282633450483349</v>
      </c>
      <c r="N1270" s="388">
        <f t="shared" si="135"/>
        <v>-479.57157863135552</v>
      </c>
    </row>
    <row r="1271" spans="2:14" x14ac:dyDescent="0.2">
      <c r="B1271" s="387">
        <v>19</v>
      </c>
      <c r="C1271" s="387">
        <v>4065</v>
      </c>
      <c r="D1271" s="384" t="s">
        <v>1844</v>
      </c>
      <c r="E1271" s="385">
        <v>1366</v>
      </c>
      <c r="F1271" s="385">
        <v>392</v>
      </c>
      <c r="G1271" s="385">
        <v>4061</v>
      </c>
      <c r="H1271" s="386">
        <f t="shared" si="133"/>
        <v>0.33637035213001726</v>
      </c>
      <c r="I1271" s="139">
        <f t="shared" si="134"/>
        <v>13.844387755102041</v>
      </c>
      <c r="J1271" s="139">
        <f t="shared" si="136"/>
        <v>7.6840878414074674E-4</v>
      </c>
      <c r="K1271" s="139">
        <f t="shared" si="137"/>
        <v>-8.2093271264030224E-2</v>
      </c>
      <c r="L1271" s="139">
        <f t="shared" si="138"/>
        <v>0.24379552211417546</v>
      </c>
      <c r="M1271" s="139">
        <f t="shared" si="139"/>
        <v>0.16247065963428597</v>
      </c>
      <c r="N1271" s="388">
        <f t="shared" si="135"/>
        <v>659.79334877483529</v>
      </c>
    </row>
    <row r="1272" spans="2:14" x14ac:dyDescent="0.2">
      <c r="B1272" s="387">
        <v>19</v>
      </c>
      <c r="C1272" s="387">
        <v>4066</v>
      </c>
      <c r="D1272" s="384" t="s">
        <v>1845</v>
      </c>
      <c r="E1272" s="385">
        <v>150</v>
      </c>
      <c r="F1272" s="385">
        <v>230</v>
      </c>
      <c r="G1272" s="385">
        <v>1044</v>
      </c>
      <c r="H1272" s="386">
        <f t="shared" si="133"/>
        <v>0.14367816091954022</v>
      </c>
      <c r="I1272" s="139">
        <f t="shared" si="134"/>
        <v>5.1913043478260867</v>
      </c>
      <c r="J1272" s="139">
        <f t="shared" si="136"/>
        <v>-0.1102889033989511</v>
      </c>
      <c r="K1272" s="139">
        <f t="shared" si="137"/>
        <v>-0.28822922245979837</v>
      </c>
      <c r="L1272" s="139">
        <f t="shared" si="138"/>
        <v>-6.3001091814653035E-2</v>
      </c>
      <c r="M1272" s="139">
        <f t="shared" si="139"/>
        <v>-0.46151921767340248</v>
      </c>
      <c r="N1272" s="388">
        <f t="shared" si="135"/>
        <v>-481.82606325103217</v>
      </c>
    </row>
    <row r="1273" spans="2:14" x14ac:dyDescent="0.2">
      <c r="B1273" s="387">
        <v>19</v>
      </c>
      <c r="C1273" s="387">
        <v>4067</v>
      </c>
      <c r="D1273" s="384" t="s">
        <v>1846</v>
      </c>
      <c r="E1273" s="385">
        <v>405</v>
      </c>
      <c r="F1273" s="385">
        <v>274</v>
      </c>
      <c r="G1273" s="385">
        <v>1687</v>
      </c>
      <c r="H1273" s="386">
        <f t="shared" si="133"/>
        <v>0.24007113218731477</v>
      </c>
      <c r="I1273" s="139">
        <f t="shared" si="134"/>
        <v>7.6350364963503647</v>
      </c>
      <c r="J1273" s="139">
        <f t="shared" si="136"/>
        <v>-8.6619744720221215E-2</v>
      </c>
      <c r="K1273" s="139">
        <f t="shared" si="137"/>
        <v>-0.18511110077543255</v>
      </c>
      <c r="L1273" s="139">
        <f t="shared" si="138"/>
        <v>2.3641866912158648E-2</v>
      </c>
      <c r="M1273" s="139">
        <f t="shared" si="139"/>
        <v>-0.2480889785834951</v>
      </c>
      <c r="N1273" s="388">
        <f t="shared" si="135"/>
        <v>-418.52610687035622</v>
      </c>
    </row>
    <row r="1274" spans="2:14" x14ac:dyDescent="0.2">
      <c r="B1274" s="387">
        <v>19</v>
      </c>
      <c r="C1274" s="387">
        <v>4068</v>
      </c>
      <c r="D1274" s="384" t="s">
        <v>1847</v>
      </c>
      <c r="E1274" s="385">
        <v>810</v>
      </c>
      <c r="F1274" s="385">
        <v>776</v>
      </c>
      <c r="G1274" s="385">
        <v>2425</v>
      </c>
      <c r="H1274" s="386">
        <f t="shared" si="133"/>
        <v>0.33402061855670101</v>
      </c>
      <c r="I1274" s="139">
        <f t="shared" si="134"/>
        <v>4.1688144329896906</v>
      </c>
      <c r="J1274" s="139">
        <f t="shared" si="136"/>
        <v>-5.9453587480870269E-2</v>
      </c>
      <c r="K1274" s="139">
        <f t="shared" si="137"/>
        <v>-8.4606941185729881E-2</v>
      </c>
      <c r="L1274" s="139">
        <f t="shared" si="138"/>
        <v>-9.9253653922676932E-2</v>
      </c>
      <c r="M1274" s="139">
        <f t="shared" si="139"/>
        <v>-0.24331418258927709</v>
      </c>
      <c r="N1274" s="388">
        <f t="shared" si="135"/>
        <v>-590.03689277899696</v>
      </c>
    </row>
    <row r="1275" spans="2:14" x14ac:dyDescent="0.2">
      <c r="B1275" s="387">
        <v>19</v>
      </c>
      <c r="C1275" s="387">
        <v>4071</v>
      </c>
      <c r="D1275" s="384" t="s">
        <v>1848</v>
      </c>
      <c r="E1275" s="385">
        <v>604</v>
      </c>
      <c r="F1275" s="385">
        <v>558</v>
      </c>
      <c r="G1275" s="385">
        <v>2236</v>
      </c>
      <c r="H1275" s="386">
        <f t="shared" si="133"/>
        <v>0.2701252236135957</v>
      </c>
      <c r="I1275" s="139">
        <f t="shared" si="134"/>
        <v>5.0896057347670247</v>
      </c>
      <c r="J1275" s="139">
        <f t="shared" si="136"/>
        <v>-6.6410774090947949E-2</v>
      </c>
      <c r="K1275" s="139">
        <f t="shared" si="137"/>
        <v>-0.15296019375339359</v>
      </c>
      <c r="L1275" s="139">
        <f t="shared" si="138"/>
        <v>-6.6606834260350856E-2</v>
      </c>
      <c r="M1275" s="139">
        <f t="shared" si="139"/>
        <v>-0.28597780210469237</v>
      </c>
      <c r="N1275" s="388">
        <f t="shared" si="135"/>
        <v>-639.44636550609209</v>
      </c>
    </row>
    <row r="1276" spans="2:14" x14ac:dyDescent="0.2">
      <c r="B1276" s="387">
        <v>19</v>
      </c>
      <c r="C1276" s="387">
        <v>4072</v>
      </c>
      <c r="D1276" s="384" t="s">
        <v>1849</v>
      </c>
      <c r="E1276" s="385">
        <v>1287</v>
      </c>
      <c r="F1276" s="385">
        <v>592</v>
      </c>
      <c r="G1276" s="385">
        <v>2875</v>
      </c>
      <c r="H1276" s="386">
        <f t="shared" si="133"/>
        <v>0.44765217391304346</v>
      </c>
      <c r="I1276" s="139">
        <f t="shared" si="134"/>
        <v>7.0304054054054053</v>
      </c>
      <c r="J1276" s="139">
        <f t="shared" si="136"/>
        <v>-4.2888857456875804E-2</v>
      </c>
      <c r="K1276" s="139">
        <f t="shared" si="137"/>
        <v>3.6952467122875469E-2</v>
      </c>
      <c r="L1276" s="139">
        <f t="shared" si="138"/>
        <v>2.2045638553049151E-3</v>
      </c>
      <c r="M1276" s="139">
        <f t="shared" si="139"/>
        <v>-3.731826478695419E-3</v>
      </c>
      <c r="N1276" s="388">
        <f t="shared" si="135"/>
        <v>-10.729001126249329</v>
      </c>
    </row>
    <row r="1277" spans="2:14" x14ac:dyDescent="0.2">
      <c r="B1277" s="387">
        <v>19</v>
      </c>
      <c r="C1277" s="387">
        <v>4073</v>
      </c>
      <c r="D1277" s="384" t="s">
        <v>1850</v>
      </c>
      <c r="E1277" s="385">
        <v>428</v>
      </c>
      <c r="F1277" s="385">
        <v>316</v>
      </c>
      <c r="G1277" s="385">
        <v>2094</v>
      </c>
      <c r="H1277" s="386">
        <f t="shared" si="133"/>
        <v>0.2043935052531041</v>
      </c>
      <c r="I1277" s="139">
        <f t="shared" si="134"/>
        <v>7.981012658227848</v>
      </c>
      <c r="J1277" s="139">
        <f t="shared" si="136"/>
        <v>-7.1637866676297318E-2</v>
      </c>
      <c r="K1277" s="139">
        <f t="shared" si="137"/>
        <v>-0.2232778864572563</v>
      </c>
      <c r="L1277" s="139">
        <f t="shared" si="138"/>
        <v>3.5908513374257066E-2</v>
      </c>
      <c r="M1277" s="139">
        <f t="shared" si="139"/>
        <v>-0.25900723975929657</v>
      </c>
      <c r="N1277" s="388">
        <f t="shared" si="135"/>
        <v>-542.36116005596705</v>
      </c>
    </row>
    <row r="1278" spans="2:14" x14ac:dyDescent="0.2">
      <c r="B1278" s="387">
        <v>19</v>
      </c>
      <c r="C1278" s="387">
        <v>4074</v>
      </c>
      <c r="D1278" s="384" t="s">
        <v>1851</v>
      </c>
      <c r="E1278" s="385">
        <v>505</v>
      </c>
      <c r="F1278" s="385">
        <v>534</v>
      </c>
      <c r="G1278" s="385">
        <v>2549</v>
      </c>
      <c r="H1278" s="386">
        <f t="shared" si="133"/>
        <v>0.19811690859160455</v>
      </c>
      <c r="I1278" s="139">
        <f t="shared" si="134"/>
        <v>5.7191011235955056</v>
      </c>
      <c r="J1278" s="139">
        <f t="shared" si="136"/>
        <v>-5.4889084096480682E-2</v>
      </c>
      <c r="K1278" s="139">
        <f t="shared" si="137"/>
        <v>-0.22999238907909395</v>
      </c>
      <c r="L1278" s="139">
        <f t="shared" si="138"/>
        <v>-4.4287963091953444E-2</v>
      </c>
      <c r="M1278" s="139">
        <f t="shared" si="139"/>
        <v>-0.32916943626752804</v>
      </c>
      <c r="N1278" s="388">
        <f t="shared" si="135"/>
        <v>-839.05289304592895</v>
      </c>
    </row>
    <row r="1279" spans="2:14" x14ac:dyDescent="0.2">
      <c r="B1279" s="387">
        <v>19</v>
      </c>
      <c r="C1279" s="387">
        <v>4075</v>
      </c>
      <c r="D1279" s="384" t="s">
        <v>1852</v>
      </c>
      <c r="E1279" s="385">
        <v>919</v>
      </c>
      <c r="F1279" s="385">
        <v>487</v>
      </c>
      <c r="G1279" s="385">
        <v>4571</v>
      </c>
      <c r="H1279" s="386">
        <f t="shared" si="133"/>
        <v>0.20105009844672939</v>
      </c>
      <c r="I1279" s="139">
        <f t="shared" si="134"/>
        <v>11.273100616016427</v>
      </c>
      <c r="J1279" s="139">
        <f t="shared" si="136"/>
        <v>1.954176947800115E-2</v>
      </c>
      <c r="K1279" s="139">
        <f t="shared" si="137"/>
        <v>-0.22685455626383733</v>
      </c>
      <c r="L1279" s="139">
        <f t="shared" si="138"/>
        <v>0.15263007847048013</v>
      </c>
      <c r="M1279" s="139">
        <f t="shared" si="139"/>
        <v>-5.4682708315356043E-2</v>
      </c>
      <c r="N1279" s="388">
        <f t="shared" si="135"/>
        <v>-249.95465970949246</v>
      </c>
    </row>
    <row r="1280" spans="2:14" x14ac:dyDescent="0.2">
      <c r="B1280" s="387">
        <v>19</v>
      </c>
      <c r="C1280" s="387">
        <v>4076</v>
      </c>
      <c r="D1280" s="384" t="s">
        <v>1853</v>
      </c>
      <c r="E1280" s="385">
        <v>725</v>
      </c>
      <c r="F1280" s="385">
        <v>825</v>
      </c>
      <c r="G1280" s="385">
        <v>2976</v>
      </c>
      <c r="H1280" s="386">
        <f t="shared" si="133"/>
        <v>0.24361559139784947</v>
      </c>
      <c r="I1280" s="139">
        <f t="shared" si="134"/>
        <v>4.4860606060606063</v>
      </c>
      <c r="J1280" s="139">
        <f t="shared" si="136"/>
        <v>-3.9170995829268154E-2</v>
      </c>
      <c r="K1280" s="139">
        <f t="shared" si="137"/>
        <v>-0.1813193515288837</v>
      </c>
      <c r="L1280" s="139">
        <f t="shared" si="138"/>
        <v>-8.8005634332550722E-2</v>
      </c>
      <c r="M1280" s="139">
        <f t="shared" si="139"/>
        <v>-0.30849598169070258</v>
      </c>
      <c r="N1280" s="388">
        <f t="shared" si="135"/>
        <v>-918.08404151153093</v>
      </c>
    </row>
    <row r="1281" spans="2:14" x14ac:dyDescent="0.2">
      <c r="B1281" s="387">
        <v>19</v>
      </c>
      <c r="C1281" s="387">
        <v>4077</v>
      </c>
      <c r="D1281" s="384" t="s">
        <v>1854</v>
      </c>
      <c r="E1281" s="385">
        <v>205</v>
      </c>
      <c r="F1281" s="385">
        <v>322</v>
      </c>
      <c r="G1281" s="385">
        <v>1507</v>
      </c>
      <c r="H1281" s="386">
        <f t="shared" si="133"/>
        <v>0.13603185136031851</v>
      </c>
      <c r="I1281" s="139">
        <f t="shared" si="134"/>
        <v>5.316770186335404</v>
      </c>
      <c r="J1281" s="139">
        <f t="shared" si="136"/>
        <v>-9.324563672981899E-2</v>
      </c>
      <c r="K1281" s="139">
        <f t="shared" si="137"/>
        <v>-0.29640900018834054</v>
      </c>
      <c r="L1281" s="139">
        <f t="shared" si="138"/>
        <v>-5.8552678155998905E-2</v>
      </c>
      <c r="M1281" s="139">
        <f t="shared" si="139"/>
        <v>-0.44820731507415845</v>
      </c>
      <c r="N1281" s="388">
        <f t="shared" si="135"/>
        <v>-675.44842381675676</v>
      </c>
    </row>
    <row r="1282" spans="2:14" x14ac:dyDescent="0.2">
      <c r="B1282" s="387">
        <v>19</v>
      </c>
      <c r="C1282" s="387">
        <v>4078</v>
      </c>
      <c r="D1282" s="384" t="s">
        <v>1855</v>
      </c>
      <c r="E1282" s="385">
        <v>96</v>
      </c>
      <c r="F1282" s="385">
        <v>245</v>
      </c>
      <c r="G1282" s="385">
        <v>497</v>
      </c>
      <c r="H1282" s="386">
        <f t="shared" si="133"/>
        <v>0.19315895372233399</v>
      </c>
      <c r="I1282" s="139">
        <f t="shared" si="134"/>
        <v>2.4204081632653063</v>
      </c>
      <c r="J1282" s="139">
        <f t="shared" si="136"/>
        <v>-0.1304242530058955</v>
      </c>
      <c r="K1282" s="139">
        <f t="shared" si="137"/>
        <v>-0.23529625083157371</v>
      </c>
      <c r="L1282" s="139">
        <f t="shared" si="138"/>
        <v>-0.16124370973010604</v>
      </c>
      <c r="M1282" s="139">
        <f t="shared" si="139"/>
        <v>-0.52696421356757528</v>
      </c>
      <c r="N1282" s="388">
        <f t="shared" si="135"/>
        <v>-261.90121414308493</v>
      </c>
    </row>
    <row r="1283" spans="2:14" x14ac:dyDescent="0.2">
      <c r="B1283" s="387">
        <v>19</v>
      </c>
      <c r="C1283" s="387">
        <v>4079</v>
      </c>
      <c r="D1283" s="384" t="s">
        <v>1856</v>
      </c>
      <c r="E1283" s="385">
        <v>266</v>
      </c>
      <c r="F1283" s="385">
        <v>391</v>
      </c>
      <c r="G1283" s="385">
        <v>1541</v>
      </c>
      <c r="H1283" s="386">
        <f t="shared" si="133"/>
        <v>0.17261518494484102</v>
      </c>
      <c r="I1283" s="139">
        <f t="shared" si="134"/>
        <v>4.6214833759590794</v>
      </c>
      <c r="J1283" s="139">
        <f t="shared" si="136"/>
        <v>-9.1994079350228311E-2</v>
      </c>
      <c r="K1283" s="139">
        <f t="shared" si="137"/>
        <v>-0.25727331846203505</v>
      </c>
      <c r="L1283" s="139">
        <f t="shared" si="138"/>
        <v>-8.3204195897463015E-2</v>
      </c>
      <c r="M1283" s="139">
        <f t="shared" si="139"/>
        <v>-0.43247159370972638</v>
      </c>
      <c r="N1283" s="388">
        <f t="shared" si="135"/>
        <v>-666.43872590668832</v>
      </c>
    </row>
    <row r="1284" spans="2:14" x14ac:dyDescent="0.2">
      <c r="B1284" s="387">
        <v>19</v>
      </c>
      <c r="C1284" s="387">
        <v>4080</v>
      </c>
      <c r="D1284" s="384" t="s">
        <v>1857</v>
      </c>
      <c r="E1284" s="385">
        <v>3774</v>
      </c>
      <c r="F1284" s="385">
        <v>1193</v>
      </c>
      <c r="G1284" s="385">
        <v>7742</v>
      </c>
      <c r="H1284" s="386">
        <f t="shared" si="133"/>
        <v>0.48747093774218547</v>
      </c>
      <c r="I1284" s="139">
        <f t="shared" si="134"/>
        <v>9.652975691533948</v>
      </c>
      <c r="J1284" s="139">
        <f t="shared" si="136"/>
        <v>0.13626790038041553</v>
      </c>
      <c r="K1284" s="139">
        <f t="shared" si="137"/>
        <v>7.9549308778976507E-2</v>
      </c>
      <c r="L1284" s="139">
        <f t="shared" si="138"/>
        <v>9.5188260614549228E-2</v>
      </c>
      <c r="M1284" s="139">
        <f t="shared" si="139"/>
        <v>0.31100546977394128</v>
      </c>
      <c r="N1284" s="388">
        <f t="shared" si="135"/>
        <v>2407.8043469898535</v>
      </c>
    </row>
    <row r="1285" spans="2:14" x14ac:dyDescent="0.2">
      <c r="B1285" s="387">
        <v>19</v>
      </c>
      <c r="C1285" s="387">
        <v>4081</v>
      </c>
      <c r="D1285" s="384" t="s">
        <v>1858</v>
      </c>
      <c r="E1285" s="385">
        <v>930</v>
      </c>
      <c r="F1285" s="385">
        <v>256</v>
      </c>
      <c r="G1285" s="385">
        <v>3871</v>
      </c>
      <c r="H1285" s="386">
        <f t="shared" si="133"/>
        <v>0.24024799793335055</v>
      </c>
      <c r="I1285" s="139">
        <f t="shared" si="134"/>
        <v>18.75390625</v>
      </c>
      <c r="J1285" s="139">
        <f t="shared" si="136"/>
        <v>-6.2255883371013648E-3</v>
      </c>
      <c r="K1285" s="139">
        <f t="shared" si="137"/>
        <v>-0.1849218954497574</v>
      </c>
      <c r="L1285" s="139">
        <f t="shared" si="138"/>
        <v>0.41786337508195598</v>
      </c>
      <c r="M1285" s="139">
        <f t="shared" si="139"/>
        <v>0.22671589129509723</v>
      </c>
      <c r="N1285" s="388">
        <f t="shared" si="135"/>
        <v>877.61721520332139</v>
      </c>
    </row>
    <row r="1286" spans="2:14" x14ac:dyDescent="0.2">
      <c r="B1286" s="387">
        <v>19</v>
      </c>
      <c r="C1286" s="387">
        <v>4082</v>
      </c>
      <c r="D1286" s="384" t="s">
        <v>1859</v>
      </c>
      <c r="E1286" s="385">
        <v>8506</v>
      </c>
      <c r="F1286" s="385">
        <v>1231</v>
      </c>
      <c r="G1286" s="385">
        <v>16896</v>
      </c>
      <c r="H1286" s="386">
        <f t="shared" si="133"/>
        <v>0.50343276515151514</v>
      </c>
      <c r="I1286" s="139">
        <f t="shared" si="134"/>
        <v>20.635255889520714</v>
      </c>
      <c r="J1286" s="139">
        <f t="shared" si="136"/>
        <v>0.47323131957962755</v>
      </c>
      <c r="K1286" s="139">
        <f t="shared" si="137"/>
        <v>9.6624761889844216E-2</v>
      </c>
      <c r="L1286" s="139">
        <f t="shared" si="138"/>
        <v>0.48456696175209546</v>
      </c>
      <c r="M1286" s="139">
        <f t="shared" si="139"/>
        <v>1.0544230432215671</v>
      </c>
      <c r="N1286" s="388">
        <f t="shared" si="135"/>
        <v>17815.531738271598</v>
      </c>
    </row>
    <row r="1287" spans="2:14" x14ac:dyDescent="0.2">
      <c r="B1287" s="387">
        <v>19</v>
      </c>
      <c r="C1287" s="387">
        <v>4083</v>
      </c>
      <c r="D1287" s="384" t="s">
        <v>1860</v>
      </c>
      <c r="E1287" s="385">
        <v>1135</v>
      </c>
      <c r="F1287" s="385">
        <v>466</v>
      </c>
      <c r="G1287" s="385">
        <v>4638</v>
      </c>
      <c r="H1287" s="386">
        <f t="shared" si="133"/>
        <v>0.24471755066839154</v>
      </c>
      <c r="I1287" s="139">
        <f t="shared" si="134"/>
        <v>12.388412017167383</v>
      </c>
      <c r="J1287" s="139">
        <f t="shared" si="136"/>
        <v>2.2008073726018106E-2</v>
      </c>
      <c r="K1287" s="139">
        <f t="shared" si="137"/>
        <v>-0.18014051069996778</v>
      </c>
      <c r="L1287" s="139">
        <f t="shared" si="138"/>
        <v>0.19217364291383376</v>
      </c>
      <c r="M1287" s="139">
        <f t="shared" si="139"/>
        <v>3.4041205939884078E-2</v>
      </c>
      <c r="N1287" s="388">
        <f t="shared" si="135"/>
        <v>157.88311314918235</v>
      </c>
    </row>
    <row r="1288" spans="2:14" x14ac:dyDescent="0.2">
      <c r="B1288" s="387">
        <v>19</v>
      </c>
      <c r="C1288" s="387">
        <v>4084</v>
      </c>
      <c r="D1288" s="384" t="s">
        <v>1861</v>
      </c>
      <c r="E1288" s="385">
        <v>72</v>
      </c>
      <c r="F1288" s="385">
        <v>164</v>
      </c>
      <c r="G1288" s="385">
        <v>654</v>
      </c>
      <c r="H1288" s="386">
        <f t="shared" si="133"/>
        <v>0.11009174311926606</v>
      </c>
      <c r="I1288" s="139">
        <f t="shared" si="134"/>
        <v>4.4268292682926829</v>
      </c>
      <c r="J1288" s="139">
        <f t="shared" si="136"/>
        <v>-0.12464500275307965</v>
      </c>
      <c r="K1288" s="139">
        <f t="shared" si="137"/>
        <v>-0.32415889940740034</v>
      </c>
      <c r="L1288" s="139">
        <f t="shared" si="138"/>
        <v>-9.0105691966387194E-2</v>
      </c>
      <c r="M1288" s="139">
        <f t="shared" si="139"/>
        <v>-0.53890959412686723</v>
      </c>
      <c r="N1288" s="388">
        <f t="shared" si="135"/>
        <v>-352.44687455897116</v>
      </c>
    </row>
    <row r="1289" spans="2:14" x14ac:dyDescent="0.2">
      <c r="B1289" s="387">
        <v>19</v>
      </c>
      <c r="C1289" s="387">
        <v>4091</v>
      </c>
      <c r="D1289" s="384" t="s">
        <v>1862</v>
      </c>
      <c r="E1289" s="385">
        <v>271</v>
      </c>
      <c r="F1289" s="385">
        <v>542</v>
      </c>
      <c r="G1289" s="385">
        <v>1658</v>
      </c>
      <c r="H1289" s="386">
        <f t="shared" si="133"/>
        <v>0.16344993968636912</v>
      </c>
      <c r="I1289" s="139">
        <f t="shared" si="134"/>
        <v>3.5590405904059041</v>
      </c>
      <c r="J1289" s="139">
        <f t="shared" si="136"/>
        <v>-8.7687249543989751E-2</v>
      </c>
      <c r="K1289" s="139">
        <f t="shared" si="137"/>
        <v>-0.26707800508389173</v>
      </c>
      <c r="L1289" s="139">
        <f t="shared" si="138"/>
        <v>-0.1208732941551717</v>
      </c>
      <c r="M1289" s="139">
        <f t="shared" si="139"/>
        <v>-0.47563854878305323</v>
      </c>
      <c r="N1289" s="388">
        <f t="shared" si="135"/>
        <v>-788.60871388230225</v>
      </c>
    </row>
    <row r="1290" spans="2:14" x14ac:dyDescent="0.2">
      <c r="B1290" s="387">
        <v>19</v>
      </c>
      <c r="C1290" s="387">
        <v>4092</v>
      </c>
      <c r="D1290" s="384" t="s">
        <v>1863</v>
      </c>
      <c r="E1290" s="385">
        <v>1898</v>
      </c>
      <c r="F1290" s="385">
        <v>505</v>
      </c>
      <c r="G1290" s="385">
        <v>4553</v>
      </c>
      <c r="H1290" s="386">
        <f t="shared" si="133"/>
        <v>0.41686799912145839</v>
      </c>
      <c r="I1290" s="139">
        <f t="shared" si="134"/>
        <v>12.774257425742574</v>
      </c>
      <c r="J1290" s="139">
        <f t="shared" si="136"/>
        <v>1.8879180277041371E-2</v>
      </c>
      <c r="K1290" s="139">
        <f t="shared" si="137"/>
        <v>4.0205402369086034E-3</v>
      </c>
      <c r="L1290" s="139">
        <f t="shared" si="138"/>
        <v>0.20585386062112149</v>
      </c>
      <c r="M1290" s="139">
        <f t="shared" si="139"/>
        <v>0.22875358113507147</v>
      </c>
      <c r="N1290" s="388">
        <f t="shared" si="135"/>
        <v>1041.5150549079804</v>
      </c>
    </row>
    <row r="1291" spans="2:14" x14ac:dyDescent="0.2">
      <c r="B1291" s="387">
        <v>19</v>
      </c>
      <c r="C1291" s="387">
        <v>4093</v>
      </c>
      <c r="D1291" s="384" t="s">
        <v>1864</v>
      </c>
      <c r="E1291" s="385">
        <v>258</v>
      </c>
      <c r="F1291" s="385">
        <v>296</v>
      </c>
      <c r="G1291" s="385">
        <v>770</v>
      </c>
      <c r="H1291" s="386">
        <f t="shared" si="133"/>
        <v>0.33506493506493507</v>
      </c>
      <c r="I1291" s="139">
        <f t="shared" si="134"/>
        <v>3.4729729729729728</v>
      </c>
      <c r="J1291" s="139">
        <f t="shared" si="136"/>
        <v>-0.12037498345800551</v>
      </c>
      <c r="K1291" s="139">
        <f t="shared" si="137"/>
        <v>-8.3489764742709777E-2</v>
      </c>
      <c r="L1291" s="139">
        <f t="shared" si="138"/>
        <v>-0.12392483686596335</v>
      </c>
      <c r="M1291" s="139">
        <f t="shared" si="139"/>
        <v>-0.32778958506667866</v>
      </c>
      <c r="N1291" s="388">
        <f t="shared" si="135"/>
        <v>-252.39798050134257</v>
      </c>
    </row>
    <row r="1292" spans="2:14" x14ac:dyDescent="0.2">
      <c r="B1292" s="387">
        <v>19</v>
      </c>
      <c r="C1292" s="387">
        <v>4094</v>
      </c>
      <c r="D1292" s="384" t="s">
        <v>1865</v>
      </c>
      <c r="E1292" s="385">
        <v>184</v>
      </c>
      <c r="F1292" s="385">
        <v>393</v>
      </c>
      <c r="G1292" s="385">
        <v>815</v>
      </c>
      <c r="H1292" s="386">
        <f t="shared" si="133"/>
        <v>0.22576687116564417</v>
      </c>
      <c r="I1292" s="139">
        <f t="shared" si="134"/>
        <v>2.5419847328244276</v>
      </c>
      <c r="J1292" s="139">
        <f t="shared" si="136"/>
        <v>-0.11871851045560605</v>
      </c>
      <c r="K1292" s="139">
        <f t="shared" si="137"/>
        <v>-0.20041334231065827</v>
      </c>
      <c r="L1292" s="139">
        <f t="shared" si="138"/>
        <v>-0.15693319079503393</v>
      </c>
      <c r="M1292" s="139">
        <f t="shared" si="139"/>
        <v>-0.47606504356129825</v>
      </c>
      <c r="N1292" s="388">
        <f t="shared" si="135"/>
        <v>-387.99301050245805</v>
      </c>
    </row>
    <row r="1293" spans="2:14" x14ac:dyDescent="0.2">
      <c r="B1293" s="387">
        <v>19</v>
      </c>
      <c r="C1293" s="387">
        <v>4095</v>
      </c>
      <c r="D1293" s="384" t="s">
        <v>1866</v>
      </c>
      <c r="E1293" s="385">
        <v>9704</v>
      </c>
      <c r="F1293" s="385">
        <v>756</v>
      </c>
      <c r="G1293" s="385">
        <v>12932</v>
      </c>
      <c r="H1293" s="386">
        <f t="shared" ref="H1293:H1356" si="140">E1293/G1293</f>
        <v>0.75038663779771109</v>
      </c>
      <c r="I1293" s="139">
        <f t="shared" ref="I1293:I1356" si="141">(G1293+E1293)/F1293</f>
        <v>29.941798941798943</v>
      </c>
      <c r="J1293" s="139">
        <f t="shared" si="136"/>
        <v>0.32731445332381848</v>
      </c>
      <c r="K1293" s="139">
        <f t="shared" si="137"/>
        <v>0.36080812666251244</v>
      </c>
      <c r="L1293" s="139">
        <f t="shared" si="138"/>
        <v>0.81453210382168573</v>
      </c>
      <c r="M1293" s="139">
        <f t="shared" si="139"/>
        <v>1.5026546838080166</v>
      </c>
      <c r="N1293" s="388">
        <f t="shared" ref="N1293:N1356" si="142">M1293*G1293</f>
        <v>19432.330371005271</v>
      </c>
    </row>
    <row r="1294" spans="2:14" x14ac:dyDescent="0.2">
      <c r="B1294" s="387">
        <v>19</v>
      </c>
      <c r="C1294" s="387">
        <v>4096</v>
      </c>
      <c r="D1294" s="384" t="s">
        <v>1867</v>
      </c>
      <c r="E1294" s="385">
        <v>195</v>
      </c>
      <c r="F1294" s="385">
        <v>679</v>
      </c>
      <c r="G1294" s="385">
        <v>618</v>
      </c>
      <c r="H1294" s="386">
        <f t="shared" si="140"/>
        <v>0.3155339805825243</v>
      </c>
      <c r="I1294" s="139">
        <f t="shared" si="141"/>
        <v>1.1973490427098674</v>
      </c>
      <c r="J1294" s="139">
        <f t="shared" ref="J1294:J1357" si="143">$J$6*(G1294-G$10)/G$11</f>
        <v>-0.12597018115499919</v>
      </c>
      <c r="K1294" s="139">
        <f t="shared" ref="K1294:K1357" si="144">$K$6*(H1294-H$10)/H$11</f>
        <v>-0.10438335599153922</v>
      </c>
      <c r="L1294" s="139">
        <f t="shared" ref="L1294:L1357" si="145">$L$6*(I1294-I$10)/I$11</f>
        <v>-0.20460748876240642</v>
      </c>
      <c r="M1294" s="139">
        <f t="shared" ref="M1294:M1357" si="146">SUM(J1294:L1294)</f>
        <v>-0.43496102590894481</v>
      </c>
      <c r="N1294" s="388">
        <f t="shared" si="142"/>
        <v>-268.80591401172791</v>
      </c>
    </row>
    <row r="1295" spans="2:14" x14ac:dyDescent="0.2">
      <c r="B1295" s="387">
        <v>19</v>
      </c>
      <c r="C1295" s="387">
        <v>4097</v>
      </c>
      <c r="D1295" s="384" t="s">
        <v>1868</v>
      </c>
      <c r="E1295" s="385">
        <v>80</v>
      </c>
      <c r="F1295" s="385">
        <v>419</v>
      </c>
      <c r="G1295" s="385">
        <v>305</v>
      </c>
      <c r="H1295" s="386">
        <f t="shared" si="140"/>
        <v>0.26229508196721313</v>
      </c>
      <c r="I1295" s="139">
        <f t="shared" si="141"/>
        <v>0.91885441527446299</v>
      </c>
      <c r="J1295" s="139">
        <f t="shared" si="143"/>
        <v>-0.13749187114946645</v>
      </c>
      <c r="K1295" s="139">
        <f t="shared" si="144"/>
        <v>-0.16133662917682817</v>
      </c>
      <c r="L1295" s="139">
        <f t="shared" si="145"/>
        <v>-0.21448156539764482</v>
      </c>
      <c r="M1295" s="139">
        <f t="shared" si="146"/>
        <v>-0.51331006572393945</v>
      </c>
      <c r="N1295" s="388">
        <f t="shared" si="142"/>
        <v>-156.55957004580154</v>
      </c>
    </row>
    <row r="1296" spans="2:14" x14ac:dyDescent="0.2">
      <c r="B1296" s="387">
        <v>19</v>
      </c>
      <c r="C1296" s="387">
        <v>4099</v>
      </c>
      <c r="D1296" s="384" t="s">
        <v>1869</v>
      </c>
      <c r="E1296" s="385">
        <v>62</v>
      </c>
      <c r="F1296" s="385">
        <v>224</v>
      </c>
      <c r="G1296" s="385">
        <v>436</v>
      </c>
      <c r="H1296" s="386">
        <f t="shared" si="140"/>
        <v>0.14220183486238533</v>
      </c>
      <c r="I1296" s="139">
        <f t="shared" si="141"/>
        <v>2.2232142857142856</v>
      </c>
      <c r="J1296" s="139">
        <f t="shared" si="143"/>
        <v>-0.13266969418692584</v>
      </c>
      <c r="K1296" s="139">
        <f t="shared" si="144"/>
        <v>-0.28980854891903363</v>
      </c>
      <c r="L1296" s="139">
        <f t="shared" si="145"/>
        <v>-0.16823525379280152</v>
      </c>
      <c r="M1296" s="139">
        <f t="shared" si="146"/>
        <v>-0.59071349689876107</v>
      </c>
      <c r="N1296" s="388">
        <f t="shared" si="142"/>
        <v>-257.55108464785985</v>
      </c>
    </row>
    <row r="1297" spans="2:14" x14ac:dyDescent="0.2">
      <c r="B1297" s="387">
        <v>19</v>
      </c>
      <c r="C1297" s="387">
        <v>4100</v>
      </c>
      <c r="D1297" s="384" t="s">
        <v>1870</v>
      </c>
      <c r="E1297" s="385">
        <v>1729</v>
      </c>
      <c r="F1297" s="385">
        <v>317</v>
      </c>
      <c r="G1297" s="385">
        <v>3723</v>
      </c>
      <c r="H1297" s="386">
        <f t="shared" si="140"/>
        <v>0.46441042170292773</v>
      </c>
      <c r="I1297" s="139">
        <f t="shared" si="141"/>
        <v>17.198738170347003</v>
      </c>
      <c r="J1297" s="139">
        <f t="shared" si="143"/>
        <v>-1.1673543989437325E-2</v>
      </c>
      <c r="K1297" s="139">
        <f t="shared" si="144"/>
        <v>5.487990531765348E-2</v>
      </c>
      <c r="L1297" s="139">
        <f t="shared" si="145"/>
        <v>0.36272461373284537</v>
      </c>
      <c r="M1297" s="139">
        <f t="shared" si="146"/>
        <v>0.40593097506106152</v>
      </c>
      <c r="N1297" s="388">
        <f t="shared" si="142"/>
        <v>1511.2810201523321</v>
      </c>
    </row>
    <row r="1298" spans="2:14" x14ac:dyDescent="0.2">
      <c r="B1298" s="387">
        <v>19</v>
      </c>
      <c r="C1298" s="387">
        <v>4104</v>
      </c>
      <c r="D1298" s="384" t="s">
        <v>1871</v>
      </c>
      <c r="E1298" s="385">
        <v>2739</v>
      </c>
      <c r="F1298" s="385">
        <v>840</v>
      </c>
      <c r="G1298" s="385">
        <v>3229</v>
      </c>
      <c r="H1298" s="386">
        <f t="shared" si="140"/>
        <v>0.8482502322700527</v>
      </c>
      <c r="I1298" s="139">
        <f t="shared" si="141"/>
        <v>7.1047619047619044</v>
      </c>
      <c r="J1298" s="139">
        <f t="shared" si="143"/>
        <v>-2.9857936504666813E-2</v>
      </c>
      <c r="K1298" s="139">
        <f t="shared" si="144"/>
        <v>0.4654994740765751</v>
      </c>
      <c r="L1298" s="139">
        <f t="shared" si="145"/>
        <v>4.8408867881213589E-3</v>
      </c>
      <c r="M1298" s="139">
        <f t="shared" si="146"/>
        <v>0.4404824243600296</v>
      </c>
      <c r="N1298" s="388">
        <f t="shared" si="142"/>
        <v>1422.3177482585356</v>
      </c>
    </row>
    <row r="1299" spans="2:14" x14ac:dyDescent="0.2">
      <c r="B1299" s="387">
        <v>19</v>
      </c>
      <c r="C1299" s="387">
        <v>4105</v>
      </c>
      <c r="D1299" s="384" t="s">
        <v>1872</v>
      </c>
      <c r="E1299" s="385">
        <v>92</v>
      </c>
      <c r="F1299" s="385">
        <v>555</v>
      </c>
      <c r="G1299" s="385">
        <v>328</v>
      </c>
      <c r="H1299" s="386">
        <f t="shared" si="140"/>
        <v>0.28048780487804881</v>
      </c>
      <c r="I1299" s="139">
        <f t="shared" si="141"/>
        <v>0.7567567567567568</v>
      </c>
      <c r="J1299" s="139">
        <f t="shared" si="143"/>
        <v>-0.13664522939268453</v>
      </c>
      <c r="K1299" s="139">
        <f t="shared" si="144"/>
        <v>-0.14187463531756558</v>
      </c>
      <c r="L1299" s="139">
        <f t="shared" si="145"/>
        <v>-0.22022876676140465</v>
      </c>
      <c r="M1299" s="139">
        <f t="shared" si="146"/>
        <v>-0.49874863147165482</v>
      </c>
      <c r="N1299" s="388">
        <f t="shared" si="142"/>
        <v>-163.58955112270277</v>
      </c>
    </row>
    <row r="1300" spans="2:14" x14ac:dyDescent="0.2">
      <c r="B1300" s="387">
        <v>19</v>
      </c>
      <c r="C1300" s="387">
        <v>4106</v>
      </c>
      <c r="D1300" s="384" t="s">
        <v>1873</v>
      </c>
      <c r="E1300" s="385">
        <v>91</v>
      </c>
      <c r="F1300" s="385">
        <v>393</v>
      </c>
      <c r="G1300" s="385">
        <v>384</v>
      </c>
      <c r="H1300" s="386">
        <f t="shared" si="140"/>
        <v>0.23697916666666666</v>
      </c>
      <c r="I1300" s="139">
        <f t="shared" si="141"/>
        <v>1.2086513994910941</v>
      </c>
      <c r="J1300" s="139">
        <f t="shared" si="143"/>
        <v>-0.13458384076747631</v>
      </c>
      <c r="K1300" s="139">
        <f t="shared" si="144"/>
        <v>-0.18841878672606416</v>
      </c>
      <c r="L1300" s="139">
        <f t="shared" si="145"/>
        <v>-0.20420676168898191</v>
      </c>
      <c r="M1300" s="139">
        <f t="shared" si="146"/>
        <v>-0.52720938918252236</v>
      </c>
      <c r="N1300" s="388">
        <f t="shared" si="142"/>
        <v>-202.4484054460886</v>
      </c>
    </row>
    <row r="1301" spans="2:14" x14ac:dyDescent="0.2">
      <c r="B1301" s="387">
        <v>19</v>
      </c>
      <c r="C1301" s="387">
        <v>4107</v>
      </c>
      <c r="D1301" s="384" t="s">
        <v>1874</v>
      </c>
      <c r="E1301" s="385">
        <v>184</v>
      </c>
      <c r="F1301" s="385">
        <v>309</v>
      </c>
      <c r="G1301" s="385">
        <v>1084</v>
      </c>
      <c r="H1301" s="386">
        <f t="shared" si="140"/>
        <v>0.16974169741697417</v>
      </c>
      <c r="I1301" s="139">
        <f t="shared" si="141"/>
        <v>4.1035598705501615</v>
      </c>
      <c r="J1301" s="139">
        <f t="shared" si="143"/>
        <v>-0.1088164829523738</v>
      </c>
      <c r="K1301" s="139">
        <f t="shared" si="144"/>
        <v>-0.26034728363459886</v>
      </c>
      <c r="L1301" s="139">
        <f t="shared" si="145"/>
        <v>-0.10156726606040591</v>
      </c>
      <c r="M1301" s="139">
        <f t="shared" si="146"/>
        <v>-0.47073103264737853</v>
      </c>
      <c r="N1301" s="388">
        <f t="shared" si="142"/>
        <v>-510.27243938975835</v>
      </c>
    </row>
    <row r="1302" spans="2:14" x14ac:dyDescent="0.2">
      <c r="B1302" s="387">
        <v>19</v>
      </c>
      <c r="C1302" s="387">
        <v>4110</v>
      </c>
      <c r="D1302" s="384" t="s">
        <v>1875</v>
      </c>
      <c r="E1302" s="385">
        <v>288</v>
      </c>
      <c r="F1302" s="385">
        <v>784</v>
      </c>
      <c r="G1302" s="385">
        <v>1376</v>
      </c>
      <c r="H1302" s="386">
        <f t="shared" si="140"/>
        <v>0.20930232558139536</v>
      </c>
      <c r="I1302" s="139">
        <f t="shared" si="141"/>
        <v>2.1224489795918369</v>
      </c>
      <c r="J1302" s="139">
        <f t="shared" si="143"/>
        <v>-9.8067813692359618E-2</v>
      </c>
      <c r="K1302" s="139">
        <f t="shared" si="144"/>
        <v>-0.21802658726726384</v>
      </c>
      <c r="L1302" s="139">
        <f t="shared" si="145"/>
        <v>-0.171807905674774</v>
      </c>
      <c r="M1302" s="139">
        <f t="shared" si="146"/>
        <v>-0.48790230663439749</v>
      </c>
      <c r="N1302" s="388">
        <f t="shared" si="142"/>
        <v>-671.35357392893093</v>
      </c>
    </row>
    <row r="1303" spans="2:14" x14ac:dyDescent="0.2">
      <c r="B1303" s="387">
        <v>19</v>
      </c>
      <c r="C1303" s="387">
        <v>4111</v>
      </c>
      <c r="D1303" s="384" t="s">
        <v>1876</v>
      </c>
      <c r="E1303" s="385">
        <v>288</v>
      </c>
      <c r="F1303" s="385">
        <v>474</v>
      </c>
      <c r="G1303" s="385">
        <v>1498</v>
      </c>
      <c r="H1303" s="386">
        <f t="shared" si="140"/>
        <v>0.19225634178905207</v>
      </c>
      <c r="I1303" s="139">
        <f t="shared" si="141"/>
        <v>3.7679324894514767</v>
      </c>
      <c r="J1303" s="139">
        <f t="shared" si="143"/>
        <v>-9.3576931330298888E-2</v>
      </c>
      <c r="K1303" s="139">
        <f t="shared" si="144"/>
        <v>-0.23626183624662819</v>
      </c>
      <c r="L1303" s="139">
        <f t="shared" si="145"/>
        <v>-0.11346699465614499</v>
      </c>
      <c r="M1303" s="139">
        <f t="shared" si="146"/>
        <v>-0.44330576223307205</v>
      </c>
      <c r="N1303" s="388">
        <f t="shared" si="142"/>
        <v>-664.07203182514195</v>
      </c>
    </row>
    <row r="1304" spans="2:14" x14ac:dyDescent="0.2">
      <c r="B1304" s="387">
        <v>19</v>
      </c>
      <c r="C1304" s="387">
        <v>4112</v>
      </c>
      <c r="D1304" s="384" t="s">
        <v>1877</v>
      </c>
      <c r="E1304" s="385">
        <v>207</v>
      </c>
      <c r="F1304" s="385">
        <v>417</v>
      </c>
      <c r="G1304" s="385">
        <v>874</v>
      </c>
      <c r="H1304" s="386">
        <f t="shared" si="140"/>
        <v>0.23684210526315788</v>
      </c>
      <c r="I1304" s="139">
        <f t="shared" si="141"/>
        <v>2.5923261390887289</v>
      </c>
      <c r="J1304" s="139">
        <f t="shared" si="143"/>
        <v>-0.11654669029690456</v>
      </c>
      <c r="K1304" s="139">
        <f t="shared" si="144"/>
        <v>-0.1885654106375316</v>
      </c>
      <c r="L1304" s="139">
        <f t="shared" si="145"/>
        <v>-0.15514832726658159</v>
      </c>
      <c r="M1304" s="139">
        <f t="shared" si="146"/>
        <v>-0.46026042820101776</v>
      </c>
      <c r="N1304" s="388">
        <f t="shared" si="142"/>
        <v>-402.26761424768949</v>
      </c>
    </row>
    <row r="1305" spans="2:14" x14ac:dyDescent="0.2">
      <c r="B1305" s="387">
        <v>19</v>
      </c>
      <c r="C1305" s="387">
        <v>4117</v>
      </c>
      <c r="D1305" s="384" t="s">
        <v>1878</v>
      </c>
      <c r="E1305" s="385">
        <v>254</v>
      </c>
      <c r="F1305" s="385">
        <v>989</v>
      </c>
      <c r="G1305" s="385">
        <v>869</v>
      </c>
      <c r="H1305" s="386">
        <f t="shared" si="140"/>
        <v>0.29228998849252014</v>
      </c>
      <c r="I1305" s="139">
        <f t="shared" si="141"/>
        <v>1.1354903943377148</v>
      </c>
      <c r="J1305" s="139">
        <f t="shared" si="143"/>
        <v>-0.11673074285272671</v>
      </c>
      <c r="K1305" s="139">
        <f t="shared" si="144"/>
        <v>-0.12924903627137094</v>
      </c>
      <c r="L1305" s="139">
        <f t="shared" si="145"/>
        <v>-0.20680069816182498</v>
      </c>
      <c r="M1305" s="139">
        <f t="shared" si="146"/>
        <v>-0.45278047728592263</v>
      </c>
      <c r="N1305" s="388">
        <f t="shared" si="142"/>
        <v>-393.46623476146675</v>
      </c>
    </row>
    <row r="1306" spans="2:14" x14ac:dyDescent="0.2">
      <c r="B1306" s="387">
        <v>19</v>
      </c>
      <c r="C1306" s="387">
        <v>4120</v>
      </c>
      <c r="D1306" s="384" t="s">
        <v>1879</v>
      </c>
      <c r="E1306" s="385">
        <v>625</v>
      </c>
      <c r="F1306" s="385">
        <v>498</v>
      </c>
      <c r="G1306" s="385">
        <v>1551</v>
      </c>
      <c r="H1306" s="386">
        <f t="shared" si="140"/>
        <v>0.40296582849774337</v>
      </c>
      <c r="I1306" s="139">
        <f t="shared" si="141"/>
        <v>4.3694779116465865</v>
      </c>
      <c r="J1306" s="139">
        <f t="shared" si="143"/>
        <v>-9.1625974238583985E-2</v>
      </c>
      <c r="K1306" s="139">
        <f t="shared" si="144"/>
        <v>-1.085155783412908E-2</v>
      </c>
      <c r="L1306" s="139">
        <f t="shared" si="145"/>
        <v>-9.2139094534592195E-2</v>
      </c>
      <c r="M1306" s="139">
        <f t="shared" si="146"/>
        <v>-0.19461662660730528</v>
      </c>
      <c r="N1306" s="388">
        <f t="shared" si="142"/>
        <v>-301.85038786793046</v>
      </c>
    </row>
    <row r="1307" spans="2:14" x14ac:dyDescent="0.2">
      <c r="B1307" s="387">
        <v>19</v>
      </c>
      <c r="C1307" s="387">
        <v>4121</v>
      </c>
      <c r="D1307" s="384" t="s">
        <v>1880</v>
      </c>
      <c r="E1307" s="385">
        <v>1612</v>
      </c>
      <c r="F1307" s="385">
        <v>1091</v>
      </c>
      <c r="G1307" s="385">
        <v>2180</v>
      </c>
      <c r="H1307" s="386">
        <f t="shared" si="140"/>
        <v>0.73944954128440366</v>
      </c>
      <c r="I1307" s="139">
        <f t="shared" si="141"/>
        <v>3.4757103574702106</v>
      </c>
      <c r="J1307" s="139">
        <f t="shared" si="143"/>
        <v>-6.8472162716156151E-2</v>
      </c>
      <c r="K1307" s="139">
        <f t="shared" si="144"/>
        <v>0.34910797016458806</v>
      </c>
      <c r="L1307" s="139">
        <f t="shared" si="145"/>
        <v>-0.12382778241089273</v>
      </c>
      <c r="M1307" s="139">
        <f t="shared" si="146"/>
        <v>0.15680802503753918</v>
      </c>
      <c r="N1307" s="388">
        <f t="shared" si="142"/>
        <v>341.84149458183543</v>
      </c>
    </row>
    <row r="1308" spans="2:14" x14ac:dyDescent="0.2">
      <c r="B1308" s="387">
        <v>19</v>
      </c>
      <c r="C1308" s="387">
        <v>4122</v>
      </c>
      <c r="D1308" s="384" t="s">
        <v>1881</v>
      </c>
      <c r="E1308" s="385">
        <v>271</v>
      </c>
      <c r="F1308" s="385">
        <v>523</v>
      </c>
      <c r="G1308" s="385">
        <v>1659</v>
      </c>
      <c r="H1308" s="386">
        <f t="shared" si="140"/>
        <v>0.16335141651597349</v>
      </c>
      <c r="I1308" s="139">
        <f t="shared" si="141"/>
        <v>3.6902485659655833</v>
      </c>
      <c r="J1308" s="139">
        <f t="shared" si="143"/>
        <v>-8.7650439032825309E-2</v>
      </c>
      <c r="K1308" s="139">
        <f t="shared" si="144"/>
        <v>-0.26718340202456037</v>
      </c>
      <c r="L1308" s="139">
        <f t="shared" si="145"/>
        <v>-0.1162212920043178</v>
      </c>
      <c r="M1308" s="139">
        <f t="shared" si="146"/>
        <v>-0.47105513306170349</v>
      </c>
      <c r="N1308" s="388">
        <f t="shared" si="142"/>
        <v>-781.48046574936609</v>
      </c>
    </row>
    <row r="1309" spans="2:14" x14ac:dyDescent="0.2">
      <c r="B1309" s="387">
        <v>19</v>
      </c>
      <c r="C1309" s="387">
        <v>4123</v>
      </c>
      <c r="D1309" s="384" t="s">
        <v>1882</v>
      </c>
      <c r="E1309" s="385">
        <v>4816</v>
      </c>
      <c r="F1309" s="385">
        <v>460</v>
      </c>
      <c r="G1309" s="385">
        <v>7920</v>
      </c>
      <c r="H1309" s="386">
        <f t="shared" si="140"/>
        <v>0.60808080808080811</v>
      </c>
      <c r="I1309" s="139">
        <f t="shared" si="141"/>
        <v>27.68695652173913</v>
      </c>
      <c r="J1309" s="139">
        <f t="shared" si="143"/>
        <v>0.14282017136768446</v>
      </c>
      <c r="K1309" s="139">
        <f t="shared" si="144"/>
        <v>0.20857389555475056</v>
      </c>
      <c r="L1309" s="139">
        <f t="shared" si="145"/>
        <v>0.73458626407215188</v>
      </c>
      <c r="M1309" s="139">
        <f t="shared" si="146"/>
        <v>1.085980330994587</v>
      </c>
      <c r="N1309" s="388">
        <f t="shared" si="142"/>
        <v>8600.9642214771284</v>
      </c>
    </row>
    <row r="1310" spans="2:14" x14ac:dyDescent="0.2">
      <c r="B1310" s="387">
        <v>19</v>
      </c>
      <c r="C1310" s="387">
        <v>4124</v>
      </c>
      <c r="D1310" s="384" t="s">
        <v>1883</v>
      </c>
      <c r="E1310" s="385">
        <v>302</v>
      </c>
      <c r="F1310" s="385">
        <v>1555</v>
      </c>
      <c r="G1310" s="385">
        <v>1650</v>
      </c>
      <c r="H1310" s="386">
        <f t="shared" si="140"/>
        <v>0.18303030303030304</v>
      </c>
      <c r="I1310" s="139">
        <f t="shared" si="141"/>
        <v>1.2553054662379421</v>
      </c>
      <c r="J1310" s="139">
        <f t="shared" si="143"/>
        <v>-8.7981733633305206E-2</v>
      </c>
      <c r="K1310" s="139">
        <f t="shared" si="144"/>
        <v>-0.24613155781321935</v>
      </c>
      <c r="L1310" s="139">
        <f t="shared" si="145"/>
        <v>-0.20255263344009586</v>
      </c>
      <c r="M1310" s="139">
        <f t="shared" si="146"/>
        <v>-0.53666592488662046</v>
      </c>
      <c r="N1310" s="388">
        <f t="shared" si="142"/>
        <v>-885.49877606292375</v>
      </c>
    </row>
    <row r="1311" spans="2:14" x14ac:dyDescent="0.2">
      <c r="B1311" s="387">
        <v>19</v>
      </c>
      <c r="C1311" s="387">
        <v>4125</v>
      </c>
      <c r="D1311" s="384" t="s">
        <v>1884</v>
      </c>
      <c r="E1311" s="385">
        <v>1358</v>
      </c>
      <c r="F1311" s="385">
        <v>1190</v>
      </c>
      <c r="G1311" s="385">
        <v>2390</v>
      </c>
      <c r="H1311" s="386">
        <f t="shared" si="140"/>
        <v>0.56820083682008371</v>
      </c>
      <c r="I1311" s="139">
        <f t="shared" si="141"/>
        <v>3.149579831932773</v>
      </c>
      <c r="J1311" s="139">
        <f t="shared" si="143"/>
        <v>-6.0741955371625397E-2</v>
      </c>
      <c r="K1311" s="139">
        <f t="shared" si="144"/>
        <v>0.16591157614342639</v>
      </c>
      <c r="L1311" s="139">
        <f t="shared" si="145"/>
        <v>-0.13539079830064865</v>
      </c>
      <c r="M1311" s="139">
        <f t="shared" si="146"/>
        <v>-3.0221177528847662E-2</v>
      </c>
      <c r="N1311" s="388">
        <f t="shared" si="142"/>
        <v>-72.22861429394591</v>
      </c>
    </row>
    <row r="1312" spans="2:14" x14ac:dyDescent="0.2">
      <c r="B1312" s="387">
        <v>19</v>
      </c>
      <c r="C1312" s="387">
        <v>4131</v>
      </c>
      <c r="D1312" s="384" t="s">
        <v>1885</v>
      </c>
      <c r="E1312" s="385">
        <v>961</v>
      </c>
      <c r="F1312" s="385">
        <v>382</v>
      </c>
      <c r="G1312" s="385">
        <v>3461</v>
      </c>
      <c r="H1312" s="386">
        <f t="shared" si="140"/>
        <v>0.27766541462005201</v>
      </c>
      <c r="I1312" s="139">
        <f t="shared" si="141"/>
        <v>11.575916230366492</v>
      </c>
      <c r="J1312" s="139">
        <f t="shared" si="143"/>
        <v>-2.131789791451855E-2</v>
      </c>
      <c r="K1312" s="139">
        <f t="shared" si="144"/>
        <v>-0.14489393826296801</v>
      </c>
      <c r="L1312" s="139">
        <f t="shared" si="145"/>
        <v>0.16336646003005928</v>
      </c>
      <c r="M1312" s="139">
        <f t="shared" si="146"/>
        <v>-2.8453761474272754E-3</v>
      </c>
      <c r="N1312" s="388">
        <f t="shared" si="142"/>
        <v>-9.8478468462457993</v>
      </c>
    </row>
    <row r="1313" spans="2:14" x14ac:dyDescent="0.2">
      <c r="B1313" s="387">
        <v>19</v>
      </c>
      <c r="C1313" s="387">
        <v>4132</v>
      </c>
      <c r="D1313" s="384" t="s">
        <v>1886</v>
      </c>
      <c r="E1313" s="385">
        <v>242</v>
      </c>
      <c r="F1313" s="385">
        <v>343</v>
      </c>
      <c r="G1313" s="385">
        <v>1271</v>
      </c>
      <c r="H1313" s="386">
        <f t="shared" si="140"/>
        <v>0.19040125885129819</v>
      </c>
      <c r="I1313" s="139">
        <f t="shared" si="141"/>
        <v>4.4110787172011658</v>
      </c>
      <c r="J1313" s="139">
        <f t="shared" si="143"/>
        <v>-0.10193291736462499</v>
      </c>
      <c r="K1313" s="139">
        <f t="shared" si="144"/>
        <v>-0.23824634471850104</v>
      </c>
      <c r="L1313" s="139">
        <f t="shared" si="145"/>
        <v>-9.0664130561619885E-2</v>
      </c>
      <c r="M1313" s="139">
        <f t="shared" si="146"/>
        <v>-0.43084339264474592</v>
      </c>
      <c r="N1313" s="388">
        <f t="shared" si="142"/>
        <v>-547.60195205147204</v>
      </c>
    </row>
    <row r="1314" spans="2:14" x14ac:dyDescent="0.2">
      <c r="B1314" s="387">
        <v>19</v>
      </c>
      <c r="C1314" s="387">
        <v>4133</v>
      </c>
      <c r="D1314" s="384" t="s">
        <v>1887</v>
      </c>
      <c r="E1314" s="385">
        <v>353</v>
      </c>
      <c r="F1314" s="385">
        <v>92</v>
      </c>
      <c r="G1314" s="385">
        <v>1066</v>
      </c>
      <c r="H1314" s="386">
        <f t="shared" si="140"/>
        <v>0.33114446529080677</v>
      </c>
      <c r="I1314" s="139">
        <f t="shared" si="141"/>
        <v>15.423913043478262</v>
      </c>
      <c r="J1314" s="139">
        <f t="shared" si="143"/>
        <v>-0.10947907215333358</v>
      </c>
      <c r="K1314" s="139">
        <f t="shared" si="144"/>
        <v>-8.768375807968655E-2</v>
      </c>
      <c r="L1314" s="139">
        <f t="shared" si="145"/>
        <v>0.29979787263830315</v>
      </c>
      <c r="M1314" s="139">
        <f t="shared" si="146"/>
        <v>0.10263504240528304</v>
      </c>
      <c r="N1314" s="388">
        <f t="shared" si="142"/>
        <v>109.40895520403171</v>
      </c>
    </row>
    <row r="1315" spans="2:14" x14ac:dyDescent="0.2">
      <c r="B1315" s="387">
        <v>19</v>
      </c>
      <c r="C1315" s="387">
        <v>4134</v>
      </c>
      <c r="D1315" s="384" t="s">
        <v>1888</v>
      </c>
      <c r="E1315" s="385">
        <v>915</v>
      </c>
      <c r="F1315" s="385">
        <v>589</v>
      </c>
      <c r="G1315" s="385">
        <v>1344</v>
      </c>
      <c r="H1315" s="386">
        <f t="shared" si="140"/>
        <v>0.6808035714285714</v>
      </c>
      <c r="I1315" s="139">
        <f t="shared" si="141"/>
        <v>3.8353140916808148</v>
      </c>
      <c r="J1315" s="139">
        <f t="shared" si="143"/>
        <v>-9.924575004962144E-2</v>
      </c>
      <c r="K1315" s="139">
        <f t="shared" si="144"/>
        <v>0.28637038487850086</v>
      </c>
      <c r="L1315" s="139">
        <f t="shared" si="145"/>
        <v>-0.11107796794369267</v>
      </c>
      <c r="M1315" s="139">
        <f t="shared" si="146"/>
        <v>7.6046666885186756E-2</v>
      </c>
      <c r="N1315" s="388">
        <f t="shared" si="142"/>
        <v>102.20672029369101</v>
      </c>
    </row>
    <row r="1316" spans="2:14" x14ac:dyDescent="0.2">
      <c r="B1316" s="387">
        <v>19</v>
      </c>
      <c r="C1316" s="387">
        <v>4135</v>
      </c>
      <c r="D1316" s="384" t="s">
        <v>1889</v>
      </c>
      <c r="E1316" s="385">
        <v>1008</v>
      </c>
      <c r="F1316" s="385">
        <v>969</v>
      </c>
      <c r="G1316" s="385">
        <v>2171</v>
      </c>
      <c r="H1316" s="386">
        <f t="shared" si="140"/>
        <v>0.46430216490096732</v>
      </c>
      <c r="I1316" s="139">
        <f t="shared" si="141"/>
        <v>3.2807017543859649</v>
      </c>
      <c r="J1316" s="139">
        <f t="shared" si="143"/>
        <v>-6.8803457316636049E-2</v>
      </c>
      <c r="K1316" s="139">
        <f t="shared" si="144"/>
        <v>5.4764095648847815E-2</v>
      </c>
      <c r="L1316" s="139">
        <f t="shared" si="145"/>
        <v>-0.13074184717801737</v>
      </c>
      <c r="M1316" s="139">
        <f t="shared" si="146"/>
        <v>-0.14478120884580561</v>
      </c>
      <c r="N1316" s="388">
        <f t="shared" si="142"/>
        <v>-314.320004404244</v>
      </c>
    </row>
    <row r="1317" spans="2:14" x14ac:dyDescent="0.2">
      <c r="B1317" s="387">
        <v>19</v>
      </c>
      <c r="C1317" s="387">
        <v>4136</v>
      </c>
      <c r="D1317" s="384" t="s">
        <v>1890</v>
      </c>
      <c r="E1317" s="385">
        <v>259</v>
      </c>
      <c r="F1317" s="385">
        <v>280</v>
      </c>
      <c r="G1317" s="385">
        <v>1665</v>
      </c>
      <c r="H1317" s="386">
        <f t="shared" si="140"/>
        <v>0.15555555555555556</v>
      </c>
      <c r="I1317" s="139">
        <f t="shared" si="141"/>
        <v>6.871428571428571</v>
      </c>
      <c r="J1317" s="139">
        <f t="shared" si="143"/>
        <v>-8.7429575965838724E-2</v>
      </c>
      <c r="K1317" s="139">
        <f t="shared" si="144"/>
        <v>-0.27552316506514135</v>
      </c>
      <c r="L1317" s="139">
        <f t="shared" si="145"/>
        <v>-3.4319881183195382E-3</v>
      </c>
      <c r="M1317" s="139">
        <f t="shared" si="146"/>
        <v>-0.36638472914929959</v>
      </c>
      <c r="N1317" s="388">
        <f t="shared" si="142"/>
        <v>-610.03057403358378</v>
      </c>
    </row>
    <row r="1318" spans="2:14" x14ac:dyDescent="0.2">
      <c r="B1318" s="387">
        <v>19</v>
      </c>
      <c r="C1318" s="387">
        <v>4137</v>
      </c>
      <c r="D1318" s="384" t="s">
        <v>1891</v>
      </c>
      <c r="E1318" s="385">
        <v>126</v>
      </c>
      <c r="F1318" s="385">
        <v>113</v>
      </c>
      <c r="G1318" s="385">
        <v>496</v>
      </c>
      <c r="H1318" s="386">
        <f t="shared" si="140"/>
        <v>0.25403225806451613</v>
      </c>
      <c r="I1318" s="139">
        <f t="shared" si="141"/>
        <v>5.5044247787610621</v>
      </c>
      <c r="J1318" s="139">
        <f t="shared" si="143"/>
        <v>-0.13046106351705991</v>
      </c>
      <c r="K1318" s="139">
        <f t="shared" si="144"/>
        <v>-0.17017593425735997</v>
      </c>
      <c r="L1318" s="139">
        <f t="shared" si="145"/>
        <v>-5.1899351147041965E-2</v>
      </c>
      <c r="M1318" s="139">
        <f t="shared" si="146"/>
        <v>-0.35253634892146185</v>
      </c>
      <c r="N1318" s="388">
        <f t="shared" si="142"/>
        <v>-174.85802906504509</v>
      </c>
    </row>
    <row r="1319" spans="2:14" x14ac:dyDescent="0.2">
      <c r="B1319" s="387">
        <v>19</v>
      </c>
      <c r="C1319" s="387">
        <v>4138</v>
      </c>
      <c r="D1319" s="384" t="s">
        <v>1892</v>
      </c>
      <c r="E1319" s="385">
        <v>170</v>
      </c>
      <c r="F1319" s="385">
        <v>376</v>
      </c>
      <c r="G1319" s="385">
        <v>746</v>
      </c>
      <c r="H1319" s="386">
        <f t="shared" si="140"/>
        <v>0.22788203753351208</v>
      </c>
      <c r="I1319" s="139">
        <f t="shared" si="141"/>
        <v>2.4361702127659575</v>
      </c>
      <c r="J1319" s="139">
        <f t="shared" si="143"/>
        <v>-0.12125843572595188</v>
      </c>
      <c r="K1319" s="139">
        <f t="shared" si="144"/>
        <v>-0.19815060489281713</v>
      </c>
      <c r="L1319" s="139">
        <f t="shared" si="145"/>
        <v>-0.1606848634567288</v>
      </c>
      <c r="M1319" s="139">
        <f t="shared" si="146"/>
        <v>-0.48009390407549779</v>
      </c>
      <c r="N1319" s="388">
        <f t="shared" si="142"/>
        <v>-358.15005244032136</v>
      </c>
    </row>
    <row r="1320" spans="2:14" x14ac:dyDescent="0.2">
      <c r="B1320" s="387">
        <v>19</v>
      </c>
      <c r="C1320" s="387">
        <v>4139</v>
      </c>
      <c r="D1320" s="384" t="s">
        <v>1893</v>
      </c>
      <c r="E1320" s="385">
        <v>1942</v>
      </c>
      <c r="F1320" s="385">
        <v>637</v>
      </c>
      <c r="G1320" s="385">
        <v>6666</v>
      </c>
      <c r="H1320" s="386">
        <f t="shared" si="140"/>
        <v>0.29132913291329132</v>
      </c>
      <c r="I1320" s="139">
        <f t="shared" si="141"/>
        <v>13.513343799058084</v>
      </c>
      <c r="J1320" s="139">
        <f t="shared" si="143"/>
        <v>9.6659790367486537E-2</v>
      </c>
      <c r="K1320" s="139">
        <f t="shared" si="144"/>
        <v>-0.13027692887844469</v>
      </c>
      <c r="L1320" s="139">
        <f t="shared" si="145"/>
        <v>0.23205829967038274</v>
      </c>
      <c r="M1320" s="139">
        <f t="shared" si="146"/>
        <v>0.19844116115942459</v>
      </c>
      <c r="N1320" s="388">
        <f t="shared" si="142"/>
        <v>1322.8087802887244</v>
      </c>
    </row>
    <row r="1321" spans="2:14" x14ac:dyDescent="0.2">
      <c r="B1321" s="387">
        <v>19</v>
      </c>
      <c r="C1321" s="387">
        <v>4140</v>
      </c>
      <c r="D1321" s="384" t="s">
        <v>1894</v>
      </c>
      <c r="E1321" s="385">
        <v>973</v>
      </c>
      <c r="F1321" s="385">
        <v>940</v>
      </c>
      <c r="G1321" s="385">
        <v>2850</v>
      </c>
      <c r="H1321" s="386">
        <f t="shared" si="140"/>
        <v>0.34140350877192982</v>
      </c>
      <c r="I1321" s="139">
        <f t="shared" si="141"/>
        <v>4.067021276595745</v>
      </c>
      <c r="J1321" s="139">
        <f t="shared" si="143"/>
        <v>-4.3809120235986605E-2</v>
      </c>
      <c r="K1321" s="139">
        <f t="shared" si="144"/>
        <v>-7.670896105726803E-2</v>
      </c>
      <c r="L1321" s="139">
        <f t="shared" si="145"/>
        <v>-0.10286274841915787</v>
      </c>
      <c r="M1321" s="139">
        <f t="shared" si="146"/>
        <v>-0.22338082971241252</v>
      </c>
      <c r="N1321" s="388">
        <f t="shared" si="142"/>
        <v>-636.63536468037569</v>
      </c>
    </row>
    <row r="1322" spans="2:14" x14ac:dyDescent="0.2">
      <c r="B1322" s="387">
        <v>19</v>
      </c>
      <c r="C1322" s="387">
        <v>4141</v>
      </c>
      <c r="D1322" s="384" t="s">
        <v>1895</v>
      </c>
      <c r="E1322" s="385">
        <v>3604</v>
      </c>
      <c r="F1322" s="385">
        <v>951</v>
      </c>
      <c r="G1322" s="385">
        <v>9018</v>
      </c>
      <c r="H1322" s="386">
        <f t="shared" si="140"/>
        <v>0.39964515413617208</v>
      </c>
      <c r="I1322" s="139">
        <f t="shared" si="141"/>
        <v>13.272344900105152</v>
      </c>
      <c r="J1322" s="139">
        <f t="shared" si="143"/>
        <v>0.18323811262623096</v>
      </c>
      <c r="K1322" s="139">
        <f t="shared" si="144"/>
        <v>-1.4403909197377687E-2</v>
      </c>
      <c r="L1322" s="139">
        <f t="shared" si="145"/>
        <v>0.22351364076912161</v>
      </c>
      <c r="M1322" s="139">
        <f t="shared" si="146"/>
        <v>0.39234784419797486</v>
      </c>
      <c r="N1322" s="388">
        <f t="shared" si="142"/>
        <v>3538.1928589773374</v>
      </c>
    </row>
    <row r="1323" spans="2:14" x14ac:dyDescent="0.2">
      <c r="B1323" s="387">
        <v>19</v>
      </c>
      <c r="C1323" s="387">
        <v>4142</v>
      </c>
      <c r="D1323" s="384" t="s">
        <v>1896</v>
      </c>
      <c r="E1323" s="385">
        <v>325</v>
      </c>
      <c r="F1323" s="385">
        <v>723</v>
      </c>
      <c r="G1323" s="385">
        <v>821</v>
      </c>
      <c r="H1323" s="386">
        <f t="shared" si="140"/>
        <v>0.39585870889159563</v>
      </c>
      <c r="I1323" s="139">
        <f t="shared" si="141"/>
        <v>1.5850622406639003</v>
      </c>
      <c r="J1323" s="139">
        <f t="shared" si="143"/>
        <v>-0.11849764738861947</v>
      </c>
      <c r="K1323" s="139">
        <f t="shared" si="144"/>
        <v>-1.8454527373642522E-2</v>
      </c>
      <c r="L1323" s="139">
        <f t="shared" si="145"/>
        <v>-0.19086104824990702</v>
      </c>
      <c r="M1323" s="139">
        <f t="shared" si="146"/>
        <v>-0.32781322301216897</v>
      </c>
      <c r="N1323" s="388">
        <f t="shared" si="142"/>
        <v>-269.13465609299072</v>
      </c>
    </row>
    <row r="1324" spans="2:14" x14ac:dyDescent="0.2">
      <c r="B1324" s="387">
        <v>19</v>
      </c>
      <c r="C1324" s="387">
        <v>4143</v>
      </c>
      <c r="D1324" s="384" t="s">
        <v>1897</v>
      </c>
      <c r="E1324" s="385">
        <v>360</v>
      </c>
      <c r="F1324" s="385">
        <v>858</v>
      </c>
      <c r="G1324" s="385">
        <v>1167</v>
      </c>
      <c r="H1324" s="386">
        <f t="shared" si="140"/>
        <v>0.30848329048843187</v>
      </c>
      <c r="I1324" s="139">
        <f t="shared" si="141"/>
        <v>1.7797202797202798</v>
      </c>
      <c r="J1324" s="139">
        <f t="shared" si="143"/>
        <v>-0.10576121052572593</v>
      </c>
      <c r="K1324" s="139">
        <f t="shared" si="144"/>
        <v>-0.11192595904152364</v>
      </c>
      <c r="L1324" s="139">
        <f t="shared" si="145"/>
        <v>-0.1839594127928505</v>
      </c>
      <c r="M1324" s="139">
        <f t="shared" si="146"/>
        <v>-0.40164658236010009</v>
      </c>
      <c r="N1324" s="388">
        <f t="shared" si="142"/>
        <v>-468.7215616142368</v>
      </c>
    </row>
    <row r="1325" spans="2:14" x14ac:dyDescent="0.2">
      <c r="B1325" s="387">
        <v>19</v>
      </c>
      <c r="C1325" s="387">
        <v>4144</v>
      </c>
      <c r="D1325" s="384" t="s">
        <v>1898</v>
      </c>
      <c r="E1325" s="385">
        <v>1776</v>
      </c>
      <c r="F1325" s="385">
        <v>620</v>
      </c>
      <c r="G1325" s="385">
        <v>4528</v>
      </c>
      <c r="H1325" s="386">
        <f t="shared" si="140"/>
        <v>0.392226148409894</v>
      </c>
      <c r="I1325" s="139">
        <f t="shared" si="141"/>
        <v>10.167741935483871</v>
      </c>
      <c r="J1325" s="139">
        <f t="shared" si="143"/>
        <v>1.795891749793057E-2</v>
      </c>
      <c r="K1325" s="139">
        <f t="shared" si="144"/>
        <v>-2.2340524545960784E-2</v>
      </c>
      <c r="L1325" s="139">
        <f t="shared" si="145"/>
        <v>0.11343938950993274</v>
      </c>
      <c r="M1325" s="139">
        <f t="shared" si="146"/>
        <v>0.10905778246190252</v>
      </c>
      <c r="N1325" s="388">
        <f t="shared" si="142"/>
        <v>493.81363898749464</v>
      </c>
    </row>
    <row r="1326" spans="2:14" x14ac:dyDescent="0.2">
      <c r="B1326" s="387">
        <v>19</v>
      </c>
      <c r="C1326" s="387">
        <v>4145</v>
      </c>
      <c r="D1326" s="384" t="s">
        <v>1899</v>
      </c>
      <c r="E1326" s="385">
        <v>344</v>
      </c>
      <c r="F1326" s="385">
        <v>354</v>
      </c>
      <c r="G1326" s="385">
        <v>1717</v>
      </c>
      <c r="H1326" s="386">
        <f t="shared" si="140"/>
        <v>0.20034944670937682</v>
      </c>
      <c r="I1326" s="139">
        <f t="shared" si="141"/>
        <v>5.8220338983050848</v>
      </c>
      <c r="J1326" s="139">
        <f t="shared" si="143"/>
        <v>-8.5515429385288236E-2</v>
      </c>
      <c r="K1326" s="139">
        <f t="shared" si="144"/>
        <v>-0.22760409111228572</v>
      </c>
      <c r="L1326" s="139">
        <f t="shared" si="145"/>
        <v>-4.0638463225045399E-2</v>
      </c>
      <c r="M1326" s="139">
        <f t="shared" si="146"/>
        <v>-0.35375798372261935</v>
      </c>
      <c r="N1326" s="388">
        <f t="shared" si="142"/>
        <v>-607.40245805173743</v>
      </c>
    </row>
    <row r="1327" spans="2:14" x14ac:dyDescent="0.2">
      <c r="B1327" s="387">
        <v>19</v>
      </c>
      <c r="C1327" s="387">
        <v>4146</v>
      </c>
      <c r="D1327" s="384" t="s">
        <v>1900</v>
      </c>
      <c r="E1327" s="385">
        <v>1112</v>
      </c>
      <c r="F1327" s="385">
        <v>888</v>
      </c>
      <c r="G1327" s="385">
        <v>3462</v>
      </c>
      <c r="H1327" s="386">
        <f t="shared" si="140"/>
        <v>0.3212016175621028</v>
      </c>
      <c r="I1327" s="139">
        <f t="shared" si="141"/>
        <v>5.1509009009009006</v>
      </c>
      <c r="J1327" s="139">
        <f t="shared" si="143"/>
        <v>-2.1281087403354118E-2</v>
      </c>
      <c r="K1327" s="139">
        <f t="shared" si="144"/>
        <v>-9.8320298986070906E-2</v>
      </c>
      <c r="L1327" s="139">
        <f t="shared" si="145"/>
        <v>-6.4433603224086283E-2</v>
      </c>
      <c r="M1327" s="139">
        <f t="shared" si="146"/>
        <v>-0.18403498961351131</v>
      </c>
      <c r="N1327" s="388">
        <f t="shared" si="142"/>
        <v>-637.12913404197616</v>
      </c>
    </row>
    <row r="1328" spans="2:14" x14ac:dyDescent="0.2">
      <c r="B1328" s="387">
        <v>19</v>
      </c>
      <c r="C1328" s="387">
        <v>4147</v>
      </c>
      <c r="D1328" s="384" t="s">
        <v>1901</v>
      </c>
      <c r="E1328" s="385">
        <v>599</v>
      </c>
      <c r="F1328" s="385">
        <v>576</v>
      </c>
      <c r="G1328" s="385">
        <v>1373</v>
      </c>
      <c r="H1328" s="386">
        <f t="shared" si="140"/>
        <v>0.4362709395484341</v>
      </c>
      <c r="I1328" s="139">
        <f t="shared" si="141"/>
        <v>3.4236111111111112</v>
      </c>
      <c r="J1328" s="139">
        <f t="shared" si="143"/>
        <v>-9.8178245225852903E-2</v>
      </c>
      <c r="K1328" s="139">
        <f t="shared" si="144"/>
        <v>2.4777186138250109E-2</v>
      </c>
      <c r="L1328" s="139">
        <f t="shared" si="145"/>
        <v>-0.12567497047310136</v>
      </c>
      <c r="M1328" s="139">
        <f t="shared" si="146"/>
        <v>-0.19907602956070414</v>
      </c>
      <c r="N1328" s="388">
        <f t="shared" si="142"/>
        <v>-273.3313885868468</v>
      </c>
    </row>
    <row r="1329" spans="2:14" x14ac:dyDescent="0.2">
      <c r="B1329" s="387">
        <v>19</v>
      </c>
      <c r="C1329" s="387">
        <v>4161</v>
      </c>
      <c r="D1329" s="384" t="s">
        <v>1902</v>
      </c>
      <c r="E1329" s="385">
        <v>1277</v>
      </c>
      <c r="F1329" s="385">
        <v>693</v>
      </c>
      <c r="G1329" s="385">
        <v>2345</v>
      </c>
      <c r="H1329" s="386">
        <f t="shared" si="140"/>
        <v>0.54456289978678041</v>
      </c>
      <c r="I1329" s="139">
        <f t="shared" si="141"/>
        <v>5.2265512265512264</v>
      </c>
      <c r="J1329" s="139">
        <f t="shared" si="143"/>
        <v>-6.2398428374024852E-2</v>
      </c>
      <c r="K1329" s="139">
        <f t="shared" si="144"/>
        <v>0.14062446614661653</v>
      </c>
      <c r="L1329" s="139">
        <f t="shared" si="145"/>
        <v>-6.1751407449500584E-2</v>
      </c>
      <c r="M1329" s="139">
        <f t="shared" si="146"/>
        <v>1.64746303230911E-2</v>
      </c>
      <c r="N1329" s="388">
        <f t="shared" si="142"/>
        <v>38.633008107648628</v>
      </c>
    </row>
    <row r="1330" spans="2:14" x14ac:dyDescent="0.2">
      <c r="B1330" s="387">
        <v>19</v>
      </c>
      <c r="C1330" s="387">
        <v>4163</v>
      </c>
      <c r="D1330" s="384" t="s">
        <v>1903</v>
      </c>
      <c r="E1330" s="385">
        <v>4076</v>
      </c>
      <c r="F1330" s="385">
        <v>989</v>
      </c>
      <c r="G1330" s="385">
        <v>5699</v>
      </c>
      <c r="H1330" s="386">
        <f t="shared" si="140"/>
        <v>0.71521319529742056</v>
      </c>
      <c r="I1330" s="139">
        <f t="shared" si="141"/>
        <v>9.8837209302325579</v>
      </c>
      <c r="J1330" s="139">
        <f t="shared" si="143"/>
        <v>6.1064026071480634E-2</v>
      </c>
      <c r="K1330" s="139">
        <f t="shared" si="144"/>
        <v>0.32318070138347066</v>
      </c>
      <c r="L1330" s="139">
        <f t="shared" si="145"/>
        <v>0.10336937416459399</v>
      </c>
      <c r="M1330" s="139">
        <f t="shared" si="146"/>
        <v>0.48761410161954533</v>
      </c>
      <c r="N1330" s="388">
        <f t="shared" si="142"/>
        <v>2778.912765129789</v>
      </c>
    </row>
    <row r="1331" spans="2:14" x14ac:dyDescent="0.2">
      <c r="B1331" s="387">
        <v>19</v>
      </c>
      <c r="C1331" s="387">
        <v>4164</v>
      </c>
      <c r="D1331" s="384" t="s">
        <v>1904</v>
      </c>
      <c r="E1331" s="385">
        <v>200</v>
      </c>
      <c r="F1331" s="385">
        <v>878</v>
      </c>
      <c r="G1331" s="385">
        <v>1057</v>
      </c>
      <c r="H1331" s="386">
        <f t="shared" si="140"/>
        <v>0.1892147587511826</v>
      </c>
      <c r="I1331" s="139">
        <f t="shared" si="141"/>
        <v>1.4316628701594534</v>
      </c>
      <c r="J1331" s="139">
        <f t="shared" si="143"/>
        <v>-0.10981036675381348</v>
      </c>
      <c r="K1331" s="139">
        <f t="shared" si="144"/>
        <v>-0.23951562462649714</v>
      </c>
      <c r="L1331" s="139">
        <f t="shared" si="145"/>
        <v>-0.19629985026237873</v>
      </c>
      <c r="M1331" s="139">
        <f t="shared" si="146"/>
        <v>-0.54562584164268935</v>
      </c>
      <c r="N1331" s="388">
        <f t="shared" si="142"/>
        <v>-576.72651461632267</v>
      </c>
    </row>
    <row r="1332" spans="2:14" x14ac:dyDescent="0.2">
      <c r="B1332" s="387">
        <v>19</v>
      </c>
      <c r="C1332" s="387">
        <v>4165</v>
      </c>
      <c r="D1332" s="384" t="s">
        <v>1905</v>
      </c>
      <c r="E1332" s="385">
        <v>864</v>
      </c>
      <c r="F1332" s="385">
        <v>1017</v>
      </c>
      <c r="G1332" s="385">
        <v>3744</v>
      </c>
      <c r="H1332" s="386">
        <f t="shared" si="140"/>
        <v>0.23076923076923078</v>
      </c>
      <c r="I1332" s="139">
        <f t="shared" si="141"/>
        <v>4.5309734513274336</v>
      </c>
      <c r="J1332" s="139">
        <f t="shared" si="143"/>
        <v>-1.0900523254984249E-2</v>
      </c>
      <c r="K1332" s="139">
        <f t="shared" si="144"/>
        <v>-0.19506197779178022</v>
      </c>
      <c r="L1332" s="139">
        <f t="shared" si="145"/>
        <v>-8.6413241401473009E-2</v>
      </c>
      <c r="M1332" s="139">
        <f t="shared" si="146"/>
        <v>-0.2923757424482375</v>
      </c>
      <c r="N1332" s="388">
        <f t="shared" si="142"/>
        <v>-1094.6547797262012</v>
      </c>
    </row>
    <row r="1333" spans="2:14" x14ac:dyDescent="0.2">
      <c r="B1333" s="387">
        <v>19</v>
      </c>
      <c r="C1333" s="387">
        <v>4166</v>
      </c>
      <c r="D1333" s="384" t="s">
        <v>1906</v>
      </c>
      <c r="E1333" s="385">
        <v>362</v>
      </c>
      <c r="F1333" s="385">
        <v>621</v>
      </c>
      <c r="G1333" s="385">
        <v>1560</v>
      </c>
      <c r="H1333" s="386">
        <f t="shared" si="140"/>
        <v>0.23205128205128206</v>
      </c>
      <c r="I1333" s="139">
        <f t="shared" si="141"/>
        <v>3.0950080515297906</v>
      </c>
      <c r="J1333" s="139">
        <f t="shared" si="143"/>
        <v>-9.1294679638104087E-2</v>
      </c>
      <c r="K1333" s="139">
        <f t="shared" si="144"/>
        <v>-0.19369048028143884</v>
      </c>
      <c r="L1333" s="139">
        <f t="shared" si="145"/>
        <v>-0.13732565049791567</v>
      </c>
      <c r="M1333" s="139">
        <f t="shared" si="146"/>
        <v>-0.4223108104174586</v>
      </c>
      <c r="N1333" s="388">
        <f t="shared" si="142"/>
        <v>-658.80486425123547</v>
      </c>
    </row>
    <row r="1334" spans="2:14" x14ac:dyDescent="0.2">
      <c r="B1334" s="387">
        <v>19</v>
      </c>
      <c r="C1334" s="387">
        <v>4167</v>
      </c>
      <c r="D1334" s="384" t="s">
        <v>1907</v>
      </c>
      <c r="E1334" s="385">
        <v>174</v>
      </c>
      <c r="F1334" s="385">
        <v>729</v>
      </c>
      <c r="G1334" s="385">
        <v>1081</v>
      </c>
      <c r="H1334" s="386">
        <f t="shared" si="140"/>
        <v>0.16096207215541167</v>
      </c>
      <c r="I1334" s="139">
        <f t="shared" si="141"/>
        <v>1.7215363511659807</v>
      </c>
      <c r="J1334" s="139">
        <f t="shared" si="143"/>
        <v>-0.10892691448586711</v>
      </c>
      <c r="K1334" s="139">
        <f t="shared" si="144"/>
        <v>-0.26973944630121022</v>
      </c>
      <c r="L1334" s="139">
        <f t="shared" si="145"/>
        <v>-0.18602233434640059</v>
      </c>
      <c r="M1334" s="139">
        <f t="shared" si="146"/>
        <v>-0.56468869513347797</v>
      </c>
      <c r="N1334" s="388">
        <f t="shared" si="142"/>
        <v>-610.42847943928973</v>
      </c>
    </row>
    <row r="1335" spans="2:14" x14ac:dyDescent="0.2">
      <c r="B1335" s="387">
        <v>19</v>
      </c>
      <c r="C1335" s="387">
        <v>4169</v>
      </c>
      <c r="D1335" s="384" t="s">
        <v>1908</v>
      </c>
      <c r="E1335" s="385">
        <v>882</v>
      </c>
      <c r="F1335" s="385">
        <v>1779</v>
      </c>
      <c r="G1335" s="385">
        <v>2792</v>
      </c>
      <c r="H1335" s="386">
        <f t="shared" si="140"/>
        <v>0.31590257879656158</v>
      </c>
      <c r="I1335" s="139">
        <f t="shared" si="141"/>
        <v>2.065205171444632</v>
      </c>
      <c r="J1335" s="139">
        <f t="shared" si="143"/>
        <v>-4.5944129883523671E-2</v>
      </c>
      <c r="K1335" s="139">
        <f t="shared" si="144"/>
        <v>-0.10398904139590186</v>
      </c>
      <c r="L1335" s="139">
        <f t="shared" si="145"/>
        <v>-0.17383749509178886</v>
      </c>
      <c r="M1335" s="139">
        <f t="shared" si="146"/>
        <v>-0.32377066637121438</v>
      </c>
      <c r="N1335" s="388">
        <f t="shared" si="142"/>
        <v>-903.96770050843054</v>
      </c>
    </row>
    <row r="1336" spans="2:14" x14ac:dyDescent="0.2">
      <c r="B1336" s="387">
        <v>19</v>
      </c>
      <c r="C1336" s="387">
        <v>4170</v>
      </c>
      <c r="D1336" s="384" t="s">
        <v>1909</v>
      </c>
      <c r="E1336" s="385">
        <v>2265</v>
      </c>
      <c r="F1336" s="385">
        <v>1407</v>
      </c>
      <c r="G1336" s="385">
        <v>3692</v>
      </c>
      <c r="H1336" s="386">
        <f t="shared" si="140"/>
        <v>0.61348862405200433</v>
      </c>
      <c r="I1336" s="139">
        <f t="shared" si="141"/>
        <v>4.233830845771144</v>
      </c>
      <c r="J1336" s="139">
        <f t="shared" si="143"/>
        <v>-1.2814669835534722E-2</v>
      </c>
      <c r="K1336" s="139">
        <f t="shared" si="144"/>
        <v>0.21435900434463692</v>
      </c>
      <c r="L1336" s="139">
        <f t="shared" si="145"/>
        <v>-9.6948485423506273E-2</v>
      </c>
      <c r="M1336" s="139">
        <f t="shared" si="146"/>
        <v>0.10459584908559592</v>
      </c>
      <c r="N1336" s="388">
        <f t="shared" si="142"/>
        <v>386.16787482402015</v>
      </c>
    </row>
    <row r="1337" spans="2:14" x14ac:dyDescent="0.2">
      <c r="B1337" s="387">
        <v>19</v>
      </c>
      <c r="C1337" s="387">
        <v>4172</v>
      </c>
      <c r="D1337" s="384" t="s">
        <v>1910</v>
      </c>
      <c r="E1337" s="385">
        <v>490</v>
      </c>
      <c r="F1337" s="385">
        <v>245</v>
      </c>
      <c r="G1337" s="385">
        <v>1019</v>
      </c>
      <c r="H1337" s="386">
        <f t="shared" si="140"/>
        <v>0.48086359175662413</v>
      </c>
      <c r="I1337" s="139">
        <f t="shared" si="141"/>
        <v>6.1591836734693874</v>
      </c>
      <c r="J1337" s="139">
        <f t="shared" si="143"/>
        <v>-0.1112091661780619</v>
      </c>
      <c r="K1337" s="139">
        <f t="shared" si="144"/>
        <v>7.2480981095030525E-2</v>
      </c>
      <c r="L1337" s="139">
        <f t="shared" si="145"/>
        <v>-2.8684757876464188E-2</v>
      </c>
      <c r="M1337" s="139">
        <f t="shared" si="146"/>
        <v>-6.7412942959495556E-2</v>
      </c>
      <c r="N1337" s="388">
        <f t="shared" si="142"/>
        <v>-68.693788875725971</v>
      </c>
    </row>
    <row r="1338" spans="2:14" x14ac:dyDescent="0.2">
      <c r="B1338" s="387">
        <v>19</v>
      </c>
      <c r="C1338" s="387">
        <v>4173</v>
      </c>
      <c r="D1338" s="384" t="s">
        <v>1911</v>
      </c>
      <c r="E1338" s="385">
        <v>135</v>
      </c>
      <c r="F1338" s="385">
        <v>814</v>
      </c>
      <c r="G1338" s="385">
        <v>571</v>
      </c>
      <c r="H1338" s="386">
        <f t="shared" si="140"/>
        <v>0.23642732049036777</v>
      </c>
      <c r="I1338" s="139">
        <f t="shared" si="141"/>
        <v>0.86732186732186733</v>
      </c>
      <c r="J1338" s="139">
        <f t="shared" si="143"/>
        <v>-0.12770027517972748</v>
      </c>
      <c r="K1338" s="139">
        <f t="shared" si="144"/>
        <v>-0.18900913413843473</v>
      </c>
      <c r="L1338" s="139">
        <f t="shared" si="145"/>
        <v>-0.21630866106688196</v>
      </c>
      <c r="M1338" s="139">
        <f t="shared" si="146"/>
        <v>-0.53301807038504423</v>
      </c>
      <c r="N1338" s="388">
        <f t="shared" si="142"/>
        <v>-304.35331818986026</v>
      </c>
    </row>
    <row r="1339" spans="2:14" x14ac:dyDescent="0.2">
      <c r="B1339" s="387">
        <v>19</v>
      </c>
      <c r="C1339" s="387">
        <v>4175</v>
      </c>
      <c r="D1339" s="384" t="s">
        <v>1912</v>
      </c>
      <c r="E1339" s="385">
        <v>282</v>
      </c>
      <c r="F1339" s="385">
        <v>439</v>
      </c>
      <c r="G1339" s="385">
        <v>1092</v>
      </c>
      <c r="H1339" s="386">
        <f t="shared" si="140"/>
        <v>0.25824175824175827</v>
      </c>
      <c r="I1339" s="139">
        <f t="shared" si="141"/>
        <v>3.1298405466970389</v>
      </c>
      <c r="J1339" s="139">
        <f t="shared" si="143"/>
        <v>-0.10852199886305834</v>
      </c>
      <c r="K1339" s="139">
        <f t="shared" si="144"/>
        <v>-0.16567274542732199</v>
      </c>
      <c r="L1339" s="139">
        <f t="shared" si="145"/>
        <v>-0.13609065817563917</v>
      </c>
      <c r="M1339" s="139">
        <f t="shared" si="146"/>
        <v>-0.41028540246601952</v>
      </c>
      <c r="N1339" s="388">
        <f t="shared" si="142"/>
        <v>-448.03165949289331</v>
      </c>
    </row>
    <row r="1340" spans="2:14" x14ac:dyDescent="0.2">
      <c r="B1340" s="387">
        <v>19</v>
      </c>
      <c r="C1340" s="387">
        <v>4176</v>
      </c>
      <c r="D1340" s="384" t="s">
        <v>1913</v>
      </c>
      <c r="E1340" s="385">
        <v>244</v>
      </c>
      <c r="F1340" s="385">
        <v>250</v>
      </c>
      <c r="G1340" s="385">
        <v>694</v>
      </c>
      <c r="H1340" s="386">
        <f t="shared" si="140"/>
        <v>0.35158501440922191</v>
      </c>
      <c r="I1340" s="139">
        <f t="shared" si="141"/>
        <v>3.7519999999999998</v>
      </c>
      <c r="J1340" s="139">
        <f t="shared" si="143"/>
        <v>-0.12317258230650234</v>
      </c>
      <c r="K1340" s="139">
        <f t="shared" si="144"/>
        <v>-6.5817111543471196E-2</v>
      </c>
      <c r="L1340" s="139">
        <f t="shared" si="145"/>
        <v>-0.11403188390834609</v>
      </c>
      <c r="M1340" s="139">
        <f t="shared" si="146"/>
        <v>-0.30302157775831962</v>
      </c>
      <c r="N1340" s="388">
        <f t="shared" si="142"/>
        <v>-210.2969749642738</v>
      </c>
    </row>
    <row r="1341" spans="2:14" x14ac:dyDescent="0.2">
      <c r="B1341" s="387">
        <v>19</v>
      </c>
      <c r="C1341" s="387">
        <v>4177</v>
      </c>
      <c r="D1341" s="384" t="s">
        <v>1914</v>
      </c>
      <c r="E1341" s="385">
        <v>1148</v>
      </c>
      <c r="F1341" s="385">
        <v>220</v>
      </c>
      <c r="G1341" s="385">
        <v>1691</v>
      </c>
      <c r="H1341" s="386">
        <f t="shared" si="140"/>
        <v>0.67888823181549374</v>
      </c>
      <c r="I1341" s="139">
        <f t="shared" si="141"/>
        <v>12.904545454545454</v>
      </c>
      <c r="J1341" s="139">
        <f t="shared" si="143"/>
        <v>-8.6472502675563487E-2</v>
      </c>
      <c r="K1341" s="139">
        <f t="shared" si="144"/>
        <v>0.28432141574008135</v>
      </c>
      <c r="L1341" s="139">
        <f t="shared" si="145"/>
        <v>0.21047324589580577</v>
      </c>
      <c r="M1341" s="139">
        <f t="shared" si="146"/>
        <v>0.40832215896032364</v>
      </c>
      <c r="N1341" s="388">
        <f t="shared" si="142"/>
        <v>690.47277080190725</v>
      </c>
    </row>
    <row r="1342" spans="2:14" x14ac:dyDescent="0.2">
      <c r="B1342" s="387">
        <v>19</v>
      </c>
      <c r="C1342" s="387">
        <v>4179</v>
      </c>
      <c r="D1342" s="384" t="s">
        <v>1915</v>
      </c>
      <c r="E1342" s="385">
        <v>128</v>
      </c>
      <c r="F1342" s="385">
        <v>510</v>
      </c>
      <c r="G1342" s="385">
        <v>974</v>
      </c>
      <c r="H1342" s="386">
        <f t="shared" si="140"/>
        <v>0.13141683778234087</v>
      </c>
      <c r="I1342" s="139">
        <f t="shared" si="141"/>
        <v>2.1607843137254901</v>
      </c>
      <c r="J1342" s="139">
        <f t="shared" si="143"/>
        <v>-0.11286563918046134</v>
      </c>
      <c r="K1342" s="139">
        <f t="shared" si="144"/>
        <v>-0.30134599430160325</v>
      </c>
      <c r="L1342" s="139">
        <f t="shared" si="145"/>
        <v>-0.17044871957284119</v>
      </c>
      <c r="M1342" s="139">
        <f t="shared" si="146"/>
        <v>-0.58466035305490571</v>
      </c>
      <c r="N1342" s="388">
        <f t="shared" si="142"/>
        <v>-569.45918387547817</v>
      </c>
    </row>
    <row r="1343" spans="2:14" x14ac:dyDescent="0.2">
      <c r="B1343" s="387">
        <v>19</v>
      </c>
      <c r="C1343" s="387">
        <v>4181</v>
      </c>
      <c r="D1343" s="384" t="s">
        <v>1916</v>
      </c>
      <c r="E1343" s="385">
        <v>281</v>
      </c>
      <c r="F1343" s="385">
        <v>1121</v>
      </c>
      <c r="G1343" s="385">
        <v>1388</v>
      </c>
      <c r="H1343" s="386">
        <f t="shared" si="140"/>
        <v>0.20244956772334294</v>
      </c>
      <c r="I1343" s="139">
        <f t="shared" si="141"/>
        <v>1.4888492417484389</v>
      </c>
      <c r="J1343" s="139">
        <f t="shared" si="143"/>
        <v>-9.7626087558386435E-2</v>
      </c>
      <c r="K1343" s="139">
        <f t="shared" si="144"/>
        <v>-0.22535744873347105</v>
      </c>
      <c r="L1343" s="139">
        <f t="shared" si="145"/>
        <v>-0.19427229726876902</v>
      </c>
      <c r="M1343" s="139">
        <f t="shared" si="146"/>
        <v>-0.51725583356062654</v>
      </c>
      <c r="N1343" s="388">
        <f t="shared" si="142"/>
        <v>-717.95109698214969</v>
      </c>
    </row>
    <row r="1344" spans="2:14" x14ac:dyDescent="0.2">
      <c r="B1344" s="387">
        <v>19</v>
      </c>
      <c r="C1344" s="387">
        <v>4182</v>
      </c>
      <c r="D1344" s="384" t="s">
        <v>1917</v>
      </c>
      <c r="E1344" s="385">
        <v>323</v>
      </c>
      <c r="F1344" s="385">
        <v>951</v>
      </c>
      <c r="G1344" s="385">
        <v>1030</v>
      </c>
      <c r="H1344" s="386">
        <f t="shared" si="140"/>
        <v>0.31359223300970873</v>
      </c>
      <c r="I1344" s="139">
        <f t="shared" si="141"/>
        <v>1.4227129337539433</v>
      </c>
      <c r="J1344" s="139">
        <f t="shared" si="143"/>
        <v>-0.11080425055525314</v>
      </c>
      <c r="K1344" s="139">
        <f t="shared" si="144"/>
        <v>-0.10646057552176506</v>
      </c>
      <c r="L1344" s="139">
        <f t="shared" si="145"/>
        <v>-0.19661717185225036</v>
      </c>
      <c r="M1344" s="139">
        <f t="shared" si="146"/>
        <v>-0.41388199792926855</v>
      </c>
      <c r="N1344" s="388">
        <f t="shared" si="142"/>
        <v>-426.29845786714662</v>
      </c>
    </row>
    <row r="1345" spans="2:14" x14ac:dyDescent="0.2">
      <c r="B1345" s="387">
        <v>19</v>
      </c>
      <c r="C1345" s="387">
        <v>4183</v>
      </c>
      <c r="D1345" s="384" t="s">
        <v>1918</v>
      </c>
      <c r="E1345" s="385">
        <v>292</v>
      </c>
      <c r="F1345" s="385">
        <v>687</v>
      </c>
      <c r="G1345" s="385">
        <v>1193</v>
      </c>
      <c r="H1345" s="386">
        <f t="shared" si="140"/>
        <v>0.24476110645431684</v>
      </c>
      <c r="I1345" s="139">
        <f t="shared" si="141"/>
        <v>2.1615720524017465</v>
      </c>
      <c r="J1345" s="139">
        <f t="shared" si="143"/>
        <v>-0.10480413723545071</v>
      </c>
      <c r="K1345" s="139">
        <f t="shared" si="144"/>
        <v>-0.1800939161114409</v>
      </c>
      <c r="L1345" s="139">
        <f t="shared" si="145"/>
        <v>-0.17042079015772274</v>
      </c>
      <c r="M1345" s="139">
        <f t="shared" si="146"/>
        <v>-0.45531884350461438</v>
      </c>
      <c r="N1345" s="388">
        <f t="shared" si="142"/>
        <v>-543.195380301005</v>
      </c>
    </row>
    <row r="1346" spans="2:14" x14ac:dyDescent="0.2">
      <c r="B1346" s="387">
        <v>19</v>
      </c>
      <c r="C1346" s="387">
        <v>4184</v>
      </c>
      <c r="D1346" s="384" t="s">
        <v>1919</v>
      </c>
      <c r="E1346" s="385">
        <v>734</v>
      </c>
      <c r="F1346" s="385">
        <v>2130</v>
      </c>
      <c r="G1346" s="385">
        <v>2107</v>
      </c>
      <c r="H1346" s="386">
        <f t="shared" si="140"/>
        <v>0.34836260085429521</v>
      </c>
      <c r="I1346" s="139">
        <f t="shared" si="141"/>
        <v>1.3338028169014085</v>
      </c>
      <c r="J1346" s="139">
        <f t="shared" si="143"/>
        <v>-7.1159330031159707E-2</v>
      </c>
      <c r="K1346" s="139">
        <f t="shared" si="144"/>
        <v>-6.9264346634411583E-2</v>
      </c>
      <c r="L1346" s="139">
        <f t="shared" si="145"/>
        <v>-0.19976949588641352</v>
      </c>
      <c r="M1346" s="139">
        <f t="shared" si="146"/>
        <v>-0.34019317255198478</v>
      </c>
      <c r="N1346" s="388">
        <f t="shared" si="142"/>
        <v>-716.78701456703197</v>
      </c>
    </row>
    <row r="1347" spans="2:14" x14ac:dyDescent="0.2">
      <c r="B1347" s="387">
        <v>19</v>
      </c>
      <c r="C1347" s="387">
        <v>4191</v>
      </c>
      <c r="D1347" s="384" t="s">
        <v>1920</v>
      </c>
      <c r="E1347" s="385">
        <v>144</v>
      </c>
      <c r="F1347" s="385">
        <v>320</v>
      </c>
      <c r="G1347" s="385">
        <v>735</v>
      </c>
      <c r="H1347" s="386">
        <f t="shared" si="140"/>
        <v>0.19591836734693877</v>
      </c>
      <c r="I1347" s="139">
        <f t="shared" si="141"/>
        <v>2.7468750000000002</v>
      </c>
      <c r="J1347" s="139">
        <f t="shared" si="143"/>
        <v>-0.12166335134876063</v>
      </c>
      <c r="K1347" s="139">
        <f t="shared" si="144"/>
        <v>-0.23234431827697866</v>
      </c>
      <c r="L1347" s="139">
        <f t="shared" si="145"/>
        <v>-0.14966876986693065</v>
      </c>
      <c r="M1347" s="139">
        <f t="shared" si="146"/>
        <v>-0.50367643949266994</v>
      </c>
      <c r="N1347" s="388">
        <f t="shared" si="142"/>
        <v>-370.20218302711243</v>
      </c>
    </row>
    <row r="1348" spans="2:14" x14ac:dyDescent="0.2">
      <c r="B1348" s="387">
        <v>19</v>
      </c>
      <c r="C1348" s="387">
        <v>4192</v>
      </c>
      <c r="D1348" s="384" t="s">
        <v>1921</v>
      </c>
      <c r="E1348" s="385">
        <v>197</v>
      </c>
      <c r="F1348" s="385">
        <v>207</v>
      </c>
      <c r="G1348" s="385">
        <v>1589</v>
      </c>
      <c r="H1348" s="386">
        <f t="shared" si="140"/>
        <v>0.12397734424166142</v>
      </c>
      <c r="I1348" s="139">
        <f t="shared" si="141"/>
        <v>8.6280193236714968</v>
      </c>
      <c r="J1348" s="139">
        <f t="shared" si="143"/>
        <v>-9.0227174814335565E-2</v>
      </c>
      <c r="K1348" s="139">
        <f t="shared" si="144"/>
        <v>-0.30930452685961252</v>
      </c>
      <c r="L1348" s="139">
        <f t="shared" si="145"/>
        <v>5.884824997503748E-2</v>
      </c>
      <c r="M1348" s="139">
        <f t="shared" si="146"/>
        <v>-0.34068345169891062</v>
      </c>
      <c r="N1348" s="388">
        <f t="shared" si="142"/>
        <v>-541.34600474956903</v>
      </c>
    </row>
    <row r="1349" spans="2:14" x14ac:dyDescent="0.2">
      <c r="B1349" s="387">
        <v>19</v>
      </c>
      <c r="C1349" s="387">
        <v>4193</v>
      </c>
      <c r="D1349" s="384" t="s">
        <v>1922</v>
      </c>
      <c r="E1349" s="385">
        <v>431</v>
      </c>
      <c r="F1349" s="385">
        <v>151</v>
      </c>
      <c r="G1349" s="385">
        <v>871</v>
      </c>
      <c r="H1349" s="386">
        <f t="shared" si="140"/>
        <v>0.49483352468427094</v>
      </c>
      <c r="I1349" s="139">
        <f t="shared" si="141"/>
        <v>8.6225165562913908</v>
      </c>
      <c r="J1349" s="139">
        <f t="shared" si="143"/>
        <v>-0.11665712183039786</v>
      </c>
      <c r="K1349" s="139">
        <f t="shared" si="144"/>
        <v>8.7425569114355423E-2</v>
      </c>
      <c r="L1349" s="139">
        <f t="shared" si="145"/>
        <v>5.8653148377145213E-2</v>
      </c>
      <c r="M1349" s="139">
        <f t="shared" si="146"/>
        <v>2.9421595661102772E-2</v>
      </c>
      <c r="N1349" s="388">
        <f t="shared" si="142"/>
        <v>25.626209820820513</v>
      </c>
    </row>
    <row r="1350" spans="2:14" x14ac:dyDescent="0.2">
      <c r="B1350" s="387">
        <v>19</v>
      </c>
      <c r="C1350" s="387">
        <v>4194</v>
      </c>
      <c r="D1350" s="384" t="s">
        <v>1923</v>
      </c>
      <c r="E1350" s="385">
        <v>1056</v>
      </c>
      <c r="F1350" s="385">
        <v>372</v>
      </c>
      <c r="G1350" s="385">
        <v>2366</v>
      </c>
      <c r="H1350" s="386">
        <f t="shared" si="140"/>
        <v>0.44632290786136941</v>
      </c>
      <c r="I1350" s="139">
        <f t="shared" si="141"/>
        <v>9.198924731182796</v>
      </c>
      <c r="J1350" s="139">
        <f t="shared" si="143"/>
        <v>-6.1625407639571771E-2</v>
      </c>
      <c r="K1350" s="139">
        <f t="shared" si="144"/>
        <v>3.5530460760122687E-2</v>
      </c>
      <c r="L1350" s="139">
        <f t="shared" si="145"/>
        <v>7.908980291683021E-2</v>
      </c>
      <c r="M1350" s="139">
        <f t="shared" si="146"/>
        <v>5.2994856037381126E-2</v>
      </c>
      <c r="N1350" s="388">
        <f t="shared" si="142"/>
        <v>125.38582938444374</v>
      </c>
    </row>
    <row r="1351" spans="2:14" x14ac:dyDescent="0.2">
      <c r="B1351" s="387">
        <v>19</v>
      </c>
      <c r="C1351" s="387">
        <v>4195</v>
      </c>
      <c r="D1351" s="384" t="s">
        <v>1924</v>
      </c>
      <c r="E1351" s="385">
        <v>431</v>
      </c>
      <c r="F1351" s="385">
        <v>632</v>
      </c>
      <c r="G1351" s="385">
        <v>1487</v>
      </c>
      <c r="H1351" s="386">
        <f t="shared" si="140"/>
        <v>0.28984532616005382</v>
      </c>
      <c r="I1351" s="139">
        <f t="shared" si="141"/>
        <v>3.0348101265822787</v>
      </c>
      <c r="J1351" s="139">
        <f t="shared" si="143"/>
        <v>-9.3981846953107656E-2</v>
      </c>
      <c r="K1351" s="139">
        <f t="shared" si="144"/>
        <v>-0.1318642579474012</v>
      </c>
      <c r="L1351" s="139">
        <f t="shared" si="145"/>
        <v>-0.13945997865242174</v>
      </c>
      <c r="M1351" s="139">
        <f t="shared" si="146"/>
        <v>-0.36530608355293059</v>
      </c>
      <c r="N1351" s="388">
        <f t="shared" si="142"/>
        <v>-543.21014624320776</v>
      </c>
    </row>
    <row r="1352" spans="2:14" x14ac:dyDescent="0.2">
      <c r="B1352" s="387">
        <v>19</v>
      </c>
      <c r="C1352" s="387">
        <v>4196</v>
      </c>
      <c r="D1352" s="384" t="s">
        <v>1925</v>
      </c>
      <c r="E1352" s="385">
        <v>737</v>
      </c>
      <c r="F1352" s="385">
        <v>397</v>
      </c>
      <c r="G1352" s="385">
        <v>2397</v>
      </c>
      <c r="H1352" s="386">
        <f t="shared" si="140"/>
        <v>0.3074676679182311</v>
      </c>
      <c r="I1352" s="139">
        <f t="shared" si="141"/>
        <v>7.8942065491183877</v>
      </c>
      <c r="J1352" s="139">
        <f t="shared" si="143"/>
        <v>-6.0484281793474377E-2</v>
      </c>
      <c r="K1352" s="139">
        <f t="shared" si="144"/>
        <v>-0.11301243962617559</v>
      </c>
      <c r="L1352" s="139">
        <f t="shared" si="145"/>
        <v>3.2830787309496678E-2</v>
      </c>
      <c r="M1352" s="139">
        <f t="shared" si="146"/>
        <v>-0.1406659341101533</v>
      </c>
      <c r="N1352" s="388">
        <f t="shared" si="142"/>
        <v>-337.17624406203743</v>
      </c>
    </row>
    <row r="1353" spans="2:14" x14ac:dyDescent="0.2">
      <c r="B1353" s="387">
        <v>19</v>
      </c>
      <c r="C1353" s="387">
        <v>4197</v>
      </c>
      <c r="D1353" s="384" t="s">
        <v>1926</v>
      </c>
      <c r="E1353" s="385">
        <v>270</v>
      </c>
      <c r="F1353" s="385">
        <v>218</v>
      </c>
      <c r="G1353" s="385">
        <v>990</v>
      </c>
      <c r="H1353" s="386">
        <f t="shared" si="140"/>
        <v>0.27272727272727271</v>
      </c>
      <c r="I1353" s="139">
        <f t="shared" si="141"/>
        <v>5.7798165137614683</v>
      </c>
      <c r="J1353" s="139">
        <f t="shared" si="143"/>
        <v>-0.11227667100183043</v>
      </c>
      <c r="K1353" s="139">
        <f t="shared" si="144"/>
        <v>-0.15017660472606226</v>
      </c>
      <c r="L1353" s="139">
        <f t="shared" si="145"/>
        <v>-4.2135288115930189E-2</v>
      </c>
      <c r="M1353" s="139">
        <f t="shared" si="146"/>
        <v>-0.30458856384382288</v>
      </c>
      <c r="N1353" s="388">
        <f t="shared" si="142"/>
        <v>-301.54267820538468</v>
      </c>
    </row>
    <row r="1354" spans="2:14" x14ac:dyDescent="0.2">
      <c r="B1354" s="387">
        <v>19</v>
      </c>
      <c r="C1354" s="387">
        <v>4198</v>
      </c>
      <c r="D1354" s="384" t="s">
        <v>1927</v>
      </c>
      <c r="E1354" s="385">
        <v>449</v>
      </c>
      <c r="F1354" s="385">
        <v>347</v>
      </c>
      <c r="G1354" s="385">
        <v>1332</v>
      </c>
      <c r="H1354" s="386">
        <f t="shared" si="140"/>
        <v>0.33708708708708707</v>
      </c>
      <c r="I1354" s="139">
        <f t="shared" si="141"/>
        <v>5.1325648414985592</v>
      </c>
      <c r="J1354" s="139">
        <f t="shared" si="143"/>
        <v>-9.9687476183594623E-2</v>
      </c>
      <c r="K1354" s="139">
        <f t="shared" si="144"/>
        <v>-8.1326531100857427E-2</v>
      </c>
      <c r="L1354" s="139">
        <f t="shared" si="145"/>
        <v>-6.5083711477140455E-2</v>
      </c>
      <c r="M1354" s="139">
        <f t="shared" si="146"/>
        <v>-0.2460977187615925</v>
      </c>
      <c r="N1354" s="388">
        <f t="shared" si="142"/>
        <v>-327.8021613904412</v>
      </c>
    </row>
    <row r="1355" spans="2:14" x14ac:dyDescent="0.2">
      <c r="B1355" s="387">
        <v>19</v>
      </c>
      <c r="C1355" s="387">
        <v>4199</v>
      </c>
      <c r="D1355" s="384" t="s">
        <v>1928</v>
      </c>
      <c r="E1355" s="385">
        <v>736</v>
      </c>
      <c r="F1355" s="385">
        <v>206</v>
      </c>
      <c r="G1355" s="385">
        <v>1441</v>
      </c>
      <c r="H1355" s="386">
        <f t="shared" si="140"/>
        <v>0.51075641915336567</v>
      </c>
      <c r="I1355" s="139">
        <f t="shared" si="141"/>
        <v>10.567961165048544</v>
      </c>
      <c r="J1355" s="139">
        <f t="shared" si="143"/>
        <v>-9.5675130466671532E-2</v>
      </c>
      <c r="K1355" s="139">
        <f t="shared" si="144"/>
        <v>0.10445937300935318</v>
      </c>
      <c r="L1355" s="139">
        <f t="shared" si="145"/>
        <v>0.12762923360139283</v>
      </c>
      <c r="M1355" s="139">
        <f t="shared" si="146"/>
        <v>0.13641347614407448</v>
      </c>
      <c r="N1355" s="388">
        <f t="shared" si="142"/>
        <v>196.57181912361133</v>
      </c>
    </row>
    <row r="1356" spans="2:14" x14ac:dyDescent="0.2">
      <c r="B1356" s="387">
        <v>19</v>
      </c>
      <c r="C1356" s="387">
        <v>4200</v>
      </c>
      <c r="D1356" s="384" t="s">
        <v>1929</v>
      </c>
      <c r="E1356" s="385">
        <v>2202</v>
      </c>
      <c r="F1356" s="385">
        <v>323</v>
      </c>
      <c r="G1356" s="385">
        <v>4258</v>
      </c>
      <c r="H1356" s="386">
        <f t="shared" si="140"/>
        <v>0.51714419915453269</v>
      </c>
      <c r="I1356" s="139">
        <f t="shared" si="141"/>
        <v>20</v>
      </c>
      <c r="J1356" s="139">
        <f t="shared" si="143"/>
        <v>8.0200794835338825E-3</v>
      </c>
      <c r="K1356" s="139">
        <f t="shared" si="144"/>
        <v>0.11129281601655625</v>
      </c>
      <c r="L1356" s="139">
        <f t="shared" si="145"/>
        <v>0.46204385100530387</v>
      </c>
      <c r="M1356" s="139">
        <f t="shared" si="146"/>
        <v>0.58135674650539404</v>
      </c>
      <c r="N1356" s="388">
        <f t="shared" si="142"/>
        <v>2475.4170266199676</v>
      </c>
    </row>
    <row r="1357" spans="2:14" x14ac:dyDescent="0.2">
      <c r="B1357" s="387">
        <v>19</v>
      </c>
      <c r="C1357" s="387">
        <v>4201</v>
      </c>
      <c r="D1357" s="384" t="s">
        <v>1930</v>
      </c>
      <c r="E1357" s="385">
        <v>9599</v>
      </c>
      <c r="F1357" s="385">
        <v>1126</v>
      </c>
      <c r="G1357" s="385">
        <v>11039</v>
      </c>
      <c r="H1357" s="386">
        <f t="shared" ref="H1357:H1420" si="147">E1357/G1357</f>
        <v>0.86955340157622973</v>
      </c>
      <c r="I1357" s="139">
        <f t="shared" ref="I1357:I1420" si="148">(G1357+E1357)/F1357</f>
        <v>18.328596802841918</v>
      </c>
      <c r="J1357" s="139">
        <f t="shared" si="143"/>
        <v>0.25763215568954834</v>
      </c>
      <c r="K1357" s="139">
        <f t="shared" si="144"/>
        <v>0.4882889241359013</v>
      </c>
      <c r="L1357" s="139">
        <f t="shared" si="145"/>
        <v>0.40278395285538598</v>
      </c>
      <c r="M1357" s="139">
        <f t="shared" si="146"/>
        <v>1.1487050326808357</v>
      </c>
      <c r="N1357" s="388">
        <f t="shared" ref="N1357:N1420" si="149">M1357*G1357</f>
        <v>12680.554855763745</v>
      </c>
    </row>
    <row r="1358" spans="2:14" x14ac:dyDescent="0.2">
      <c r="B1358" s="387">
        <v>19</v>
      </c>
      <c r="C1358" s="387">
        <v>4202</v>
      </c>
      <c r="D1358" s="384" t="s">
        <v>1931</v>
      </c>
      <c r="E1358" s="385">
        <v>1212</v>
      </c>
      <c r="F1358" s="385">
        <v>428</v>
      </c>
      <c r="G1358" s="385">
        <v>3120</v>
      </c>
      <c r="H1358" s="386">
        <f t="shared" si="147"/>
        <v>0.38846153846153847</v>
      </c>
      <c r="I1358" s="139">
        <f t="shared" si="148"/>
        <v>10.121495327102803</v>
      </c>
      <c r="J1358" s="139">
        <f t="shared" ref="J1358:J1421" si="150">$J$6*(G1358-G$10)/G$11</f>
        <v>-3.3870282221589922E-2</v>
      </c>
      <c r="K1358" s="139">
        <f t="shared" ref="K1358:K1421" si="151">$K$6*(H1358-H$10)/H$11</f>
        <v>-2.6367784019790081E-2</v>
      </c>
      <c r="L1358" s="139">
        <f t="shared" ref="L1358:L1421" si="152">$L$6*(I1358-I$10)/I$11</f>
        <v>0.11179970777000243</v>
      </c>
      <c r="M1358" s="139">
        <f t="shared" ref="M1358:M1421" si="153">SUM(J1358:L1358)</f>
        <v>5.1561641528622429E-2</v>
      </c>
      <c r="N1358" s="388">
        <f t="shared" si="149"/>
        <v>160.87232156930199</v>
      </c>
    </row>
    <row r="1359" spans="2:14" x14ac:dyDescent="0.2">
      <c r="B1359" s="387">
        <v>19</v>
      </c>
      <c r="C1359" s="387">
        <v>4203</v>
      </c>
      <c r="D1359" s="384" t="s">
        <v>1932</v>
      </c>
      <c r="E1359" s="385">
        <v>1635</v>
      </c>
      <c r="F1359" s="385">
        <v>649</v>
      </c>
      <c r="G1359" s="385">
        <v>4609</v>
      </c>
      <c r="H1359" s="386">
        <f t="shared" si="147"/>
        <v>0.35474072466912565</v>
      </c>
      <c r="I1359" s="139">
        <f t="shared" si="148"/>
        <v>9.620955315870571</v>
      </c>
      <c r="J1359" s="139">
        <f t="shared" si="150"/>
        <v>2.0940568902249573E-2</v>
      </c>
      <c r="K1359" s="139">
        <f t="shared" si="151"/>
        <v>-6.2441233506914141E-2</v>
      </c>
      <c r="L1359" s="139">
        <f t="shared" si="152"/>
        <v>9.4052972490319103E-2</v>
      </c>
      <c r="M1359" s="139">
        <f t="shared" si="153"/>
        <v>5.2552307885654535E-2</v>
      </c>
      <c r="N1359" s="388">
        <f t="shared" si="149"/>
        <v>242.21358704498175</v>
      </c>
    </row>
    <row r="1360" spans="2:14" x14ac:dyDescent="0.2">
      <c r="B1360" s="387">
        <v>19</v>
      </c>
      <c r="C1360" s="387">
        <v>4204</v>
      </c>
      <c r="D1360" s="384" t="s">
        <v>1933</v>
      </c>
      <c r="E1360" s="385">
        <v>1666</v>
      </c>
      <c r="F1360" s="385">
        <v>327</v>
      </c>
      <c r="G1360" s="385">
        <v>4798</v>
      </c>
      <c r="H1360" s="386">
        <f t="shared" si="147"/>
        <v>0.34722801167152978</v>
      </c>
      <c r="I1360" s="139">
        <f t="shared" si="148"/>
        <v>19.767584097859327</v>
      </c>
      <c r="J1360" s="139">
        <f t="shared" si="150"/>
        <v>2.789775551232725E-2</v>
      </c>
      <c r="K1360" s="139">
        <f t="shared" si="151"/>
        <v>-7.0478093901161568E-2</v>
      </c>
      <c r="L1360" s="139">
        <f t="shared" si="152"/>
        <v>0.45380350378525791</v>
      </c>
      <c r="M1360" s="139">
        <f t="shared" si="153"/>
        <v>0.41122316539642356</v>
      </c>
      <c r="N1360" s="388">
        <f t="shared" si="149"/>
        <v>1973.0487475720402</v>
      </c>
    </row>
    <row r="1361" spans="2:14" x14ac:dyDescent="0.2">
      <c r="B1361" s="387">
        <v>19</v>
      </c>
      <c r="C1361" s="387">
        <v>4205</v>
      </c>
      <c r="D1361" s="384" t="s">
        <v>1934</v>
      </c>
      <c r="E1361" s="385">
        <v>1233</v>
      </c>
      <c r="F1361" s="385">
        <v>470</v>
      </c>
      <c r="G1361" s="385">
        <v>3040</v>
      </c>
      <c r="H1361" s="386">
        <f t="shared" si="147"/>
        <v>0.40559210526315792</v>
      </c>
      <c r="I1361" s="139">
        <f t="shared" si="148"/>
        <v>9.0914893617021271</v>
      </c>
      <c r="J1361" s="139">
        <f t="shared" si="150"/>
        <v>-3.6815123114744497E-2</v>
      </c>
      <c r="K1361" s="139">
        <f t="shared" si="151"/>
        <v>-8.0420508388469696E-3</v>
      </c>
      <c r="L1361" s="139">
        <f t="shared" si="152"/>
        <v>7.5280662750083799E-2</v>
      </c>
      <c r="M1361" s="139">
        <f t="shared" si="153"/>
        <v>3.0423488796492329E-2</v>
      </c>
      <c r="N1361" s="388">
        <f t="shared" si="149"/>
        <v>92.487405941336675</v>
      </c>
    </row>
    <row r="1362" spans="2:14" x14ac:dyDescent="0.2">
      <c r="B1362" s="387">
        <v>19</v>
      </c>
      <c r="C1362" s="387">
        <v>4206</v>
      </c>
      <c r="D1362" s="384" t="s">
        <v>1935</v>
      </c>
      <c r="E1362" s="385">
        <v>2014</v>
      </c>
      <c r="F1362" s="385">
        <v>585</v>
      </c>
      <c r="G1362" s="385">
        <v>5770</v>
      </c>
      <c r="H1362" s="386">
        <f t="shared" si="147"/>
        <v>0.34904679376083186</v>
      </c>
      <c r="I1362" s="139">
        <f t="shared" si="148"/>
        <v>13.305982905982907</v>
      </c>
      <c r="J1362" s="139">
        <f t="shared" si="150"/>
        <v>6.3677572364155319E-2</v>
      </c>
      <c r="K1362" s="139">
        <f t="shared" si="151"/>
        <v>-6.8532418917443147E-2</v>
      </c>
      <c r="L1362" s="139">
        <f t="shared" si="152"/>
        <v>0.2247062822608164</v>
      </c>
      <c r="M1362" s="139">
        <f t="shared" si="153"/>
        <v>0.21985143570752858</v>
      </c>
      <c r="N1362" s="388">
        <f t="shared" si="149"/>
        <v>1268.5427840324398</v>
      </c>
    </row>
    <row r="1363" spans="2:14" x14ac:dyDescent="0.2">
      <c r="B1363" s="387">
        <v>19</v>
      </c>
      <c r="C1363" s="387">
        <v>4207</v>
      </c>
      <c r="D1363" s="384" t="s">
        <v>1936</v>
      </c>
      <c r="E1363" s="385">
        <v>3998</v>
      </c>
      <c r="F1363" s="385">
        <v>631</v>
      </c>
      <c r="G1363" s="385">
        <v>3064</v>
      </c>
      <c r="H1363" s="386">
        <f t="shared" si="147"/>
        <v>1.3048302872062663</v>
      </c>
      <c r="I1363" s="139">
        <f t="shared" si="148"/>
        <v>11.19175911251981</v>
      </c>
      <c r="J1363" s="139">
        <f t="shared" si="150"/>
        <v>-3.5931670846798124E-2</v>
      </c>
      <c r="K1363" s="139">
        <f t="shared" si="151"/>
        <v>0.95393423279748313</v>
      </c>
      <c r="L1363" s="139">
        <f t="shared" si="152"/>
        <v>0.14974610097135443</v>
      </c>
      <c r="M1363" s="139">
        <f t="shared" si="153"/>
        <v>1.0677486629220394</v>
      </c>
      <c r="N1363" s="388">
        <f t="shared" si="149"/>
        <v>3271.5819031931287</v>
      </c>
    </row>
    <row r="1364" spans="2:14" x14ac:dyDescent="0.2">
      <c r="B1364" s="387">
        <v>19</v>
      </c>
      <c r="C1364" s="387">
        <v>4208</v>
      </c>
      <c r="D1364" s="384" t="s">
        <v>1937</v>
      </c>
      <c r="E1364" s="385">
        <v>1328</v>
      </c>
      <c r="F1364" s="385">
        <v>949</v>
      </c>
      <c r="G1364" s="385">
        <v>4256</v>
      </c>
      <c r="H1364" s="386">
        <f t="shared" si="147"/>
        <v>0.31203007518796994</v>
      </c>
      <c r="I1364" s="139">
        <f t="shared" si="148"/>
        <v>5.8840885142255006</v>
      </c>
      <c r="J1364" s="139">
        <f t="shared" si="150"/>
        <v>7.9464584612050186E-3</v>
      </c>
      <c r="K1364" s="139">
        <f t="shared" si="151"/>
        <v>-0.10813172206111961</v>
      </c>
      <c r="L1364" s="139">
        <f t="shared" si="152"/>
        <v>-3.8438305761287539E-2</v>
      </c>
      <c r="M1364" s="139">
        <f t="shared" si="153"/>
        <v>-0.13862356936120213</v>
      </c>
      <c r="N1364" s="388">
        <f t="shared" si="149"/>
        <v>-589.98191120127626</v>
      </c>
    </row>
    <row r="1365" spans="2:14" x14ac:dyDescent="0.2">
      <c r="B1365" s="387">
        <v>19</v>
      </c>
      <c r="C1365" s="387">
        <v>4209</v>
      </c>
      <c r="D1365" s="384" t="s">
        <v>1938</v>
      </c>
      <c r="E1365" s="385">
        <v>2959</v>
      </c>
      <c r="F1365" s="385">
        <v>962</v>
      </c>
      <c r="G1365" s="385">
        <v>5208</v>
      </c>
      <c r="H1365" s="386">
        <f t="shared" si="147"/>
        <v>0.56816436251920122</v>
      </c>
      <c r="I1365" s="139">
        <f t="shared" si="148"/>
        <v>8.4896049896049899</v>
      </c>
      <c r="J1365" s="139">
        <f t="shared" si="150"/>
        <v>4.2990065089744442E-2</v>
      </c>
      <c r="K1365" s="139">
        <f t="shared" si="151"/>
        <v>0.165872557101402</v>
      </c>
      <c r="L1365" s="139">
        <f t="shared" si="152"/>
        <v>5.3940745099363765E-2</v>
      </c>
      <c r="M1365" s="139">
        <f t="shared" si="153"/>
        <v>0.26280336729051018</v>
      </c>
      <c r="N1365" s="388">
        <f t="shared" si="149"/>
        <v>1368.6799368489769</v>
      </c>
    </row>
    <row r="1366" spans="2:14" x14ac:dyDescent="0.2">
      <c r="B1366" s="387">
        <v>19</v>
      </c>
      <c r="C1366" s="387">
        <v>4210</v>
      </c>
      <c r="D1366" s="384" t="s">
        <v>1939</v>
      </c>
      <c r="E1366" s="385">
        <v>685</v>
      </c>
      <c r="F1366" s="385">
        <v>351</v>
      </c>
      <c r="G1366" s="385">
        <v>4152</v>
      </c>
      <c r="H1366" s="386">
        <f t="shared" si="147"/>
        <v>0.16498073217726397</v>
      </c>
      <c r="I1366" s="139">
        <f t="shared" si="148"/>
        <v>13.780626780626781</v>
      </c>
      <c r="J1366" s="139">
        <f t="shared" si="150"/>
        <v>4.1181653001040736E-3</v>
      </c>
      <c r="K1366" s="139">
        <f t="shared" si="151"/>
        <v>-0.26544041217360465</v>
      </c>
      <c r="L1366" s="139">
        <f t="shared" si="152"/>
        <v>0.24153486540383293</v>
      </c>
      <c r="M1366" s="139">
        <f t="shared" si="153"/>
        <v>-1.9787381469667659E-2</v>
      </c>
      <c r="N1366" s="388">
        <f t="shared" si="149"/>
        <v>-82.157207862060119</v>
      </c>
    </row>
    <row r="1367" spans="2:14" x14ac:dyDescent="0.2">
      <c r="B1367" s="387">
        <v>19</v>
      </c>
      <c r="C1367" s="387">
        <v>4221</v>
      </c>
      <c r="D1367" s="384" t="s">
        <v>1940</v>
      </c>
      <c r="E1367" s="385">
        <v>179</v>
      </c>
      <c r="F1367" s="385">
        <v>413</v>
      </c>
      <c r="G1367" s="385">
        <v>991</v>
      </c>
      <c r="H1367" s="386">
        <f t="shared" si="147"/>
        <v>0.18062563067608475</v>
      </c>
      <c r="I1367" s="139">
        <f t="shared" si="148"/>
        <v>2.8329297820823243</v>
      </c>
      <c r="J1367" s="139">
        <f t="shared" si="150"/>
        <v>-0.112239860490666</v>
      </c>
      <c r="K1367" s="139">
        <f t="shared" si="151"/>
        <v>-0.24870399948787711</v>
      </c>
      <c r="L1367" s="139">
        <f t="shared" si="152"/>
        <v>-0.14661768223578167</v>
      </c>
      <c r="M1367" s="139">
        <f t="shared" si="153"/>
        <v>-0.50756154221432481</v>
      </c>
      <c r="N1367" s="388">
        <f t="shared" si="149"/>
        <v>-502.99348833439586</v>
      </c>
    </row>
    <row r="1368" spans="2:14" x14ac:dyDescent="0.2">
      <c r="B1368" s="387">
        <v>19</v>
      </c>
      <c r="C1368" s="387">
        <v>4222</v>
      </c>
      <c r="D1368" s="384" t="s">
        <v>1941</v>
      </c>
      <c r="E1368" s="385">
        <v>361</v>
      </c>
      <c r="F1368" s="385">
        <v>803</v>
      </c>
      <c r="G1368" s="385">
        <v>1552</v>
      </c>
      <c r="H1368" s="386">
        <f t="shared" si="147"/>
        <v>0.23260309278350516</v>
      </c>
      <c r="I1368" s="139">
        <f t="shared" si="148"/>
        <v>2.3823163138231633</v>
      </c>
      <c r="J1368" s="139">
        <f t="shared" si="150"/>
        <v>-9.1589163727419542E-2</v>
      </c>
      <c r="K1368" s="139">
        <f t="shared" si="151"/>
        <v>-0.19310017078600841</v>
      </c>
      <c r="L1368" s="139">
        <f t="shared" si="152"/>
        <v>-0.16259426303891958</v>
      </c>
      <c r="M1368" s="139">
        <f t="shared" si="153"/>
        <v>-0.44728359755234748</v>
      </c>
      <c r="N1368" s="388">
        <f t="shared" si="149"/>
        <v>-694.18414340124332</v>
      </c>
    </row>
    <row r="1369" spans="2:14" x14ac:dyDescent="0.2">
      <c r="B1369" s="387">
        <v>19</v>
      </c>
      <c r="C1369" s="387">
        <v>4223</v>
      </c>
      <c r="D1369" s="384" t="s">
        <v>1942</v>
      </c>
      <c r="E1369" s="385">
        <v>592</v>
      </c>
      <c r="F1369" s="385">
        <v>856</v>
      </c>
      <c r="G1369" s="385">
        <v>2271</v>
      </c>
      <c r="H1369" s="386">
        <f t="shared" si="147"/>
        <v>0.26067811536767943</v>
      </c>
      <c r="I1369" s="139">
        <f t="shared" si="148"/>
        <v>3.3446261682242993</v>
      </c>
      <c r="J1369" s="139">
        <f t="shared" si="150"/>
        <v>-6.5122406200192828E-2</v>
      </c>
      <c r="K1369" s="139">
        <f t="shared" si="151"/>
        <v>-0.16306640839596936</v>
      </c>
      <c r="L1369" s="139">
        <f t="shared" si="152"/>
        <v>-0.12847539569593697</v>
      </c>
      <c r="M1369" s="139">
        <f t="shared" si="153"/>
        <v>-0.35666421029209916</v>
      </c>
      <c r="N1369" s="388">
        <f t="shared" si="149"/>
        <v>-809.98442157335717</v>
      </c>
    </row>
    <row r="1370" spans="2:14" x14ac:dyDescent="0.2">
      <c r="B1370" s="387">
        <v>19</v>
      </c>
      <c r="C1370" s="387">
        <v>4224</v>
      </c>
      <c r="D1370" s="384" t="s">
        <v>1943</v>
      </c>
      <c r="E1370" s="385">
        <v>390</v>
      </c>
      <c r="F1370" s="385">
        <v>1131</v>
      </c>
      <c r="G1370" s="385">
        <v>1194</v>
      </c>
      <c r="H1370" s="386">
        <f t="shared" si="147"/>
        <v>0.32663316582914576</v>
      </c>
      <c r="I1370" s="139">
        <f t="shared" si="148"/>
        <v>1.4005305039787799</v>
      </c>
      <c r="J1370" s="139">
        <f t="shared" si="150"/>
        <v>-0.10476732672428626</v>
      </c>
      <c r="K1370" s="139">
        <f t="shared" si="151"/>
        <v>-9.2509802144143102E-2</v>
      </c>
      <c r="L1370" s="139">
        <f t="shared" si="152"/>
        <v>-0.1974036538521825</v>
      </c>
      <c r="M1370" s="139">
        <f t="shared" si="153"/>
        <v>-0.39468078272061186</v>
      </c>
      <c r="N1370" s="388">
        <f t="shared" si="149"/>
        <v>-471.24885456841054</v>
      </c>
    </row>
    <row r="1371" spans="2:14" x14ac:dyDescent="0.2">
      <c r="B1371" s="387">
        <v>19</v>
      </c>
      <c r="C1371" s="387">
        <v>4226</v>
      </c>
      <c r="D1371" s="384" t="s">
        <v>1944</v>
      </c>
      <c r="E1371" s="385">
        <v>138</v>
      </c>
      <c r="F1371" s="385">
        <v>233</v>
      </c>
      <c r="G1371" s="385">
        <v>632</v>
      </c>
      <c r="H1371" s="386">
        <f t="shared" si="147"/>
        <v>0.21835443037974683</v>
      </c>
      <c r="I1371" s="139">
        <f t="shared" si="148"/>
        <v>3.3047210300429186</v>
      </c>
      <c r="J1371" s="139">
        <f t="shared" si="150"/>
        <v>-0.12545483399869714</v>
      </c>
      <c r="K1371" s="139">
        <f t="shared" si="151"/>
        <v>-0.20834293469571896</v>
      </c>
      <c r="L1371" s="139">
        <f t="shared" si="152"/>
        <v>-0.12989023948007467</v>
      </c>
      <c r="M1371" s="139">
        <f t="shared" si="153"/>
        <v>-0.4636880081744908</v>
      </c>
      <c r="N1371" s="388">
        <f t="shared" si="149"/>
        <v>-293.05082116627818</v>
      </c>
    </row>
    <row r="1372" spans="2:14" x14ac:dyDescent="0.2">
      <c r="B1372" s="387">
        <v>19</v>
      </c>
      <c r="C1372" s="387">
        <v>4227</v>
      </c>
      <c r="D1372" s="384" t="s">
        <v>1945</v>
      </c>
      <c r="E1372" s="385">
        <v>229</v>
      </c>
      <c r="F1372" s="385">
        <v>427</v>
      </c>
      <c r="G1372" s="385">
        <v>678</v>
      </c>
      <c r="H1372" s="386">
        <f t="shared" si="147"/>
        <v>0.33775811209439527</v>
      </c>
      <c r="I1372" s="139">
        <f t="shared" si="148"/>
        <v>2.1241217798594847</v>
      </c>
      <c r="J1372" s="139">
        <f t="shared" si="150"/>
        <v>-0.12376155048513326</v>
      </c>
      <c r="K1372" s="139">
        <f t="shared" si="151"/>
        <v>-8.0608689981875425E-2</v>
      </c>
      <c r="L1372" s="139">
        <f t="shared" si="152"/>
        <v>-0.17174859624324096</v>
      </c>
      <c r="M1372" s="139">
        <f t="shared" si="153"/>
        <v>-0.37611883671024965</v>
      </c>
      <c r="N1372" s="388">
        <f t="shared" si="149"/>
        <v>-255.00857128954925</v>
      </c>
    </row>
    <row r="1373" spans="2:14" x14ac:dyDescent="0.2">
      <c r="B1373" s="387">
        <v>19</v>
      </c>
      <c r="C1373" s="387">
        <v>4228</v>
      </c>
      <c r="D1373" s="384" t="s">
        <v>1946</v>
      </c>
      <c r="E1373" s="385">
        <v>1394</v>
      </c>
      <c r="F1373" s="385">
        <v>1163</v>
      </c>
      <c r="G1373" s="385">
        <v>2984</v>
      </c>
      <c r="H1373" s="386">
        <f t="shared" si="147"/>
        <v>0.46715817694369971</v>
      </c>
      <c r="I1373" s="139">
        <f t="shared" si="148"/>
        <v>3.7644024075666378</v>
      </c>
      <c r="J1373" s="139">
        <f t="shared" si="150"/>
        <v>-3.8876511739952699E-2</v>
      </c>
      <c r="K1373" s="139">
        <f t="shared" si="151"/>
        <v>5.7819366105615555E-2</v>
      </c>
      <c r="L1373" s="139">
        <f t="shared" si="152"/>
        <v>-0.11359215433832827</v>
      </c>
      <c r="M1373" s="139">
        <f t="shared" si="153"/>
        <v>-9.4649299972665413E-2</v>
      </c>
      <c r="N1373" s="388">
        <f t="shared" si="149"/>
        <v>-282.43351111843361</v>
      </c>
    </row>
    <row r="1374" spans="2:14" x14ac:dyDescent="0.2">
      <c r="B1374" s="387">
        <v>19</v>
      </c>
      <c r="C1374" s="387">
        <v>4229</v>
      </c>
      <c r="D1374" s="384" t="s">
        <v>1947</v>
      </c>
      <c r="E1374" s="385">
        <v>297</v>
      </c>
      <c r="F1374" s="385">
        <v>575</v>
      </c>
      <c r="G1374" s="385">
        <v>1152</v>
      </c>
      <c r="H1374" s="386">
        <f t="shared" si="147"/>
        <v>0.2578125</v>
      </c>
      <c r="I1374" s="139">
        <f t="shared" si="148"/>
        <v>2.52</v>
      </c>
      <c r="J1374" s="139">
        <f t="shared" si="150"/>
        <v>-0.10631336819319243</v>
      </c>
      <c r="K1374" s="139">
        <f t="shared" si="151"/>
        <v>-0.16613195218301668</v>
      </c>
      <c r="L1374" s="139">
        <f t="shared" si="152"/>
        <v>-0.15771266341435403</v>
      </c>
      <c r="M1374" s="139">
        <f t="shared" si="153"/>
        <v>-0.43015798379056314</v>
      </c>
      <c r="N1374" s="388">
        <f t="shared" si="149"/>
        <v>-495.54199732672873</v>
      </c>
    </row>
    <row r="1375" spans="2:14" x14ac:dyDescent="0.2">
      <c r="B1375" s="387">
        <v>19</v>
      </c>
      <c r="C1375" s="387">
        <v>4230</v>
      </c>
      <c r="D1375" s="384" t="s">
        <v>1948</v>
      </c>
      <c r="E1375" s="385">
        <v>215</v>
      </c>
      <c r="F1375" s="385">
        <v>457</v>
      </c>
      <c r="G1375" s="385">
        <v>1282</v>
      </c>
      <c r="H1375" s="386">
        <f t="shared" si="147"/>
        <v>0.16770670826833073</v>
      </c>
      <c r="I1375" s="139">
        <f t="shared" si="148"/>
        <v>3.2757111597374178</v>
      </c>
      <c r="J1375" s="139">
        <f t="shared" si="150"/>
        <v>-0.10152800174181624</v>
      </c>
      <c r="K1375" s="139">
        <f t="shared" si="151"/>
        <v>-0.26252425002432911</v>
      </c>
      <c r="L1375" s="139">
        <f t="shared" si="152"/>
        <v>-0.13091878960045816</v>
      </c>
      <c r="M1375" s="139">
        <f t="shared" si="153"/>
        <v>-0.49497104136660353</v>
      </c>
      <c r="N1375" s="388">
        <f t="shared" si="149"/>
        <v>-634.55287503198576</v>
      </c>
    </row>
    <row r="1376" spans="2:14" x14ac:dyDescent="0.2">
      <c r="B1376" s="387">
        <v>19</v>
      </c>
      <c r="C1376" s="387">
        <v>4231</v>
      </c>
      <c r="D1376" s="384" t="s">
        <v>1949</v>
      </c>
      <c r="E1376" s="385">
        <v>197</v>
      </c>
      <c r="F1376" s="385">
        <v>543</v>
      </c>
      <c r="G1376" s="385">
        <v>1419</v>
      </c>
      <c r="H1376" s="386">
        <f t="shared" si="147"/>
        <v>0.13883016208597604</v>
      </c>
      <c r="I1376" s="139">
        <f t="shared" si="148"/>
        <v>2.9760589318600368</v>
      </c>
      <c r="J1376" s="139">
        <f t="shared" si="150"/>
        <v>-9.6484961712289027E-2</v>
      </c>
      <c r="K1376" s="139">
        <f t="shared" si="151"/>
        <v>-0.29341545675748787</v>
      </c>
      <c r="L1376" s="139">
        <f t="shared" si="152"/>
        <v>-0.14154301272902628</v>
      </c>
      <c r="M1376" s="139">
        <f t="shared" si="153"/>
        <v>-0.53144343119880322</v>
      </c>
      <c r="N1376" s="388">
        <f t="shared" si="149"/>
        <v>-754.11822887110179</v>
      </c>
    </row>
    <row r="1377" spans="2:14" x14ac:dyDescent="0.2">
      <c r="B1377" s="387">
        <v>19</v>
      </c>
      <c r="C1377" s="387">
        <v>4232</v>
      </c>
      <c r="D1377" s="384" t="s">
        <v>1950</v>
      </c>
      <c r="E1377" s="385">
        <v>62</v>
      </c>
      <c r="F1377" s="385">
        <v>327</v>
      </c>
      <c r="G1377" s="385">
        <v>212</v>
      </c>
      <c r="H1377" s="386">
        <f t="shared" si="147"/>
        <v>0.29245283018867924</v>
      </c>
      <c r="I1377" s="139">
        <f t="shared" si="148"/>
        <v>0.8379204892966361</v>
      </c>
      <c r="J1377" s="139">
        <f t="shared" si="150"/>
        <v>-0.14091524868775865</v>
      </c>
      <c r="K1377" s="139">
        <f t="shared" si="151"/>
        <v>-0.12907483342629861</v>
      </c>
      <c r="L1377" s="139">
        <f t="shared" si="152"/>
        <v>-0.21735109216322362</v>
      </c>
      <c r="M1377" s="139">
        <f t="shared" si="153"/>
        <v>-0.48734117427728091</v>
      </c>
      <c r="N1377" s="388">
        <f t="shared" si="149"/>
        <v>-103.31632894678356</v>
      </c>
    </row>
    <row r="1378" spans="2:14" x14ac:dyDescent="0.2">
      <c r="B1378" s="387">
        <v>19</v>
      </c>
      <c r="C1378" s="387">
        <v>4233</v>
      </c>
      <c r="D1378" s="384" t="s">
        <v>1951</v>
      </c>
      <c r="E1378" s="385">
        <v>108</v>
      </c>
      <c r="F1378" s="385">
        <v>268</v>
      </c>
      <c r="G1378" s="385">
        <v>411</v>
      </c>
      <c r="H1378" s="386">
        <f t="shared" si="147"/>
        <v>0.26277372262773724</v>
      </c>
      <c r="I1378" s="139">
        <f t="shared" si="148"/>
        <v>1.9365671641791045</v>
      </c>
      <c r="J1378" s="139">
        <f t="shared" si="150"/>
        <v>-0.13358995696603665</v>
      </c>
      <c r="K1378" s="139">
        <f t="shared" si="151"/>
        <v>-0.16082459468690771</v>
      </c>
      <c r="L1378" s="139">
        <f t="shared" si="152"/>
        <v>-0.17839837855888119</v>
      </c>
      <c r="M1378" s="139">
        <f t="shared" si="153"/>
        <v>-0.47281293021182558</v>
      </c>
      <c r="N1378" s="388">
        <f t="shared" si="149"/>
        <v>-194.3261143170603</v>
      </c>
    </row>
    <row r="1379" spans="2:14" x14ac:dyDescent="0.2">
      <c r="B1379" s="387">
        <v>19</v>
      </c>
      <c r="C1379" s="387">
        <v>4234</v>
      </c>
      <c r="D1379" s="384" t="s">
        <v>1952</v>
      </c>
      <c r="E1379" s="385">
        <v>1557</v>
      </c>
      <c r="F1379" s="385">
        <v>1254</v>
      </c>
      <c r="G1379" s="385">
        <v>3698</v>
      </c>
      <c r="H1379" s="386">
        <f t="shared" si="147"/>
        <v>0.4210383991346674</v>
      </c>
      <c r="I1379" s="139">
        <f t="shared" si="148"/>
        <v>4.1905901116427433</v>
      </c>
      <c r="J1379" s="139">
        <f t="shared" si="150"/>
        <v>-1.2593806768548129E-2</v>
      </c>
      <c r="K1379" s="139">
        <f t="shared" si="151"/>
        <v>8.4819009603987888E-3</v>
      </c>
      <c r="L1379" s="139">
        <f t="shared" si="152"/>
        <v>-9.8481593356250258E-2</v>
      </c>
      <c r="M1379" s="139">
        <f t="shared" si="153"/>
        <v>-0.1025934991643996</v>
      </c>
      <c r="N1379" s="388">
        <f t="shared" si="149"/>
        <v>-379.39075990994968</v>
      </c>
    </row>
    <row r="1380" spans="2:14" x14ac:dyDescent="0.2">
      <c r="B1380" s="387">
        <v>19</v>
      </c>
      <c r="C1380" s="387">
        <v>4235</v>
      </c>
      <c r="D1380" s="384" t="s">
        <v>1953</v>
      </c>
      <c r="E1380" s="385">
        <v>346</v>
      </c>
      <c r="F1380" s="385">
        <v>516</v>
      </c>
      <c r="G1380" s="385">
        <v>1243</v>
      </c>
      <c r="H1380" s="386">
        <f t="shared" si="147"/>
        <v>0.27835880933226065</v>
      </c>
      <c r="I1380" s="139">
        <f t="shared" si="148"/>
        <v>3.0794573643410854</v>
      </c>
      <c r="J1380" s="139">
        <f t="shared" si="150"/>
        <v>-0.1029636116772291</v>
      </c>
      <c r="K1380" s="139">
        <f t="shared" si="151"/>
        <v>-0.14415216674821515</v>
      </c>
      <c r="L1380" s="139">
        <f t="shared" si="152"/>
        <v>-0.13787700288286434</v>
      </c>
      <c r="M1380" s="139">
        <f t="shared" si="153"/>
        <v>-0.38499278130830861</v>
      </c>
      <c r="N1380" s="388">
        <f t="shared" si="149"/>
        <v>-478.54602716622759</v>
      </c>
    </row>
    <row r="1381" spans="2:14" x14ac:dyDescent="0.2">
      <c r="B1381" s="387">
        <v>19</v>
      </c>
      <c r="C1381" s="387">
        <v>4236</v>
      </c>
      <c r="D1381" s="384" t="s">
        <v>1954</v>
      </c>
      <c r="E1381" s="385">
        <v>5532</v>
      </c>
      <c r="F1381" s="385">
        <v>1226</v>
      </c>
      <c r="G1381" s="385">
        <v>8377</v>
      </c>
      <c r="H1381" s="386">
        <f t="shared" si="147"/>
        <v>0.6603796108392026</v>
      </c>
      <c r="I1381" s="139">
        <f t="shared" si="148"/>
        <v>11.345024469820554</v>
      </c>
      <c r="J1381" s="139">
        <f t="shared" si="150"/>
        <v>0.15964257496982995</v>
      </c>
      <c r="K1381" s="139">
        <f t="shared" si="151"/>
        <v>0.26452148422078958</v>
      </c>
      <c r="L1381" s="139">
        <f t="shared" si="152"/>
        <v>0.15518015152181167</v>
      </c>
      <c r="M1381" s="139">
        <f t="shared" si="153"/>
        <v>0.57934421071243114</v>
      </c>
      <c r="N1381" s="388">
        <f t="shared" si="149"/>
        <v>4853.1664531380356</v>
      </c>
    </row>
    <row r="1382" spans="2:14" x14ac:dyDescent="0.2">
      <c r="B1382" s="387">
        <v>19</v>
      </c>
      <c r="C1382" s="387">
        <v>4237</v>
      </c>
      <c r="D1382" s="384" t="s">
        <v>1955</v>
      </c>
      <c r="E1382" s="385">
        <v>416</v>
      </c>
      <c r="F1382" s="385">
        <v>512</v>
      </c>
      <c r="G1382" s="385">
        <v>1598</v>
      </c>
      <c r="H1382" s="386">
        <f t="shared" si="147"/>
        <v>0.26032540675844806</v>
      </c>
      <c r="I1382" s="139">
        <f t="shared" si="148"/>
        <v>3.93359375</v>
      </c>
      <c r="J1382" s="139">
        <f t="shared" si="150"/>
        <v>-8.9895880213855667E-2</v>
      </c>
      <c r="K1382" s="139">
        <f t="shared" si="151"/>
        <v>-0.16344372479993005</v>
      </c>
      <c r="L1382" s="139">
        <f t="shared" si="152"/>
        <v>-0.10759344514745393</v>
      </c>
      <c r="M1382" s="139">
        <f t="shared" si="153"/>
        <v>-0.36093305016123967</v>
      </c>
      <c r="N1382" s="388">
        <f t="shared" si="149"/>
        <v>-576.77101415766094</v>
      </c>
    </row>
    <row r="1383" spans="2:14" x14ac:dyDescent="0.2">
      <c r="B1383" s="387">
        <v>19</v>
      </c>
      <c r="C1383" s="387">
        <v>4238</v>
      </c>
      <c r="D1383" s="384" t="s">
        <v>1956</v>
      </c>
      <c r="E1383" s="385">
        <v>220</v>
      </c>
      <c r="F1383" s="385">
        <v>383</v>
      </c>
      <c r="G1383" s="385">
        <v>912</v>
      </c>
      <c r="H1383" s="386">
        <f t="shared" si="147"/>
        <v>0.2412280701754386</v>
      </c>
      <c r="I1383" s="139">
        <f t="shared" si="148"/>
        <v>2.9556135770234988</v>
      </c>
      <c r="J1383" s="139">
        <f t="shared" si="150"/>
        <v>-0.11514789087265614</v>
      </c>
      <c r="K1383" s="139">
        <f t="shared" si="151"/>
        <v>-0.18387344547057421</v>
      </c>
      <c r="L1383" s="139">
        <f t="shared" si="152"/>
        <v>-0.14226790642751402</v>
      </c>
      <c r="M1383" s="139">
        <f t="shared" si="153"/>
        <v>-0.44128924277074438</v>
      </c>
      <c r="N1383" s="388">
        <f t="shared" si="149"/>
        <v>-402.45578940691888</v>
      </c>
    </row>
    <row r="1384" spans="2:14" x14ac:dyDescent="0.2">
      <c r="B1384" s="387">
        <v>19</v>
      </c>
      <c r="C1384" s="387">
        <v>4239</v>
      </c>
      <c r="D1384" s="384" t="s">
        <v>1957</v>
      </c>
      <c r="E1384" s="385">
        <v>2357</v>
      </c>
      <c r="F1384" s="385">
        <v>2012</v>
      </c>
      <c r="G1384" s="385">
        <v>4290</v>
      </c>
      <c r="H1384" s="386">
        <f t="shared" si="147"/>
        <v>0.54941724941724945</v>
      </c>
      <c r="I1384" s="139">
        <f t="shared" si="148"/>
        <v>3.3036779324055665</v>
      </c>
      <c r="J1384" s="139">
        <f t="shared" si="150"/>
        <v>9.1980158407957112E-3</v>
      </c>
      <c r="K1384" s="139">
        <f t="shared" si="151"/>
        <v>0.14581749432397817</v>
      </c>
      <c r="L1384" s="139">
        <f t="shared" si="152"/>
        <v>-0.12992722269265616</v>
      </c>
      <c r="M1384" s="139">
        <f t="shared" si="153"/>
        <v>2.5088287472117721E-2</v>
      </c>
      <c r="N1384" s="388">
        <f t="shared" si="149"/>
        <v>107.62875325538502</v>
      </c>
    </row>
    <row r="1385" spans="2:14" x14ac:dyDescent="0.2">
      <c r="B1385" s="387">
        <v>19</v>
      </c>
      <c r="C1385" s="387">
        <v>4240</v>
      </c>
      <c r="D1385" s="384" t="s">
        <v>1958</v>
      </c>
      <c r="E1385" s="385">
        <v>668</v>
      </c>
      <c r="F1385" s="385">
        <v>453</v>
      </c>
      <c r="G1385" s="385">
        <v>3071</v>
      </c>
      <c r="H1385" s="386">
        <f t="shared" si="147"/>
        <v>0.21751872354281993</v>
      </c>
      <c r="I1385" s="139">
        <f t="shared" si="148"/>
        <v>8.2538631346578359</v>
      </c>
      <c r="J1385" s="139">
        <f t="shared" si="150"/>
        <v>-3.5673997268647097E-2</v>
      </c>
      <c r="K1385" s="139">
        <f t="shared" si="151"/>
        <v>-0.20923694717577096</v>
      </c>
      <c r="L1385" s="139">
        <f t="shared" si="152"/>
        <v>4.5582475629977456E-2</v>
      </c>
      <c r="M1385" s="139">
        <f t="shared" si="153"/>
        <v>-0.19932846881444061</v>
      </c>
      <c r="N1385" s="388">
        <f t="shared" si="149"/>
        <v>-612.13772772914706</v>
      </c>
    </row>
    <row r="1386" spans="2:14" x14ac:dyDescent="0.2">
      <c r="B1386" s="387">
        <v>19</v>
      </c>
      <c r="C1386" s="387">
        <v>4251</v>
      </c>
      <c r="D1386" s="384" t="s">
        <v>1959</v>
      </c>
      <c r="E1386" s="385">
        <v>141</v>
      </c>
      <c r="F1386" s="385">
        <v>706</v>
      </c>
      <c r="G1386" s="385">
        <v>812</v>
      </c>
      <c r="H1386" s="386">
        <f t="shared" si="147"/>
        <v>0.17364532019704434</v>
      </c>
      <c r="I1386" s="139">
        <f t="shared" si="148"/>
        <v>1.3498583569405098</v>
      </c>
      <c r="J1386" s="139">
        <f t="shared" si="150"/>
        <v>-0.11882894198909937</v>
      </c>
      <c r="K1386" s="139">
        <f t="shared" si="151"/>
        <v>-0.25617131267373988</v>
      </c>
      <c r="L1386" s="139">
        <f t="shared" si="152"/>
        <v>-0.19920024385370416</v>
      </c>
      <c r="M1386" s="139">
        <f t="shared" si="153"/>
        <v>-0.57420049851654342</v>
      </c>
      <c r="N1386" s="388">
        <f t="shared" si="149"/>
        <v>-466.25080479543328</v>
      </c>
    </row>
    <row r="1387" spans="2:14" x14ac:dyDescent="0.2">
      <c r="B1387" s="387">
        <v>19</v>
      </c>
      <c r="C1387" s="387">
        <v>4252</v>
      </c>
      <c r="D1387" s="384" t="s">
        <v>1960</v>
      </c>
      <c r="E1387" s="385">
        <v>6441</v>
      </c>
      <c r="F1387" s="385">
        <v>453</v>
      </c>
      <c r="G1387" s="385">
        <v>5496</v>
      </c>
      <c r="H1387" s="386">
        <f t="shared" si="147"/>
        <v>1.1719432314410481</v>
      </c>
      <c r="I1387" s="139">
        <f t="shared" si="148"/>
        <v>26.350993377483444</v>
      </c>
      <c r="J1387" s="139">
        <f t="shared" si="150"/>
        <v>5.3591492305100907E-2</v>
      </c>
      <c r="K1387" s="139">
        <f t="shared" si="151"/>
        <v>0.81177590520938048</v>
      </c>
      <c r="L1387" s="139">
        <f t="shared" si="152"/>
        <v>0.68721945276339713</v>
      </c>
      <c r="M1387" s="139">
        <f t="shared" si="153"/>
        <v>1.5525868502778786</v>
      </c>
      <c r="N1387" s="388">
        <f t="shared" si="149"/>
        <v>8533.0173291272204</v>
      </c>
    </row>
    <row r="1388" spans="2:14" x14ac:dyDescent="0.2">
      <c r="B1388" s="387">
        <v>19</v>
      </c>
      <c r="C1388" s="387">
        <v>4253</v>
      </c>
      <c r="D1388" s="384" t="s">
        <v>1961</v>
      </c>
      <c r="E1388" s="385">
        <v>719</v>
      </c>
      <c r="F1388" s="385">
        <v>1097</v>
      </c>
      <c r="G1388" s="385">
        <v>3883</v>
      </c>
      <c r="H1388" s="386">
        <f t="shared" si="147"/>
        <v>0.18516610867885655</v>
      </c>
      <c r="I1388" s="139">
        <f t="shared" si="148"/>
        <v>4.1950774840474017</v>
      </c>
      <c r="J1388" s="139">
        <f t="shared" si="150"/>
        <v>-5.7838622031281782E-3</v>
      </c>
      <c r="K1388" s="139">
        <f t="shared" si="151"/>
        <v>-0.24384674115215926</v>
      </c>
      <c r="L1388" s="139">
        <f t="shared" si="152"/>
        <v>-9.8322492768125866E-2</v>
      </c>
      <c r="M1388" s="139">
        <f t="shared" si="153"/>
        <v>-0.3479530961234133</v>
      </c>
      <c r="N1388" s="388">
        <f t="shared" si="149"/>
        <v>-1351.1018722472138</v>
      </c>
    </row>
    <row r="1389" spans="2:14" x14ac:dyDescent="0.2">
      <c r="B1389" s="387">
        <v>19</v>
      </c>
      <c r="C1389" s="387">
        <v>4254</v>
      </c>
      <c r="D1389" s="384" t="s">
        <v>1962</v>
      </c>
      <c r="E1389" s="385">
        <v>4462</v>
      </c>
      <c r="F1389" s="385">
        <v>1817</v>
      </c>
      <c r="G1389" s="385">
        <v>11172</v>
      </c>
      <c r="H1389" s="386">
        <f t="shared" si="147"/>
        <v>0.39939133548156103</v>
      </c>
      <c r="I1389" s="139">
        <f t="shared" si="148"/>
        <v>8.6042927903137034</v>
      </c>
      <c r="J1389" s="139">
        <f t="shared" si="150"/>
        <v>0.26252795367441784</v>
      </c>
      <c r="K1389" s="139">
        <f t="shared" si="151"/>
        <v>-1.4675436286621941E-2</v>
      </c>
      <c r="L1389" s="139">
        <f t="shared" si="152"/>
        <v>5.8007021507469524E-2</v>
      </c>
      <c r="M1389" s="139">
        <f t="shared" si="153"/>
        <v>0.3058595388952654</v>
      </c>
      <c r="N1389" s="388">
        <f t="shared" si="149"/>
        <v>3417.062768537905</v>
      </c>
    </row>
    <row r="1390" spans="2:14" x14ac:dyDescent="0.2">
      <c r="B1390" s="387">
        <v>19</v>
      </c>
      <c r="C1390" s="387">
        <v>4255</v>
      </c>
      <c r="D1390" s="384" t="s">
        <v>1963</v>
      </c>
      <c r="E1390" s="385">
        <v>269</v>
      </c>
      <c r="F1390" s="385">
        <v>287</v>
      </c>
      <c r="G1390" s="385">
        <v>1550</v>
      </c>
      <c r="H1390" s="386">
        <f t="shared" si="147"/>
        <v>0.1735483870967742</v>
      </c>
      <c r="I1390" s="139">
        <f t="shared" si="148"/>
        <v>6.3379790940766547</v>
      </c>
      <c r="J1390" s="139">
        <f t="shared" si="150"/>
        <v>-9.1662784749748413E-2</v>
      </c>
      <c r="K1390" s="139">
        <f t="shared" si="151"/>
        <v>-0.25627500860817826</v>
      </c>
      <c r="L1390" s="139">
        <f t="shared" si="152"/>
        <v>-2.234553438277102E-2</v>
      </c>
      <c r="M1390" s="139">
        <f t="shared" si="153"/>
        <v>-0.37028332774069772</v>
      </c>
      <c r="N1390" s="388">
        <f t="shared" si="149"/>
        <v>-573.93915799808144</v>
      </c>
    </row>
    <row r="1391" spans="2:14" x14ac:dyDescent="0.2">
      <c r="B1391" s="387">
        <v>19</v>
      </c>
      <c r="C1391" s="387">
        <v>4256</v>
      </c>
      <c r="D1391" s="384" t="s">
        <v>1964</v>
      </c>
      <c r="E1391" s="385">
        <v>136</v>
      </c>
      <c r="F1391" s="385">
        <v>501</v>
      </c>
      <c r="G1391" s="385">
        <v>1057</v>
      </c>
      <c r="H1391" s="386">
        <f t="shared" si="147"/>
        <v>0.12866603595080417</v>
      </c>
      <c r="I1391" s="139">
        <f t="shared" si="148"/>
        <v>2.3812375249500999</v>
      </c>
      <c r="J1391" s="139">
        <f t="shared" si="150"/>
        <v>-0.10981036675381348</v>
      </c>
      <c r="K1391" s="139">
        <f t="shared" si="151"/>
        <v>-0.30428871423505138</v>
      </c>
      <c r="L1391" s="139">
        <f t="shared" si="152"/>
        <v>-0.16263251169062237</v>
      </c>
      <c r="M1391" s="139">
        <f t="shared" si="153"/>
        <v>-0.57673159267948715</v>
      </c>
      <c r="N1391" s="388">
        <f t="shared" si="149"/>
        <v>-609.6052934622179</v>
      </c>
    </row>
    <row r="1392" spans="2:14" x14ac:dyDescent="0.2">
      <c r="B1392" s="387">
        <v>19</v>
      </c>
      <c r="C1392" s="387">
        <v>4257</v>
      </c>
      <c r="D1392" s="384" t="s">
        <v>1965</v>
      </c>
      <c r="E1392" s="385">
        <v>118</v>
      </c>
      <c r="F1392" s="385">
        <v>462</v>
      </c>
      <c r="G1392" s="385">
        <v>353</v>
      </c>
      <c r="H1392" s="386">
        <f t="shared" si="147"/>
        <v>0.33427762039660058</v>
      </c>
      <c r="I1392" s="139">
        <f t="shared" si="148"/>
        <v>1.0194805194805194</v>
      </c>
      <c r="J1392" s="139">
        <f t="shared" si="150"/>
        <v>-0.13572496661357372</v>
      </c>
      <c r="K1392" s="139">
        <f t="shared" si="151"/>
        <v>-8.4332008826541044E-2</v>
      </c>
      <c r="L1392" s="139">
        <f t="shared" si="152"/>
        <v>-0.21091384894441972</v>
      </c>
      <c r="M1392" s="139">
        <f t="shared" si="153"/>
        <v>-0.43097082438453449</v>
      </c>
      <c r="N1392" s="388">
        <f t="shared" si="149"/>
        <v>-152.13270100774068</v>
      </c>
    </row>
    <row r="1393" spans="2:14" x14ac:dyDescent="0.2">
      <c r="B1393" s="387">
        <v>19</v>
      </c>
      <c r="C1393" s="387">
        <v>4258</v>
      </c>
      <c r="D1393" s="384" t="s">
        <v>1966</v>
      </c>
      <c r="E1393" s="385">
        <v>8137</v>
      </c>
      <c r="F1393" s="385">
        <v>1498</v>
      </c>
      <c r="G1393" s="385">
        <v>13685</v>
      </c>
      <c r="H1393" s="386">
        <f t="shared" si="147"/>
        <v>0.5945926196565583</v>
      </c>
      <c r="I1393" s="139">
        <f t="shared" si="148"/>
        <v>14.567423230974633</v>
      </c>
      <c r="J1393" s="139">
        <f t="shared" si="150"/>
        <v>0.3550327682306359</v>
      </c>
      <c r="K1393" s="139">
        <f t="shared" si="151"/>
        <v>0.19414466241730877</v>
      </c>
      <c r="L1393" s="139">
        <f t="shared" si="152"/>
        <v>0.26943087373480229</v>
      </c>
      <c r="M1393" s="139">
        <f t="shared" si="153"/>
        <v>0.81860830438274701</v>
      </c>
      <c r="N1393" s="388">
        <f t="shared" si="149"/>
        <v>11202.654645477893</v>
      </c>
    </row>
    <row r="1394" spans="2:14" x14ac:dyDescent="0.2">
      <c r="B1394" s="387">
        <v>19</v>
      </c>
      <c r="C1394" s="387">
        <v>4259</v>
      </c>
      <c r="D1394" s="384" t="s">
        <v>1967</v>
      </c>
      <c r="E1394" s="385">
        <v>175</v>
      </c>
      <c r="F1394" s="385">
        <v>699</v>
      </c>
      <c r="G1394" s="385">
        <v>816</v>
      </c>
      <c r="H1394" s="386">
        <f t="shared" si="147"/>
        <v>0.21446078431372548</v>
      </c>
      <c r="I1394" s="139">
        <f t="shared" si="148"/>
        <v>1.4177396280400572</v>
      </c>
      <c r="J1394" s="139">
        <f t="shared" si="150"/>
        <v>-0.11868169994444164</v>
      </c>
      <c r="K1394" s="139">
        <f t="shared" si="151"/>
        <v>-0.21250823288656401</v>
      </c>
      <c r="L1394" s="139">
        <f t="shared" si="152"/>
        <v>-0.19679350129243237</v>
      </c>
      <c r="M1394" s="139">
        <f t="shared" si="153"/>
        <v>-0.52798343412343796</v>
      </c>
      <c r="N1394" s="388">
        <f t="shared" si="149"/>
        <v>-430.83448224472539</v>
      </c>
    </row>
    <row r="1395" spans="2:14" x14ac:dyDescent="0.2">
      <c r="B1395" s="387">
        <v>19</v>
      </c>
      <c r="C1395" s="387">
        <v>4260</v>
      </c>
      <c r="D1395" s="384" t="s">
        <v>1968</v>
      </c>
      <c r="E1395" s="385">
        <v>3652</v>
      </c>
      <c r="F1395" s="385">
        <v>253</v>
      </c>
      <c r="G1395" s="385">
        <v>3369</v>
      </c>
      <c r="H1395" s="386">
        <f t="shared" si="147"/>
        <v>1.0840011872959334</v>
      </c>
      <c r="I1395" s="139">
        <f t="shared" si="148"/>
        <v>27.750988142292488</v>
      </c>
      <c r="J1395" s="139">
        <f t="shared" si="150"/>
        <v>-2.4704464941646308E-2</v>
      </c>
      <c r="K1395" s="139">
        <f t="shared" si="151"/>
        <v>0.71769831542188212</v>
      </c>
      <c r="L1395" s="139">
        <f t="shared" si="152"/>
        <v>0.73685651658741458</v>
      </c>
      <c r="M1395" s="139">
        <f t="shared" si="153"/>
        <v>1.4298503670676503</v>
      </c>
      <c r="N1395" s="388">
        <f t="shared" si="149"/>
        <v>4817.1658866509142</v>
      </c>
    </row>
    <row r="1396" spans="2:14" x14ac:dyDescent="0.2">
      <c r="B1396" s="387">
        <v>19</v>
      </c>
      <c r="C1396" s="387">
        <v>4261</v>
      </c>
      <c r="D1396" s="384" t="s">
        <v>1969</v>
      </c>
      <c r="E1396" s="385">
        <v>735</v>
      </c>
      <c r="F1396" s="385">
        <v>409</v>
      </c>
      <c r="G1396" s="385">
        <v>2033</v>
      </c>
      <c r="H1396" s="386">
        <f t="shared" si="147"/>
        <v>0.36153467781603543</v>
      </c>
      <c r="I1396" s="139">
        <f t="shared" si="148"/>
        <v>6.7677261613691932</v>
      </c>
      <c r="J1396" s="139">
        <f t="shared" si="150"/>
        <v>-7.3883307857327676E-2</v>
      </c>
      <c r="K1396" s="139">
        <f t="shared" si="151"/>
        <v>-5.5173279442351168E-2</v>
      </c>
      <c r="L1396" s="139">
        <f t="shared" si="152"/>
        <v>-7.1087755436809808E-3</v>
      </c>
      <c r="M1396" s="139">
        <f t="shared" si="153"/>
        <v>-0.13616536284335981</v>
      </c>
      <c r="N1396" s="388">
        <f t="shared" si="149"/>
        <v>-276.82418266055049</v>
      </c>
    </row>
    <row r="1397" spans="2:14" x14ac:dyDescent="0.2">
      <c r="B1397" s="387">
        <v>19</v>
      </c>
      <c r="C1397" s="387">
        <v>4262</v>
      </c>
      <c r="D1397" s="384" t="s">
        <v>1970</v>
      </c>
      <c r="E1397" s="385">
        <v>198</v>
      </c>
      <c r="F1397" s="385">
        <v>706</v>
      </c>
      <c r="G1397" s="385">
        <v>1041</v>
      </c>
      <c r="H1397" s="386">
        <f t="shared" si="147"/>
        <v>0.19020172910662825</v>
      </c>
      <c r="I1397" s="139">
        <f t="shared" si="148"/>
        <v>1.754957507082153</v>
      </c>
      <c r="J1397" s="139">
        <f t="shared" si="150"/>
        <v>-0.11039933493244439</v>
      </c>
      <c r="K1397" s="139">
        <f t="shared" si="151"/>
        <v>-0.23845979526598307</v>
      </c>
      <c r="L1397" s="139">
        <f t="shared" si="152"/>
        <v>-0.18483738130872987</v>
      </c>
      <c r="M1397" s="139">
        <f t="shared" si="153"/>
        <v>-0.53369651150715736</v>
      </c>
      <c r="N1397" s="388">
        <f t="shared" si="149"/>
        <v>-555.57806847895085</v>
      </c>
    </row>
    <row r="1398" spans="2:14" x14ac:dyDescent="0.2">
      <c r="B1398" s="387">
        <v>19</v>
      </c>
      <c r="C1398" s="387">
        <v>4263</v>
      </c>
      <c r="D1398" s="384" t="s">
        <v>1971</v>
      </c>
      <c r="E1398" s="385">
        <v>579</v>
      </c>
      <c r="F1398" s="385">
        <v>1131</v>
      </c>
      <c r="G1398" s="385">
        <v>2422</v>
      </c>
      <c r="H1398" s="386">
        <f t="shared" si="147"/>
        <v>0.23905862923203963</v>
      </c>
      <c r="I1398" s="139">
        <f t="shared" si="148"/>
        <v>2.6534040671971706</v>
      </c>
      <c r="J1398" s="139">
        <f t="shared" si="150"/>
        <v>-5.9564019014363569E-2</v>
      </c>
      <c r="K1398" s="139">
        <f t="shared" si="151"/>
        <v>-0.18619424409568358</v>
      </c>
      <c r="L1398" s="139">
        <f t="shared" si="152"/>
        <v>-0.15298279844321416</v>
      </c>
      <c r="M1398" s="139">
        <f t="shared" si="153"/>
        <v>-0.39874106155326128</v>
      </c>
      <c r="N1398" s="388">
        <f t="shared" si="149"/>
        <v>-965.7508510819988</v>
      </c>
    </row>
    <row r="1399" spans="2:14" x14ac:dyDescent="0.2">
      <c r="B1399" s="387">
        <v>19</v>
      </c>
      <c r="C1399" s="387">
        <v>4264</v>
      </c>
      <c r="D1399" s="384" t="s">
        <v>1972</v>
      </c>
      <c r="E1399" s="385">
        <v>236</v>
      </c>
      <c r="F1399" s="385">
        <v>835</v>
      </c>
      <c r="G1399" s="385">
        <v>902</v>
      </c>
      <c r="H1399" s="386">
        <f t="shared" si="147"/>
        <v>0.2616407982261641</v>
      </c>
      <c r="I1399" s="139">
        <f t="shared" si="148"/>
        <v>1.362874251497006</v>
      </c>
      <c r="J1399" s="139">
        <f t="shared" si="150"/>
        <v>-0.11551599598430046</v>
      </c>
      <c r="K1399" s="139">
        <f t="shared" si="151"/>
        <v>-0.16203656102391453</v>
      </c>
      <c r="L1399" s="139">
        <f t="shared" si="152"/>
        <v>-0.19873876299315568</v>
      </c>
      <c r="M1399" s="139">
        <f t="shared" si="153"/>
        <v>-0.4762913200013707</v>
      </c>
      <c r="N1399" s="388">
        <f t="shared" si="149"/>
        <v>-429.61477064123636</v>
      </c>
    </row>
    <row r="1400" spans="2:14" x14ac:dyDescent="0.2">
      <c r="B1400" s="387">
        <v>19</v>
      </c>
      <c r="C1400" s="387">
        <v>4271</v>
      </c>
      <c r="D1400" s="384" t="s">
        <v>1973</v>
      </c>
      <c r="E1400" s="385">
        <v>3632</v>
      </c>
      <c r="F1400" s="385">
        <v>416</v>
      </c>
      <c r="G1400" s="385">
        <v>8562</v>
      </c>
      <c r="H1400" s="386">
        <f t="shared" si="147"/>
        <v>0.42419995328194349</v>
      </c>
      <c r="I1400" s="139">
        <f t="shared" si="148"/>
        <v>29.3125</v>
      </c>
      <c r="J1400" s="139">
        <f t="shared" si="150"/>
        <v>0.16645251953524992</v>
      </c>
      <c r="K1400" s="139">
        <f t="shared" si="151"/>
        <v>1.1864030601001723E-2</v>
      </c>
      <c r="L1400" s="139">
        <f t="shared" si="152"/>
        <v>0.79222019771772167</v>
      </c>
      <c r="M1400" s="139">
        <f t="shared" si="153"/>
        <v>0.97053674785397326</v>
      </c>
      <c r="N1400" s="388">
        <f t="shared" si="149"/>
        <v>8309.7356351257185</v>
      </c>
    </row>
    <row r="1401" spans="2:14" x14ac:dyDescent="0.2">
      <c r="B1401" s="387">
        <v>19</v>
      </c>
      <c r="C1401" s="387">
        <v>4273</v>
      </c>
      <c r="D1401" s="384" t="s">
        <v>1974</v>
      </c>
      <c r="E1401" s="385">
        <v>147</v>
      </c>
      <c r="F1401" s="385">
        <v>503</v>
      </c>
      <c r="G1401" s="385">
        <v>858</v>
      </c>
      <c r="H1401" s="386">
        <f t="shared" si="147"/>
        <v>0.17132867132867133</v>
      </c>
      <c r="I1401" s="139">
        <f t="shared" si="148"/>
        <v>1.9980119284294235</v>
      </c>
      <c r="J1401" s="139">
        <f t="shared" si="150"/>
        <v>-0.11713565847553548</v>
      </c>
      <c r="K1401" s="139">
        <f t="shared" si="151"/>
        <v>-0.25864958963488072</v>
      </c>
      <c r="L1401" s="139">
        <f t="shared" si="152"/>
        <v>-0.17621984349474412</v>
      </c>
      <c r="M1401" s="139">
        <f t="shared" si="153"/>
        <v>-0.55200509160516031</v>
      </c>
      <c r="N1401" s="388">
        <f t="shared" si="149"/>
        <v>-473.62036859722753</v>
      </c>
    </row>
    <row r="1402" spans="2:14" x14ac:dyDescent="0.2">
      <c r="B1402" s="387">
        <v>19</v>
      </c>
      <c r="C1402" s="387">
        <v>4274</v>
      </c>
      <c r="D1402" s="384" t="s">
        <v>1975</v>
      </c>
      <c r="E1402" s="385">
        <v>740</v>
      </c>
      <c r="F1402" s="385">
        <v>1354</v>
      </c>
      <c r="G1402" s="385">
        <v>4052</v>
      </c>
      <c r="H1402" s="386">
        <f t="shared" si="147"/>
        <v>0.18262586377097728</v>
      </c>
      <c r="I1402" s="139">
        <f t="shared" si="148"/>
        <v>3.5391432791728215</v>
      </c>
      <c r="J1402" s="139">
        <f t="shared" si="150"/>
        <v>4.3711418366085736E-4</v>
      </c>
      <c r="K1402" s="139">
        <f t="shared" si="151"/>
        <v>-0.24656421401427403</v>
      </c>
      <c r="L1402" s="139">
        <f t="shared" si="152"/>
        <v>-0.12157875687005378</v>
      </c>
      <c r="M1402" s="139">
        <f t="shared" si="153"/>
        <v>-0.36770585670066697</v>
      </c>
      <c r="N1402" s="388">
        <f t="shared" si="149"/>
        <v>-1489.9441313511024</v>
      </c>
    </row>
    <row r="1403" spans="2:14" x14ac:dyDescent="0.2">
      <c r="B1403" s="387">
        <v>19</v>
      </c>
      <c r="C1403" s="387">
        <v>4275</v>
      </c>
      <c r="D1403" s="384" t="s">
        <v>1976</v>
      </c>
      <c r="E1403" s="385">
        <v>286</v>
      </c>
      <c r="F1403" s="385">
        <v>435</v>
      </c>
      <c r="G1403" s="385">
        <v>905</v>
      </c>
      <c r="H1403" s="386">
        <f t="shared" si="147"/>
        <v>0.3160220994475138</v>
      </c>
      <c r="I1403" s="139">
        <f t="shared" si="148"/>
        <v>2.7379310344827585</v>
      </c>
      <c r="J1403" s="139">
        <f t="shared" si="150"/>
        <v>-0.11540556445080716</v>
      </c>
      <c r="K1403" s="139">
        <f t="shared" si="151"/>
        <v>-0.1038611820212339</v>
      </c>
      <c r="L1403" s="139">
        <f t="shared" si="152"/>
        <v>-0.14998587975789496</v>
      </c>
      <c r="M1403" s="139">
        <f t="shared" si="153"/>
        <v>-0.36925262622993604</v>
      </c>
      <c r="N1403" s="388">
        <f t="shared" si="149"/>
        <v>-334.17362673809214</v>
      </c>
    </row>
    <row r="1404" spans="2:14" x14ac:dyDescent="0.2">
      <c r="B1404" s="387">
        <v>19</v>
      </c>
      <c r="C1404" s="387">
        <v>4276</v>
      </c>
      <c r="D1404" s="384" t="s">
        <v>1977</v>
      </c>
      <c r="E1404" s="385">
        <v>1565</v>
      </c>
      <c r="F1404" s="385">
        <v>885</v>
      </c>
      <c r="G1404" s="385">
        <v>4659</v>
      </c>
      <c r="H1404" s="386">
        <f t="shared" si="147"/>
        <v>0.33590899334621166</v>
      </c>
      <c r="I1404" s="139">
        <f t="shared" si="148"/>
        <v>7.0327683615819208</v>
      </c>
      <c r="J1404" s="139">
        <f t="shared" si="150"/>
        <v>2.2781094460471184E-2</v>
      </c>
      <c r="K1404" s="139">
        <f t="shared" si="151"/>
        <v>-8.2586818154253755E-2</v>
      </c>
      <c r="L1404" s="139">
        <f t="shared" si="152"/>
        <v>2.2883428875522631E-3</v>
      </c>
      <c r="M1404" s="139">
        <f t="shared" si="153"/>
        <v>-5.7517380806230312E-2</v>
      </c>
      <c r="N1404" s="388">
        <f t="shared" si="149"/>
        <v>-267.97347717622705</v>
      </c>
    </row>
    <row r="1405" spans="2:14" x14ac:dyDescent="0.2">
      <c r="B1405" s="387">
        <v>19</v>
      </c>
      <c r="C1405" s="387">
        <v>4277</v>
      </c>
      <c r="D1405" s="384" t="s">
        <v>1978</v>
      </c>
      <c r="E1405" s="385">
        <v>361</v>
      </c>
      <c r="F1405" s="385">
        <v>385</v>
      </c>
      <c r="G1405" s="385">
        <v>912</v>
      </c>
      <c r="H1405" s="386">
        <f t="shared" si="147"/>
        <v>0.39583333333333331</v>
      </c>
      <c r="I1405" s="139">
        <f t="shared" si="148"/>
        <v>3.3064935064935064</v>
      </c>
      <c r="J1405" s="139">
        <f t="shared" si="150"/>
        <v>-0.11514789087265614</v>
      </c>
      <c r="K1405" s="139">
        <f t="shared" si="151"/>
        <v>-1.8481673335327152E-2</v>
      </c>
      <c r="L1405" s="139">
        <f t="shared" si="152"/>
        <v>-0.12982739601171614</v>
      </c>
      <c r="M1405" s="139">
        <f t="shared" si="153"/>
        <v>-0.26345696021969944</v>
      </c>
      <c r="N1405" s="388">
        <f t="shared" si="149"/>
        <v>-240.27274772036589</v>
      </c>
    </row>
    <row r="1406" spans="2:14" x14ac:dyDescent="0.2">
      <c r="B1406" s="387">
        <v>19</v>
      </c>
      <c r="C1406" s="387">
        <v>4279</v>
      </c>
      <c r="D1406" s="384" t="s">
        <v>1979</v>
      </c>
      <c r="E1406" s="385">
        <v>944</v>
      </c>
      <c r="F1406" s="385">
        <v>1842</v>
      </c>
      <c r="G1406" s="385">
        <v>3025</v>
      </c>
      <c r="H1406" s="386">
        <f t="shared" si="147"/>
        <v>0.31206611570247933</v>
      </c>
      <c r="I1406" s="139">
        <f t="shared" si="148"/>
        <v>2.1547231270358305</v>
      </c>
      <c r="J1406" s="139">
        <f t="shared" si="150"/>
        <v>-3.7367280782210972E-2</v>
      </c>
      <c r="K1406" s="139">
        <f t="shared" si="151"/>
        <v>-0.10809316706990119</v>
      </c>
      <c r="L1406" s="139">
        <f t="shared" si="152"/>
        <v>-0.17066362002684748</v>
      </c>
      <c r="M1406" s="139">
        <f t="shared" si="153"/>
        <v>-0.31612406787895964</v>
      </c>
      <c r="N1406" s="388">
        <f t="shared" si="149"/>
        <v>-956.27530533385288</v>
      </c>
    </row>
    <row r="1407" spans="2:14" x14ac:dyDescent="0.2">
      <c r="B1407" s="387">
        <v>19</v>
      </c>
      <c r="C1407" s="387">
        <v>4280</v>
      </c>
      <c r="D1407" s="384" t="s">
        <v>1980</v>
      </c>
      <c r="E1407" s="385">
        <v>5356</v>
      </c>
      <c r="F1407" s="385">
        <v>1287</v>
      </c>
      <c r="G1407" s="385">
        <v>14762</v>
      </c>
      <c r="H1407" s="386">
        <f t="shared" si="147"/>
        <v>0.3628234656550603</v>
      </c>
      <c r="I1407" s="139">
        <f t="shared" si="148"/>
        <v>15.631701631701631</v>
      </c>
      <c r="J1407" s="139">
        <f t="shared" si="150"/>
        <v>0.39467768875472936</v>
      </c>
      <c r="K1407" s="139">
        <f t="shared" si="151"/>
        <v>-5.3794575378538108E-2</v>
      </c>
      <c r="L1407" s="139">
        <f t="shared" si="152"/>
        <v>0.30716505405555128</v>
      </c>
      <c r="M1407" s="139">
        <f t="shared" si="153"/>
        <v>0.64804816743174254</v>
      </c>
      <c r="N1407" s="388">
        <f t="shared" si="149"/>
        <v>9566.4870476273827</v>
      </c>
    </row>
    <row r="1408" spans="2:14" x14ac:dyDescent="0.2">
      <c r="B1408" s="387">
        <v>19</v>
      </c>
      <c r="C1408" s="387">
        <v>4281</v>
      </c>
      <c r="D1408" s="384" t="s">
        <v>1981</v>
      </c>
      <c r="E1408" s="385">
        <v>631</v>
      </c>
      <c r="F1408" s="385">
        <v>799</v>
      </c>
      <c r="G1408" s="385">
        <v>1566</v>
      </c>
      <c r="H1408" s="386">
        <f t="shared" si="147"/>
        <v>0.40293742017879947</v>
      </c>
      <c r="I1408" s="139">
        <f t="shared" si="148"/>
        <v>2.7496871088861075</v>
      </c>
      <c r="J1408" s="139">
        <f t="shared" si="150"/>
        <v>-9.1073816571117502E-2</v>
      </c>
      <c r="K1408" s="139">
        <f t="shared" si="151"/>
        <v>-1.088194814631863E-2</v>
      </c>
      <c r="L1408" s="139">
        <f t="shared" si="152"/>
        <v>-0.14956906604533901</v>
      </c>
      <c r="M1408" s="139">
        <f t="shared" si="153"/>
        <v>-0.25152483076277515</v>
      </c>
      <c r="N1408" s="388">
        <f t="shared" si="149"/>
        <v>-393.88788497450588</v>
      </c>
    </row>
    <row r="1409" spans="2:14" x14ac:dyDescent="0.2">
      <c r="B1409" s="387">
        <v>19</v>
      </c>
      <c r="C1409" s="387">
        <v>4282</v>
      </c>
      <c r="D1409" s="384" t="s">
        <v>1982</v>
      </c>
      <c r="E1409" s="385">
        <v>5118</v>
      </c>
      <c r="F1409" s="385">
        <v>1154</v>
      </c>
      <c r="G1409" s="385">
        <v>9394</v>
      </c>
      <c r="H1409" s="386">
        <f t="shared" si="147"/>
        <v>0.54481583989780713</v>
      </c>
      <c r="I1409" s="139">
        <f t="shared" si="148"/>
        <v>12.575389948006933</v>
      </c>
      <c r="J1409" s="139">
        <f t="shared" si="150"/>
        <v>0.19707886482405745</v>
      </c>
      <c r="K1409" s="139">
        <f t="shared" si="151"/>
        <v>0.14089505339799666</v>
      </c>
      <c r="L1409" s="139">
        <f t="shared" si="152"/>
        <v>0.19880297876569414</v>
      </c>
      <c r="M1409" s="139">
        <f t="shared" si="153"/>
        <v>0.53677689698774822</v>
      </c>
      <c r="N1409" s="388">
        <f t="shared" si="149"/>
        <v>5042.4821703029065</v>
      </c>
    </row>
    <row r="1410" spans="2:14" x14ac:dyDescent="0.2">
      <c r="B1410" s="387">
        <v>19</v>
      </c>
      <c r="C1410" s="387">
        <v>4283</v>
      </c>
      <c r="D1410" s="384" t="s">
        <v>1983</v>
      </c>
      <c r="E1410" s="385">
        <v>1750</v>
      </c>
      <c r="F1410" s="385">
        <v>604</v>
      </c>
      <c r="G1410" s="385">
        <v>4295</v>
      </c>
      <c r="H1410" s="386">
        <f t="shared" si="147"/>
        <v>0.40745052386495928</v>
      </c>
      <c r="I1410" s="139">
        <f t="shared" si="148"/>
        <v>10.008278145695364</v>
      </c>
      <c r="J1410" s="139">
        <f t="shared" si="150"/>
        <v>9.3820683966178726E-3</v>
      </c>
      <c r="K1410" s="139">
        <f t="shared" si="151"/>
        <v>-6.05397398012368E-3</v>
      </c>
      <c r="L1410" s="139">
        <f t="shared" si="152"/>
        <v>0.10778557243124427</v>
      </c>
      <c r="M1410" s="139">
        <f t="shared" si="153"/>
        <v>0.11111366684773846</v>
      </c>
      <c r="N1410" s="388">
        <f t="shared" si="149"/>
        <v>477.2331991110367</v>
      </c>
    </row>
    <row r="1411" spans="2:14" x14ac:dyDescent="0.2">
      <c r="B1411" s="387">
        <v>19</v>
      </c>
      <c r="C1411" s="387">
        <v>4284</v>
      </c>
      <c r="D1411" s="384" t="s">
        <v>1984</v>
      </c>
      <c r="E1411" s="385">
        <v>368</v>
      </c>
      <c r="F1411" s="385">
        <v>891</v>
      </c>
      <c r="G1411" s="385">
        <v>1344</v>
      </c>
      <c r="H1411" s="386">
        <f t="shared" si="147"/>
        <v>0.27380952380952384</v>
      </c>
      <c r="I1411" s="139">
        <f t="shared" si="148"/>
        <v>1.9214365881032547</v>
      </c>
      <c r="J1411" s="139">
        <f t="shared" si="150"/>
        <v>-9.924575004962144E-2</v>
      </c>
      <c r="K1411" s="139">
        <f t="shared" si="151"/>
        <v>-0.14901884708746232</v>
      </c>
      <c r="L1411" s="139">
        <f t="shared" si="152"/>
        <v>-0.17893483582947214</v>
      </c>
      <c r="M1411" s="139">
        <f t="shared" si="153"/>
        <v>-0.42719943296655594</v>
      </c>
      <c r="N1411" s="388">
        <f t="shared" si="149"/>
        <v>-574.1560379070512</v>
      </c>
    </row>
    <row r="1412" spans="2:14" x14ac:dyDescent="0.2">
      <c r="B1412" s="387">
        <v>19</v>
      </c>
      <c r="C1412" s="387">
        <v>4285</v>
      </c>
      <c r="D1412" s="384" t="s">
        <v>1985</v>
      </c>
      <c r="E1412" s="385">
        <v>1417</v>
      </c>
      <c r="F1412" s="385">
        <v>601</v>
      </c>
      <c r="G1412" s="385">
        <v>4911</v>
      </c>
      <c r="H1412" s="386">
        <f t="shared" si="147"/>
        <v>0.28853593972714314</v>
      </c>
      <c r="I1412" s="139">
        <f t="shared" si="148"/>
        <v>10.529118136439267</v>
      </c>
      <c r="J1412" s="139">
        <f t="shared" si="150"/>
        <v>3.2057343273908086E-2</v>
      </c>
      <c r="K1412" s="139">
        <f t="shared" si="151"/>
        <v>-0.13326499772899439</v>
      </c>
      <c r="L1412" s="139">
        <f t="shared" si="152"/>
        <v>0.12625204710137061</v>
      </c>
      <c r="M1412" s="139">
        <f t="shared" si="153"/>
        <v>2.5044392646284303E-2</v>
      </c>
      <c r="N1412" s="388">
        <f t="shared" si="149"/>
        <v>122.99301228590221</v>
      </c>
    </row>
    <row r="1413" spans="2:14" x14ac:dyDescent="0.2">
      <c r="B1413" s="387">
        <v>19</v>
      </c>
      <c r="C1413" s="387">
        <v>4286</v>
      </c>
      <c r="D1413" s="384" t="s">
        <v>1986</v>
      </c>
      <c r="E1413" s="385">
        <v>380</v>
      </c>
      <c r="F1413" s="385">
        <v>706</v>
      </c>
      <c r="G1413" s="385">
        <v>1387</v>
      </c>
      <c r="H1413" s="386">
        <f t="shared" si="147"/>
        <v>0.27397260273972601</v>
      </c>
      <c r="I1413" s="139">
        <f t="shared" si="148"/>
        <v>2.5028328611898019</v>
      </c>
      <c r="J1413" s="139">
        <f t="shared" si="150"/>
        <v>-9.7662898069550863E-2</v>
      </c>
      <c r="K1413" s="139">
        <f t="shared" si="151"/>
        <v>-0.14884439045698841</v>
      </c>
      <c r="L1413" s="139">
        <f t="shared" si="152"/>
        <v>-0.15832132737954663</v>
      </c>
      <c r="M1413" s="139">
        <f t="shared" si="153"/>
        <v>-0.40482861590608588</v>
      </c>
      <c r="N1413" s="388">
        <f t="shared" si="149"/>
        <v>-561.49729026174111</v>
      </c>
    </row>
    <row r="1414" spans="2:14" x14ac:dyDescent="0.2">
      <c r="B1414" s="387">
        <v>19</v>
      </c>
      <c r="C1414" s="387">
        <v>4287</v>
      </c>
      <c r="D1414" s="384" t="s">
        <v>1987</v>
      </c>
      <c r="E1414" s="385">
        <v>655</v>
      </c>
      <c r="F1414" s="385">
        <v>1010</v>
      </c>
      <c r="G1414" s="385">
        <v>1987</v>
      </c>
      <c r="H1414" s="386">
        <f t="shared" si="147"/>
        <v>0.32964267740312025</v>
      </c>
      <c r="I1414" s="139">
        <f t="shared" si="148"/>
        <v>2.6158415841584159</v>
      </c>
      <c r="J1414" s="139">
        <f t="shared" si="150"/>
        <v>-7.5576591370891566E-2</v>
      </c>
      <c r="K1414" s="139">
        <f t="shared" si="151"/>
        <v>-8.9290322791924406E-2</v>
      </c>
      <c r="L1414" s="139">
        <f t="shared" si="152"/>
        <v>-0.15431458297187817</v>
      </c>
      <c r="M1414" s="139">
        <f t="shared" si="153"/>
        <v>-0.31918149713469413</v>
      </c>
      <c r="N1414" s="388">
        <f t="shared" si="149"/>
        <v>-634.21363480663717</v>
      </c>
    </row>
    <row r="1415" spans="2:14" x14ac:dyDescent="0.2">
      <c r="B1415" s="387">
        <v>19</v>
      </c>
      <c r="C1415" s="387">
        <v>4288</v>
      </c>
      <c r="D1415" s="384" t="s">
        <v>1988</v>
      </c>
      <c r="E1415" s="385">
        <v>44</v>
      </c>
      <c r="F1415" s="385">
        <v>120</v>
      </c>
      <c r="G1415" s="385">
        <v>168</v>
      </c>
      <c r="H1415" s="386">
        <f t="shared" si="147"/>
        <v>0.26190476190476192</v>
      </c>
      <c r="I1415" s="139">
        <f t="shared" si="148"/>
        <v>1.7666666666666666</v>
      </c>
      <c r="J1415" s="139">
        <f t="shared" si="150"/>
        <v>-0.14253491117899367</v>
      </c>
      <c r="K1415" s="139">
        <f t="shared" si="151"/>
        <v>-0.16175418111206091</v>
      </c>
      <c r="L1415" s="139">
        <f t="shared" si="152"/>
        <v>-0.18442223096943461</v>
      </c>
      <c r="M1415" s="139">
        <f t="shared" si="153"/>
        <v>-0.48871132326048922</v>
      </c>
      <c r="N1415" s="388">
        <f t="shared" si="149"/>
        <v>-82.103502307762184</v>
      </c>
    </row>
    <row r="1416" spans="2:14" x14ac:dyDescent="0.2">
      <c r="B1416" s="387">
        <v>19</v>
      </c>
      <c r="C1416" s="387">
        <v>4289</v>
      </c>
      <c r="D1416" s="384" t="s">
        <v>1989</v>
      </c>
      <c r="E1416" s="385">
        <v>10683</v>
      </c>
      <c r="F1416" s="385">
        <v>1100</v>
      </c>
      <c r="G1416" s="385">
        <v>12329</v>
      </c>
      <c r="H1416" s="386">
        <f t="shared" si="147"/>
        <v>0.86649363289804526</v>
      </c>
      <c r="I1416" s="139">
        <f t="shared" si="148"/>
        <v>20.92</v>
      </c>
      <c r="J1416" s="139">
        <f t="shared" si="150"/>
        <v>0.30511771509166585</v>
      </c>
      <c r="K1416" s="139">
        <f t="shared" si="151"/>
        <v>0.48501568133890788</v>
      </c>
      <c r="L1416" s="139">
        <f t="shared" si="152"/>
        <v>0.49466261492212804</v>
      </c>
      <c r="M1416" s="139">
        <f t="shared" si="153"/>
        <v>1.2847960113527017</v>
      </c>
      <c r="N1416" s="388">
        <f t="shared" si="149"/>
        <v>15840.250023967459</v>
      </c>
    </row>
    <row r="1417" spans="2:14" x14ac:dyDescent="0.2">
      <c r="B1417" s="387">
        <v>19</v>
      </c>
      <c r="C1417" s="387">
        <v>4301</v>
      </c>
      <c r="D1417" s="384" t="s">
        <v>1990</v>
      </c>
      <c r="E1417" s="385">
        <v>55</v>
      </c>
      <c r="F1417" s="385">
        <v>281</v>
      </c>
      <c r="G1417" s="385">
        <v>276</v>
      </c>
      <c r="H1417" s="386">
        <f t="shared" si="147"/>
        <v>0.19927536231884058</v>
      </c>
      <c r="I1417" s="139">
        <f t="shared" si="148"/>
        <v>1.1779359430604983</v>
      </c>
      <c r="J1417" s="139">
        <f t="shared" si="150"/>
        <v>-0.13855937597323498</v>
      </c>
      <c r="K1417" s="139">
        <f t="shared" si="151"/>
        <v>-0.22875311228494899</v>
      </c>
      <c r="L1417" s="139">
        <f t="shared" si="152"/>
        <v>-0.20529578366931572</v>
      </c>
      <c r="M1417" s="139">
        <f t="shared" si="153"/>
        <v>-0.57260827192749963</v>
      </c>
      <c r="N1417" s="388">
        <f t="shared" si="149"/>
        <v>-158.0398830519899</v>
      </c>
    </row>
    <row r="1418" spans="2:14" x14ac:dyDescent="0.2">
      <c r="B1418" s="387">
        <v>19</v>
      </c>
      <c r="C1418" s="387">
        <v>4302</v>
      </c>
      <c r="D1418" s="384" t="s">
        <v>1991</v>
      </c>
      <c r="E1418" s="385">
        <v>93</v>
      </c>
      <c r="F1418" s="385">
        <v>263</v>
      </c>
      <c r="G1418" s="385">
        <v>164</v>
      </c>
      <c r="H1418" s="386">
        <f t="shared" si="147"/>
        <v>0.56707317073170727</v>
      </c>
      <c r="I1418" s="139">
        <f t="shared" si="148"/>
        <v>0.97718631178707227</v>
      </c>
      <c r="J1418" s="139">
        <f t="shared" si="150"/>
        <v>-0.14268215322365138</v>
      </c>
      <c r="K1418" s="139">
        <f t="shared" si="151"/>
        <v>0.16470523498191672</v>
      </c>
      <c r="L1418" s="139">
        <f t="shared" si="152"/>
        <v>-0.2124133976137694</v>
      </c>
      <c r="M1418" s="139">
        <f t="shared" si="153"/>
        <v>-0.19039031585550406</v>
      </c>
      <c r="N1418" s="388">
        <f t="shared" si="149"/>
        <v>-31.224011800302666</v>
      </c>
    </row>
    <row r="1419" spans="2:14" x14ac:dyDescent="0.2">
      <c r="B1419" s="387">
        <v>19</v>
      </c>
      <c r="C1419" s="387">
        <v>4303</v>
      </c>
      <c r="D1419" s="384" t="s">
        <v>1992</v>
      </c>
      <c r="E1419" s="385">
        <v>1653</v>
      </c>
      <c r="F1419" s="385">
        <v>664</v>
      </c>
      <c r="G1419" s="385">
        <v>4035</v>
      </c>
      <c r="H1419" s="386">
        <f t="shared" si="147"/>
        <v>0.40966542750929369</v>
      </c>
      <c r="I1419" s="139">
        <f t="shared" si="148"/>
        <v>8.5662650602409638</v>
      </c>
      <c r="J1419" s="139">
        <f t="shared" si="150"/>
        <v>-1.8866450613448942E-4</v>
      </c>
      <c r="K1419" s="139">
        <f t="shared" si="151"/>
        <v>-3.6845408097201347E-3</v>
      </c>
      <c r="L1419" s="139">
        <f t="shared" si="152"/>
        <v>5.6658741562322347E-2</v>
      </c>
      <c r="M1419" s="139">
        <f t="shared" si="153"/>
        <v>5.2785536246467722E-2</v>
      </c>
      <c r="N1419" s="388">
        <f t="shared" si="149"/>
        <v>212.98963875449726</v>
      </c>
    </row>
    <row r="1420" spans="2:14" x14ac:dyDescent="0.2">
      <c r="B1420" s="387">
        <v>19</v>
      </c>
      <c r="C1420" s="387">
        <v>4304</v>
      </c>
      <c r="D1420" s="384" t="s">
        <v>1993</v>
      </c>
      <c r="E1420" s="385">
        <v>2154</v>
      </c>
      <c r="F1420" s="385">
        <v>650</v>
      </c>
      <c r="G1420" s="385">
        <v>4312</v>
      </c>
      <c r="H1420" s="386">
        <f t="shared" si="147"/>
        <v>0.4995361781076067</v>
      </c>
      <c r="I1420" s="139">
        <f t="shared" si="148"/>
        <v>9.9476923076923072</v>
      </c>
      <c r="J1420" s="139">
        <f t="shared" si="150"/>
        <v>1.0007847086413221E-2</v>
      </c>
      <c r="K1420" s="139">
        <f t="shared" si="151"/>
        <v>9.2456317534796051E-2</v>
      </c>
      <c r="L1420" s="139">
        <f t="shared" si="152"/>
        <v>0.1056374907502392</v>
      </c>
      <c r="M1420" s="139">
        <f t="shared" si="153"/>
        <v>0.20810165537144848</v>
      </c>
      <c r="N1420" s="388">
        <f t="shared" si="149"/>
        <v>897.33433796168583</v>
      </c>
    </row>
    <row r="1421" spans="2:14" x14ac:dyDescent="0.2">
      <c r="B1421" s="387">
        <v>19</v>
      </c>
      <c r="C1421" s="387">
        <v>4305</v>
      </c>
      <c r="D1421" s="384" t="s">
        <v>1994</v>
      </c>
      <c r="E1421" s="385">
        <v>832</v>
      </c>
      <c r="F1421" s="385">
        <v>1185</v>
      </c>
      <c r="G1421" s="385">
        <v>2616</v>
      </c>
      <c r="H1421" s="386">
        <f t="shared" ref="H1421:H1484" si="154">E1421/G1421</f>
        <v>0.31804281345565749</v>
      </c>
      <c r="I1421" s="139">
        <f t="shared" ref="I1421:I1484" si="155">(G1421+E1421)/F1421</f>
        <v>2.9097046413502108</v>
      </c>
      <c r="J1421" s="139">
        <f t="shared" si="150"/>
        <v>-5.2422779848463733E-2</v>
      </c>
      <c r="K1421" s="139">
        <f t="shared" si="151"/>
        <v>-0.10169948672083469</v>
      </c>
      <c r="L1421" s="139">
        <f t="shared" si="152"/>
        <v>-0.14389561592142669</v>
      </c>
      <c r="M1421" s="139">
        <f t="shared" si="153"/>
        <v>-0.29801788249072514</v>
      </c>
      <c r="N1421" s="388">
        <f t="shared" ref="N1421:N1484" si="156">M1421*G1421</f>
        <v>-779.61478059573699</v>
      </c>
    </row>
    <row r="1422" spans="2:14" x14ac:dyDescent="0.2">
      <c r="B1422" s="387">
        <v>19</v>
      </c>
      <c r="C1422" s="387">
        <v>4306</v>
      </c>
      <c r="D1422" s="384" t="s">
        <v>1995</v>
      </c>
      <c r="E1422" s="385">
        <v>136</v>
      </c>
      <c r="F1422" s="385">
        <v>558</v>
      </c>
      <c r="G1422" s="385">
        <v>545</v>
      </c>
      <c r="H1422" s="386">
        <f t="shared" si="154"/>
        <v>0.24954128440366974</v>
      </c>
      <c r="I1422" s="139">
        <f t="shared" si="155"/>
        <v>1.2204301075268817</v>
      </c>
      <c r="J1422" s="139">
        <f t="shared" ref="J1422:J1485" si="157">$J$6*(G1422-G$10)/G$11</f>
        <v>-0.12865734847000274</v>
      </c>
      <c r="K1422" s="139">
        <f t="shared" ref="K1422:K1485" si="158">$K$6*(H1422-H$10)/H$11</f>
        <v>-0.17498023442935043</v>
      </c>
      <c r="L1422" s="139">
        <f t="shared" ref="L1422:L1485" si="159">$L$6*(I1422-I$10)/I$11</f>
        <v>-0.20378914549695523</v>
      </c>
      <c r="M1422" s="139">
        <f t="shared" ref="M1422:M1485" si="160">SUM(J1422:L1422)</f>
        <v>-0.50742672839630842</v>
      </c>
      <c r="N1422" s="388">
        <f t="shared" si="156"/>
        <v>-276.5475669759881</v>
      </c>
    </row>
    <row r="1423" spans="2:14" x14ac:dyDescent="0.2">
      <c r="B1423" s="387">
        <v>19</v>
      </c>
      <c r="C1423" s="387">
        <v>4307</v>
      </c>
      <c r="D1423" s="384" t="s">
        <v>1996</v>
      </c>
      <c r="E1423" s="385">
        <v>262</v>
      </c>
      <c r="F1423" s="385">
        <v>434</v>
      </c>
      <c r="G1423" s="385">
        <v>915</v>
      </c>
      <c r="H1423" s="386">
        <f t="shared" si="154"/>
        <v>0.28633879781420762</v>
      </c>
      <c r="I1423" s="139">
        <f t="shared" si="155"/>
        <v>2.7119815668202767</v>
      </c>
      <c r="J1423" s="139">
        <f t="shared" si="157"/>
        <v>-0.11503745933916285</v>
      </c>
      <c r="K1423" s="139">
        <f t="shared" si="158"/>
        <v>-0.13561542996649145</v>
      </c>
      <c r="L1423" s="139">
        <f t="shared" si="159"/>
        <v>-0.15090592275729683</v>
      </c>
      <c r="M1423" s="139">
        <f t="shared" si="160"/>
        <v>-0.40155881206295119</v>
      </c>
      <c r="N1423" s="388">
        <f t="shared" si="156"/>
        <v>-367.42631303760032</v>
      </c>
    </row>
    <row r="1424" spans="2:14" x14ac:dyDescent="0.2">
      <c r="B1424" s="387">
        <v>19</v>
      </c>
      <c r="C1424" s="387">
        <v>4308</v>
      </c>
      <c r="D1424" s="384" t="s">
        <v>1997</v>
      </c>
      <c r="E1424" s="385">
        <v>114</v>
      </c>
      <c r="F1424" s="385">
        <v>28</v>
      </c>
      <c r="G1424" s="385">
        <v>420</v>
      </c>
      <c r="H1424" s="386">
        <f t="shared" si="154"/>
        <v>0.27142857142857141</v>
      </c>
      <c r="I1424" s="139">
        <f t="shared" si="155"/>
        <v>19.071428571428573</v>
      </c>
      <c r="J1424" s="139">
        <f t="shared" si="157"/>
        <v>-0.13325866236555675</v>
      </c>
      <c r="K1424" s="139">
        <f t="shared" si="158"/>
        <v>-0.15156591389238211</v>
      </c>
      <c r="L1424" s="139">
        <f t="shared" si="159"/>
        <v>0.42912118556130446</v>
      </c>
      <c r="M1424" s="139">
        <f t="shared" si="160"/>
        <v>0.14429660930336558</v>
      </c>
      <c r="N1424" s="388">
        <f t="shared" si="156"/>
        <v>60.60457590741354</v>
      </c>
    </row>
    <row r="1425" spans="2:14" x14ac:dyDescent="0.2">
      <c r="B1425" s="387">
        <v>19</v>
      </c>
      <c r="C1425" s="387">
        <v>4309</v>
      </c>
      <c r="D1425" s="384" t="s">
        <v>1998</v>
      </c>
      <c r="E1425" s="385">
        <v>968</v>
      </c>
      <c r="F1425" s="385">
        <v>615</v>
      </c>
      <c r="G1425" s="385">
        <v>3539</v>
      </c>
      <c r="H1425" s="386">
        <f t="shared" si="154"/>
        <v>0.27352359423565981</v>
      </c>
      <c r="I1425" s="139">
        <f t="shared" si="155"/>
        <v>7.3284552845528452</v>
      </c>
      <c r="J1425" s="139">
        <f t="shared" si="157"/>
        <v>-1.8446678043692842E-2</v>
      </c>
      <c r="K1425" s="139">
        <f t="shared" si="158"/>
        <v>-0.14932472541243857</v>
      </c>
      <c r="L1425" s="139">
        <f t="shared" si="159"/>
        <v>1.2771975424161763E-2</v>
      </c>
      <c r="M1425" s="139">
        <f t="shared" si="160"/>
        <v>-0.15499942803196967</v>
      </c>
      <c r="N1425" s="388">
        <f t="shared" si="156"/>
        <v>-548.54297580514071</v>
      </c>
    </row>
    <row r="1426" spans="2:14" x14ac:dyDescent="0.2">
      <c r="B1426" s="387">
        <v>19</v>
      </c>
      <c r="C1426" s="387">
        <v>4310</v>
      </c>
      <c r="D1426" s="384" t="s">
        <v>1999</v>
      </c>
      <c r="E1426" s="385">
        <v>542</v>
      </c>
      <c r="F1426" s="385">
        <v>368</v>
      </c>
      <c r="G1426" s="385">
        <v>1684</v>
      </c>
      <c r="H1426" s="386">
        <f t="shared" si="154"/>
        <v>0.32185273159144895</v>
      </c>
      <c r="I1426" s="139">
        <f t="shared" si="155"/>
        <v>6.0489130434782608</v>
      </c>
      <c r="J1426" s="139">
        <f t="shared" si="157"/>
        <v>-8.67301762537145E-2</v>
      </c>
      <c r="K1426" s="139">
        <f t="shared" si="158"/>
        <v>-9.762375799531757E-2</v>
      </c>
      <c r="L1426" s="139">
        <f t="shared" si="159"/>
        <v>-3.2594422709768561E-2</v>
      </c>
      <c r="M1426" s="139">
        <f t="shared" si="160"/>
        <v>-0.21694835695880063</v>
      </c>
      <c r="N1426" s="388">
        <f t="shared" si="156"/>
        <v>-365.34103311862026</v>
      </c>
    </row>
    <row r="1427" spans="2:14" x14ac:dyDescent="0.2">
      <c r="B1427" s="387">
        <v>19</v>
      </c>
      <c r="C1427" s="387">
        <v>4311</v>
      </c>
      <c r="D1427" s="384" t="s">
        <v>2000</v>
      </c>
      <c r="E1427" s="385">
        <v>1095</v>
      </c>
      <c r="F1427" s="385">
        <v>611</v>
      </c>
      <c r="G1427" s="385">
        <v>1455</v>
      </c>
      <c r="H1427" s="386">
        <f t="shared" si="154"/>
        <v>0.75257731958762886</v>
      </c>
      <c r="I1427" s="139">
        <f t="shared" si="155"/>
        <v>4.1734860883797058</v>
      </c>
      <c r="J1427" s="139">
        <f t="shared" si="157"/>
        <v>-9.5159783310369478E-2</v>
      </c>
      <c r="K1427" s="139">
        <f t="shared" si="158"/>
        <v>0.36315164806675393</v>
      </c>
      <c r="L1427" s="139">
        <f t="shared" si="159"/>
        <v>-9.9088019548472947E-2</v>
      </c>
      <c r="M1427" s="139">
        <f t="shared" si="160"/>
        <v>0.16890384520791152</v>
      </c>
      <c r="N1427" s="388">
        <f t="shared" si="156"/>
        <v>245.75509477751126</v>
      </c>
    </row>
    <row r="1428" spans="2:14" x14ac:dyDescent="0.2">
      <c r="B1428" s="387">
        <v>19</v>
      </c>
      <c r="C1428" s="387">
        <v>4312</v>
      </c>
      <c r="D1428" s="384" t="s">
        <v>2001</v>
      </c>
      <c r="E1428" s="385">
        <v>1121</v>
      </c>
      <c r="F1428" s="385">
        <v>1263</v>
      </c>
      <c r="G1428" s="385">
        <v>2864</v>
      </c>
      <c r="H1428" s="386">
        <f t="shared" si="154"/>
        <v>0.39141061452513964</v>
      </c>
      <c r="I1428" s="139">
        <f t="shared" si="155"/>
        <v>3.1551860649247825</v>
      </c>
      <c r="J1428" s="139">
        <f t="shared" si="157"/>
        <v>-4.3293773079684551E-2</v>
      </c>
      <c r="K1428" s="139">
        <f t="shared" si="158"/>
        <v>-2.3212956646141703E-2</v>
      </c>
      <c r="L1428" s="139">
        <f t="shared" si="159"/>
        <v>-0.13519202831105184</v>
      </c>
      <c r="M1428" s="139">
        <f t="shared" si="160"/>
        <v>-0.20169875803687809</v>
      </c>
      <c r="N1428" s="388">
        <f t="shared" si="156"/>
        <v>-577.66524301761888</v>
      </c>
    </row>
    <row r="1429" spans="2:14" x14ac:dyDescent="0.2">
      <c r="B1429" s="387">
        <v>19</v>
      </c>
      <c r="C1429" s="387">
        <v>4313</v>
      </c>
      <c r="D1429" s="384" t="s">
        <v>2002</v>
      </c>
      <c r="E1429" s="385">
        <v>1195</v>
      </c>
      <c r="F1429" s="385">
        <v>1287</v>
      </c>
      <c r="G1429" s="385">
        <v>2322</v>
      </c>
      <c r="H1429" s="386">
        <f t="shared" si="154"/>
        <v>0.51464254952627042</v>
      </c>
      <c r="I1429" s="139">
        <f t="shared" si="155"/>
        <v>2.7327117327117327</v>
      </c>
      <c r="J1429" s="139">
        <f t="shared" si="157"/>
        <v>-6.3245070130806796E-2</v>
      </c>
      <c r="K1429" s="139">
        <f t="shared" si="158"/>
        <v>0.10861663115176788</v>
      </c>
      <c r="L1429" s="139">
        <f t="shared" si="159"/>
        <v>-0.15017093103211204</v>
      </c>
      <c r="M1429" s="139">
        <f t="shared" si="160"/>
        <v>-0.10479937001115096</v>
      </c>
      <c r="N1429" s="388">
        <f t="shared" si="156"/>
        <v>-243.34413716589253</v>
      </c>
    </row>
    <row r="1430" spans="2:14" x14ac:dyDescent="0.2">
      <c r="B1430" s="387">
        <v>19</v>
      </c>
      <c r="C1430" s="387">
        <v>4314</v>
      </c>
      <c r="D1430" s="384" t="s">
        <v>2003</v>
      </c>
      <c r="E1430" s="385">
        <v>148</v>
      </c>
      <c r="F1430" s="385">
        <v>261</v>
      </c>
      <c r="G1430" s="385">
        <v>219</v>
      </c>
      <c r="H1430" s="386">
        <f t="shared" si="154"/>
        <v>0.67579908675799083</v>
      </c>
      <c r="I1430" s="139">
        <f t="shared" si="155"/>
        <v>1.4061302681992338</v>
      </c>
      <c r="J1430" s="139">
        <f t="shared" si="157"/>
        <v>-0.14065757510960764</v>
      </c>
      <c r="K1430" s="139">
        <f t="shared" si="158"/>
        <v>0.2810167470308314</v>
      </c>
      <c r="L1430" s="139">
        <f t="shared" si="159"/>
        <v>-0.19720511321403378</v>
      </c>
      <c r="M1430" s="139">
        <f t="shared" si="160"/>
        <v>-5.6845941292810009E-2</v>
      </c>
      <c r="N1430" s="388">
        <f t="shared" si="156"/>
        <v>-12.449261143125392</v>
      </c>
    </row>
    <row r="1431" spans="2:14" x14ac:dyDescent="0.2">
      <c r="B1431" s="387">
        <v>19</v>
      </c>
      <c r="C1431" s="387">
        <v>4315</v>
      </c>
      <c r="D1431" s="384" t="s">
        <v>2004</v>
      </c>
      <c r="E1431" s="385">
        <v>388</v>
      </c>
      <c r="F1431" s="385">
        <v>299</v>
      </c>
      <c r="G1431" s="385">
        <v>979</v>
      </c>
      <c r="H1431" s="386">
        <f t="shared" si="154"/>
        <v>0.39632277834525026</v>
      </c>
      <c r="I1431" s="139">
        <f t="shared" si="155"/>
        <v>4.5719063545150505</v>
      </c>
      <c r="J1431" s="139">
        <f t="shared" si="157"/>
        <v>-0.11268158662463919</v>
      </c>
      <c r="K1431" s="139">
        <f t="shared" si="158"/>
        <v>-1.7958080695398535E-2</v>
      </c>
      <c r="L1431" s="139">
        <f t="shared" si="159"/>
        <v>-8.4961958025921824E-2</v>
      </c>
      <c r="M1431" s="139">
        <f t="shared" si="160"/>
        <v>-0.21560162534595956</v>
      </c>
      <c r="N1431" s="388">
        <f t="shared" si="156"/>
        <v>-211.0739912136944</v>
      </c>
    </row>
    <row r="1432" spans="2:14" x14ac:dyDescent="0.2">
      <c r="B1432" s="387">
        <v>19</v>
      </c>
      <c r="C1432" s="387">
        <v>4316</v>
      </c>
      <c r="D1432" s="384" t="s">
        <v>2005</v>
      </c>
      <c r="E1432" s="385">
        <v>156</v>
      </c>
      <c r="F1432" s="385">
        <v>359</v>
      </c>
      <c r="G1432" s="385">
        <v>735</v>
      </c>
      <c r="H1432" s="386">
        <f t="shared" si="154"/>
        <v>0.21224489795918366</v>
      </c>
      <c r="I1432" s="139">
        <f t="shared" si="155"/>
        <v>2.4818941504178271</v>
      </c>
      <c r="J1432" s="139">
        <f t="shared" si="157"/>
        <v>-0.12166335134876063</v>
      </c>
      <c r="K1432" s="139">
        <f t="shared" si="158"/>
        <v>-0.2148787173289578</v>
      </c>
      <c r="L1432" s="139">
        <f t="shared" si="159"/>
        <v>-0.15906371310062672</v>
      </c>
      <c r="M1432" s="139">
        <f t="shared" si="160"/>
        <v>-0.49560578177834513</v>
      </c>
      <c r="N1432" s="388">
        <f t="shared" si="156"/>
        <v>-364.27024960708366</v>
      </c>
    </row>
    <row r="1433" spans="2:14" x14ac:dyDescent="0.2">
      <c r="B1433" s="387">
        <v>19</v>
      </c>
      <c r="C1433" s="387">
        <v>4317</v>
      </c>
      <c r="D1433" s="384" t="s">
        <v>2006</v>
      </c>
      <c r="E1433" s="385">
        <v>68</v>
      </c>
      <c r="F1433" s="385">
        <v>274</v>
      </c>
      <c r="G1433" s="385">
        <v>359</v>
      </c>
      <c r="H1433" s="386">
        <f t="shared" si="154"/>
        <v>0.1894150417827298</v>
      </c>
      <c r="I1433" s="139">
        <f t="shared" si="155"/>
        <v>1.5583941605839415</v>
      </c>
      <c r="J1433" s="139">
        <f t="shared" si="157"/>
        <v>-0.13550410354658712</v>
      </c>
      <c r="K1433" s="139">
        <f t="shared" si="158"/>
        <v>-0.23930136823677528</v>
      </c>
      <c r="L1433" s="139">
        <f t="shared" si="159"/>
        <v>-0.19180656978060606</v>
      </c>
      <c r="M1433" s="139">
        <f t="shared" si="160"/>
        <v>-0.56661204156396849</v>
      </c>
      <c r="N1433" s="388">
        <f t="shared" si="156"/>
        <v>-203.41372292146468</v>
      </c>
    </row>
    <row r="1434" spans="2:14" x14ac:dyDescent="0.2">
      <c r="B1434" s="387">
        <v>19</v>
      </c>
      <c r="C1434" s="387">
        <v>4318</v>
      </c>
      <c r="D1434" s="384" t="s">
        <v>2007</v>
      </c>
      <c r="E1434" s="385">
        <v>352</v>
      </c>
      <c r="F1434" s="385">
        <v>831</v>
      </c>
      <c r="G1434" s="385">
        <v>1505</v>
      </c>
      <c r="H1434" s="386">
        <f t="shared" si="154"/>
        <v>0.23388704318936876</v>
      </c>
      <c r="I1434" s="139">
        <f t="shared" si="155"/>
        <v>2.2346570397111911</v>
      </c>
      <c r="J1434" s="139">
        <f t="shared" si="157"/>
        <v>-9.3319257752147861E-2</v>
      </c>
      <c r="K1434" s="139">
        <f t="shared" si="158"/>
        <v>-0.19172664165367428</v>
      </c>
      <c r="L1434" s="139">
        <f t="shared" si="159"/>
        <v>-0.16782954891108048</v>
      </c>
      <c r="M1434" s="139">
        <f t="shared" si="160"/>
        <v>-0.45287544831690263</v>
      </c>
      <c r="N1434" s="388">
        <f t="shared" si="156"/>
        <v>-681.57754971693851</v>
      </c>
    </row>
    <row r="1435" spans="2:14" x14ac:dyDescent="0.2">
      <c r="B1435" s="387">
        <v>19</v>
      </c>
      <c r="C1435" s="387">
        <v>4319</v>
      </c>
      <c r="D1435" s="384" t="s">
        <v>2008</v>
      </c>
      <c r="E1435" s="385">
        <v>172</v>
      </c>
      <c r="F1435" s="385">
        <v>552</v>
      </c>
      <c r="G1435" s="385">
        <v>687</v>
      </c>
      <c r="H1435" s="386">
        <f t="shared" si="154"/>
        <v>0.25036390101892286</v>
      </c>
      <c r="I1435" s="139">
        <f t="shared" si="155"/>
        <v>1.556159420289855</v>
      </c>
      <c r="J1435" s="139">
        <f t="shared" si="157"/>
        <v>-0.12343025588465338</v>
      </c>
      <c r="K1435" s="139">
        <f t="shared" si="158"/>
        <v>-0.17410022545031803</v>
      </c>
      <c r="L1435" s="139">
        <f t="shared" si="159"/>
        <v>-0.19188580289589757</v>
      </c>
      <c r="M1435" s="139">
        <f t="shared" si="160"/>
        <v>-0.48941628423086897</v>
      </c>
      <c r="N1435" s="388">
        <f t="shared" si="156"/>
        <v>-336.22898726660696</v>
      </c>
    </row>
    <row r="1436" spans="2:14" x14ac:dyDescent="0.2">
      <c r="B1436" s="387">
        <v>19</v>
      </c>
      <c r="C1436" s="387">
        <v>4320</v>
      </c>
      <c r="D1436" s="384" t="s">
        <v>2009</v>
      </c>
      <c r="E1436" s="385">
        <v>465</v>
      </c>
      <c r="F1436" s="385">
        <v>701</v>
      </c>
      <c r="G1436" s="385">
        <v>1273</v>
      </c>
      <c r="H1436" s="386">
        <f t="shared" si="154"/>
        <v>0.3652788688138256</v>
      </c>
      <c r="I1436" s="139">
        <f t="shared" si="155"/>
        <v>2.4793152639087017</v>
      </c>
      <c r="J1436" s="139">
        <f t="shared" si="157"/>
        <v>-0.10185929634229612</v>
      </c>
      <c r="K1436" s="139">
        <f t="shared" si="158"/>
        <v>-5.1167863509615941E-2</v>
      </c>
      <c r="L1436" s="139">
        <f t="shared" si="159"/>
        <v>-0.15915514798128916</v>
      </c>
      <c r="M1436" s="139">
        <f t="shared" si="160"/>
        <v>-0.31218230783320122</v>
      </c>
      <c r="N1436" s="388">
        <f t="shared" si="156"/>
        <v>-397.40807787166517</v>
      </c>
    </row>
    <row r="1437" spans="2:14" x14ac:dyDescent="0.2">
      <c r="B1437" s="387">
        <v>19</v>
      </c>
      <c r="C1437" s="387">
        <v>4322</v>
      </c>
      <c r="D1437" s="384" t="s">
        <v>2010</v>
      </c>
      <c r="E1437" s="385">
        <v>161</v>
      </c>
      <c r="F1437" s="385">
        <v>369</v>
      </c>
      <c r="G1437" s="385">
        <v>353</v>
      </c>
      <c r="H1437" s="386">
        <f t="shared" si="154"/>
        <v>0.45609065155807366</v>
      </c>
      <c r="I1437" s="139">
        <f t="shared" si="155"/>
        <v>1.3929539295392954</v>
      </c>
      <c r="J1437" s="139">
        <f t="shared" si="157"/>
        <v>-0.13572496661357372</v>
      </c>
      <c r="K1437" s="139">
        <f t="shared" si="158"/>
        <v>4.5979680966235122E-2</v>
      </c>
      <c r="L1437" s="139">
        <f t="shared" si="159"/>
        <v>-0.1976722826488562</v>
      </c>
      <c r="M1437" s="139">
        <f t="shared" si="160"/>
        <v>-0.2874175682961948</v>
      </c>
      <c r="N1437" s="388">
        <f t="shared" si="156"/>
        <v>-101.45840160855677</v>
      </c>
    </row>
    <row r="1438" spans="2:14" x14ac:dyDescent="0.2">
      <c r="B1438" s="387">
        <v>19</v>
      </c>
      <c r="C1438" s="387">
        <v>4323</v>
      </c>
      <c r="D1438" s="384" t="s">
        <v>2011</v>
      </c>
      <c r="E1438" s="385">
        <v>2920</v>
      </c>
      <c r="F1438" s="385">
        <v>626</v>
      </c>
      <c r="G1438" s="385">
        <v>4514</v>
      </c>
      <c r="H1438" s="386">
        <f t="shared" si="154"/>
        <v>0.64687638458130259</v>
      </c>
      <c r="I1438" s="139">
        <f t="shared" si="155"/>
        <v>11.875399361022364</v>
      </c>
      <c r="J1438" s="139">
        <f t="shared" si="157"/>
        <v>1.7443570341628519E-2</v>
      </c>
      <c r="K1438" s="139">
        <f t="shared" si="158"/>
        <v>0.25007616408924627</v>
      </c>
      <c r="L1438" s="139">
        <f t="shared" si="159"/>
        <v>0.17398468778651069</v>
      </c>
      <c r="M1438" s="139">
        <f t="shared" si="160"/>
        <v>0.44150442221738551</v>
      </c>
      <c r="N1438" s="388">
        <f t="shared" si="156"/>
        <v>1992.9509618892782</v>
      </c>
    </row>
    <row r="1439" spans="2:14" x14ac:dyDescent="0.2">
      <c r="B1439" s="387">
        <v>20</v>
      </c>
      <c r="C1439" s="387">
        <v>4401</v>
      </c>
      <c r="D1439" s="384" t="s">
        <v>2012</v>
      </c>
      <c r="E1439" s="385">
        <v>6510</v>
      </c>
      <c r="F1439" s="385">
        <v>585</v>
      </c>
      <c r="G1439" s="385">
        <v>15177</v>
      </c>
      <c r="H1439" s="386">
        <f t="shared" si="154"/>
        <v>0.42893852540027672</v>
      </c>
      <c r="I1439" s="139">
        <f t="shared" si="155"/>
        <v>37.071794871794872</v>
      </c>
      <c r="J1439" s="139">
        <f t="shared" si="157"/>
        <v>0.40995405088796866</v>
      </c>
      <c r="K1439" s="139">
        <f t="shared" si="158"/>
        <v>1.6933203694038074E-2</v>
      </c>
      <c r="L1439" s="139">
        <f t="shared" si="159"/>
        <v>1.067327379874353</v>
      </c>
      <c r="M1439" s="139">
        <f t="shared" si="160"/>
        <v>1.4942146344563598</v>
      </c>
      <c r="N1439" s="388">
        <f t="shared" si="156"/>
        <v>22677.695507144173</v>
      </c>
    </row>
    <row r="1440" spans="2:14" x14ac:dyDescent="0.2">
      <c r="B1440" s="387">
        <v>20</v>
      </c>
      <c r="C1440" s="387">
        <v>4406</v>
      </c>
      <c r="D1440" s="384" t="s">
        <v>2013</v>
      </c>
      <c r="E1440" s="385">
        <v>234</v>
      </c>
      <c r="F1440" s="385">
        <v>129</v>
      </c>
      <c r="G1440" s="385">
        <v>686</v>
      </c>
      <c r="H1440" s="386">
        <f t="shared" si="154"/>
        <v>0.34110787172011664</v>
      </c>
      <c r="I1440" s="139">
        <f t="shared" si="155"/>
        <v>7.1317829457364343</v>
      </c>
      <c r="J1440" s="139">
        <f t="shared" si="157"/>
        <v>-0.12346706639581781</v>
      </c>
      <c r="K1440" s="139">
        <f t="shared" si="158"/>
        <v>-7.7025224132078643E-2</v>
      </c>
      <c r="L1440" s="139">
        <f t="shared" si="159"/>
        <v>5.7989226102246457E-3</v>
      </c>
      <c r="M1440" s="139">
        <f t="shared" si="160"/>
        <v>-0.19469336791767183</v>
      </c>
      <c r="N1440" s="388">
        <f t="shared" si="156"/>
        <v>-133.55965039152287</v>
      </c>
    </row>
    <row r="1441" spans="2:14" x14ac:dyDescent="0.2">
      <c r="B1441" s="387">
        <v>20</v>
      </c>
      <c r="C1441" s="387">
        <v>4411</v>
      </c>
      <c r="D1441" s="384" t="s">
        <v>2014</v>
      </c>
      <c r="E1441" s="385">
        <v>1993</v>
      </c>
      <c r="F1441" s="385">
        <v>1821</v>
      </c>
      <c r="G1441" s="385">
        <v>4817</v>
      </c>
      <c r="H1441" s="386">
        <f t="shared" si="154"/>
        <v>0.4137429935644592</v>
      </c>
      <c r="I1441" s="139">
        <f t="shared" si="155"/>
        <v>3.7397034596375618</v>
      </c>
      <c r="J1441" s="139">
        <f t="shared" si="157"/>
        <v>2.8597155224451463E-2</v>
      </c>
      <c r="K1441" s="139">
        <f t="shared" si="158"/>
        <v>6.7750911075125698E-4</v>
      </c>
      <c r="L1441" s="139">
        <f t="shared" si="159"/>
        <v>-0.11446785993777658</v>
      </c>
      <c r="M1441" s="139">
        <f t="shared" si="160"/>
        <v>-8.5193195602573865E-2</v>
      </c>
      <c r="N1441" s="388">
        <f t="shared" si="156"/>
        <v>-410.37562321759833</v>
      </c>
    </row>
    <row r="1442" spans="2:14" x14ac:dyDescent="0.2">
      <c r="B1442" s="387">
        <v>20</v>
      </c>
      <c r="C1442" s="387">
        <v>4416</v>
      </c>
      <c r="D1442" s="384" t="s">
        <v>2015</v>
      </c>
      <c r="E1442" s="385">
        <v>683</v>
      </c>
      <c r="F1442" s="385">
        <v>617</v>
      </c>
      <c r="G1442" s="385">
        <v>1332</v>
      </c>
      <c r="H1442" s="386">
        <f t="shared" si="154"/>
        <v>0.51276276276276278</v>
      </c>
      <c r="I1442" s="139">
        <f t="shared" si="155"/>
        <v>3.26580226904376</v>
      </c>
      <c r="J1442" s="139">
        <f t="shared" si="157"/>
        <v>-9.9687476183594623E-2</v>
      </c>
      <c r="K1442" s="139">
        <f t="shared" si="158"/>
        <v>0.10660569531619163</v>
      </c>
      <c r="L1442" s="139">
        <f t="shared" si="159"/>
        <v>-0.13127011108547343</v>
      </c>
      <c r="M1442" s="139">
        <f t="shared" si="160"/>
        <v>-0.12435189195287642</v>
      </c>
      <c r="N1442" s="388">
        <f t="shared" si="156"/>
        <v>-165.6367200812314</v>
      </c>
    </row>
    <row r="1443" spans="2:14" x14ac:dyDescent="0.2">
      <c r="B1443" s="387">
        <v>20</v>
      </c>
      <c r="C1443" s="387">
        <v>4421</v>
      </c>
      <c r="D1443" s="384" t="s">
        <v>2016</v>
      </c>
      <c r="E1443" s="385">
        <v>1219</v>
      </c>
      <c r="F1443" s="385">
        <v>173</v>
      </c>
      <c r="G1443" s="385">
        <v>2890</v>
      </c>
      <c r="H1443" s="386">
        <f t="shared" si="154"/>
        <v>0.42179930795847753</v>
      </c>
      <c r="I1443" s="139">
        <f t="shared" si="155"/>
        <v>23.751445086705203</v>
      </c>
      <c r="J1443" s="139">
        <f t="shared" si="157"/>
        <v>-4.2336699789409321E-2</v>
      </c>
      <c r="K1443" s="139">
        <f t="shared" si="158"/>
        <v>9.2958969152116544E-3</v>
      </c>
      <c r="L1443" s="139">
        <f t="shared" si="159"/>
        <v>0.59505200495113719</v>
      </c>
      <c r="M1443" s="139">
        <f t="shared" si="160"/>
        <v>0.56201120207693955</v>
      </c>
      <c r="N1443" s="388">
        <f t="shared" si="156"/>
        <v>1624.2123740023553</v>
      </c>
    </row>
    <row r="1444" spans="2:14" x14ac:dyDescent="0.2">
      <c r="B1444" s="387">
        <v>20</v>
      </c>
      <c r="C1444" s="387">
        <v>4426</v>
      </c>
      <c r="D1444" s="384" t="s">
        <v>2017</v>
      </c>
      <c r="E1444" s="385">
        <v>414</v>
      </c>
      <c r="F1444" s="385">
        <v>440</v>
      </c>
      <c r="G1444" s="385">
        <v>994</v>
      </c>
      <c r="H1444" s="386">
        <f t="shared" si="154"/>
        <v>0.4164989939637827</v>
      </c>
      <c r="I1444" s="139">
        <f t="shared" si="155"/>
        <v>3.2</v>
      </c>
      <c r="J1444" s="139">
        <f t="shared" si="157"/>
        <v>-0.11212942895717271</v>
      </c>
      <c r="K1444" s="139">
        <f t="shared" si="158"/>
        <v>3.625790305965446E-3</v>
      </c>
      <c r="L1444" s="139">
        <f t="shared" si="159"/>
        <v>-0.13360314225844055</v>
      </c>
      <c r="M1444" s="139">
        <f t="shared" si="160"/>
        <v>-0.24210678090964782</v>
      </c>
      <c r="N1444" s="388">
        <f t="shared" si="156"/>
        <v>-240.65414022418994</v>
      </c>
    </row>
    <row r="1445" spans="2:14" x14ac:dyDescent="0.2">
      <c r="B1445" s="387">
        <v>20</v>
      </c>
      <c r="C1445" s="387">
        <v>4431</v>
      </c>
      <c r="D1445" s="384" t="s">
        <v>2018</v>
      </c>
      <c r="E1445" s="385">
        <v>1621</v>
      </c>
      <c r="F1445" s="385">
        <v>1191</v>
      </c>
      <c r="G1445" s="385">
        <v>3307</v>
      </c>
      <c r="H1445" s="386">
        <f t="shared" si="154"/>
        <v>0.49017236165709099</v>
      </c>
      <c r="I1445" s="139">
        <f t="shared" si="155"/>
        <v>4.1376994122586064</v>
      </c>
      <c r="J1445" s="139">
        <f t="shared" si="157"/>
        <v>-2.6986716633841102E-2</v>
      </c>
      <c r="K1445" s="139">
        <f t="shared" si="158"/>
        <v>8.243920579443878E-2</v>
      </c>
      <c r="L1445" s="139">
        <f t="shared" si="159"/>
        <v>-0.10035684252647512</v>
      </c>
      <c r="M1445" s="139">
        <f t="shared" si="160"/>
        <v>-4.4904353365877434E-2</v>
      </c>
      <c r="N1445" s="388">
        <f t="shared" si="156"/>
        <v>-148.49869658095668</v>
      </c>
    </row>
    <row r="1446" spans="2:14" x14ac:dyDescent="0.2">
      <c r="B1446" s="387">
        <v>20</v>
      </c>
      <c r="C1446" s="387">
        <v>4436</v>
      </c>
      <c r="D1446" s="384" t="s">
        <v>2019</v>
      </c>
      <c r="E1446" s="385">
        <v>5772</v>
      </c>
      <c r="F1446" s="385">
        <v>860</v>
      </c>
      <c r="G1446" s="385">
        <v>11487</v>
      </c>
      <c r="H1446" s="386">
        <f t="shared" si="154"/>
        <v>0.50248106555236349</v>
      </c>
      <c r="I1446" s="139">
        <f t="shared" si="155"/>
        <v>20.06860465116279</v>
      </c>
      <c r="J1446" s="139">
        <f t="shared" si="157"/>
        <v>0.27412326469121395</v>
      </c>
      <c r="K1446" s="139">
        <f t="shared" si="158"/>
        <v>9.5606664057797289E-2</v>
      </c>
      <c r="L1446" s="139">
        <f t="shared" si="159"/>
        <v>0.46447624113560293</v>
      </c>
      <c r="M1446" s="139">
        <f t="shared" si="160"/>
        <v>0.83420616988461416</v>
      </c>
      <c r="N1446" s="388">
        <f t="shared" si="156"/>
        <v>9582.5262734645621</v>
      </c>
    </row>
    <row r="1447" spans="2:14" x14ac:dyDescent="0.2">
      <c r="B1447" s="387">
        <v>20</v>
      </c>
      <c r="C1447" s="387">
        <v>4441</v>
      </c>
      <c r="D1447" s="384" t="s">
        <v>2020</v>
      </c>
      <c r="E1447" s="385">
        <v>404</v>
      </c>
      <c r="F1447" s="385">
        <v>263</v>
      </c>
      <c r="G1447" s="385">
        <v>1498</v>
      </c>
      <c r="H1447" s="386">
        <f t="shared" si="154"/>
        <v>0.26969292389853139</v>
      </c>
      <c r="I1447" s="139">
        <f t="shared" si="155"/>
        <v>7.2319391634980992</v>
      </c>
      <c r="J1447" s="139">
        <f t="shared" si="157"/>
        <v>-9.3576931330298888E-2</v>
      </c>
      <c r="K1447" s="139">
        <f t="shared" si="158"/>
        <v>-0.15342265418008055</v>
      </c>
      <c r="L1447" s="139">
        <f t="shared" si="159"/>
        <v>9.3499791558439606E-3</v>
      </c>
      <c r="M1447" s="139">
        <f t="shared" si="160"/>
        <v>-0.23764960635453547</v>
      </c>
      <c r="N1447" s="388">
        <f t="shared" si="156"/>
        <v>-355.99911031909414</v>
      </c>
    </row>
    <row r="1448" spans="2:14" x14ac:dyDescent="0.2">
      <c r="B1448" s="387">
        <v>20</v>
      </c>
      <c r="C1448" s="387">
        <v>4446</v>
      </c>
      <c r="D1448" s="384" t="s">
        <v>2021</v>
      </c>
      <c r="E1448" s="385">
        <v>494</v>
      </c>
      <c r="F1448" s="385">
        <v>418</v>
      </c>
      <c r="G1448" s="385">
        <v>641</v>
      </c>
      <c r="H1448" s="386">
        <f t="shared" si="154"/>
        <v>0.77067082683307331</v>
      </c>
      <c r="I1448" s="139">
        <f t="shared" si="155"/>
        <v>2.7153110047846889</v>
      </c>
      <c r="J1448" s="139">
        <f t="shared" si="157"/>
        <v>-0.12512353939821724</v>
      </c>
      <c r="K1448" s="139">
        <f t="shared" si="158"/>
        <v>0.38250750417632118</v>
      </c>
      <c r="L1448" s="139">
        <f t="shared" si="159"/>
        <v>-0.15078787694106113</v>
      </c>
      <c r="M1448" s="139">
        <f t="shared" si="160"/>
        <v>0.1065960878370428</v>
      </c>
      <c r="N1448" s="388">
        <f t="shared" si="156"/>
        <v>68.328092303544437</v>
      </c>
    </row>
    <row r="1449" spans="2:14" x14ac:dyDescent="0.2">
      <c r="B1449" s="387">
        <v>20</v>
      </c>
      <c r="C1449" s="387">
        <v>4451</v>
      </c>
      <c r="D1449" s="384" t="s">
        <v>2022</v>
      </c>
      <c r="E1449" s="385">
        <v>358</v>
      </c>
      <c r="F1449" s="385">
        <v>432</v>
      </c>
      <c r="G1449" s="385">
        <v>1934</v>
      </c>
      <c r="H1449" s="386">
        <f t="shared" si="154"/>
        <v>0.18510858324715615</v>
      </c>
      <c r="I1449" s="139">
        <f t="shared" si="155"/>
        <v>5.3055555555555554</v>
      </c>
      <c r="J1449" s="139">
        <f t="shared" si="157"/>
        <v>-7.7527548462606469E-2</v>
      </c>
      <c r="K1449" s="139">
        <f t="shared" si="158"/>
        <v>-0.24390828002151885</v>
      </c>
      <c r="L1449" s="139">
        <f t="shared" si="159"/>
        <v>-5.8950294888414377E-2</v>
      </c>
      <c r="M1449" s="139">
        <f t="shared" si="160"/>
        <v>-0.38038612337253969</v>
      </c>
      <c r="N1449" s="388">
        <f t="shared" si="156"/>
        <v>-735.66676260249176</v>
      </c>
    </row>
    <row r="1450" spans="2:14" x14ac:dyDescent="0.2">
      <c r="B1450" s="387">
        <v>20</v>
      </c>
      <c r="C1450" s="387">
        <v>4461</v>
      </c>
      <c r="D1450" s="384" t="s">
        <v>2023</v>
      </c>
      <c r="E1450" s="385">
        <v>6186</v>
      </c>
      <c r="F1450" s="385">
        <v>1893</v>
      </c>
      <c r="G1450" s="385">
        <v>14272</v>
      </c>
      <c r="H1450" s="386">
        <f t="shared" si="154"/>
        <v>0.4334360986547085</v>
      </c>
      <c r="I1450" s="139">
        <f t="shared" si="155"/>
        <v>10.807184363444268</v>
      </c>
      <c r="J1450" s="139">
        <f t="shared" si="157"/>
        <v>0.37664053828415756</v>
      </c>
      <c r="K1450" s="139">
        <f t="shared" si="158"/>
        <v>2.1744563900442403E-2</v>
      </c>
      <c r="L1450" s="139">
        <f t="shared" si="159"/>
        <v>0.13611093472302074</v>
      </c>
      <c r="M1450" s="139">
        <f t="shared" si="160"/>
        <v>0.53449603690762071</v>
      </c>
      <c r="N1450" s="388">
        <f t="shared" si="156"/>
        <v>7628.3274387455631</v>
      </c>
    </row>
    <row r="1451" spans="2:14" x14ac:dyDescent="0.2">
      <c r="B1451" s="387">
        <v>20</v>
      </c>
      <c r="C1451" s="387">
        <v>4471</v>
      </c>
      <c r="D1451" s="384" t="s">
        <v>2024</v>
      </c>
      <c r="E1451" s="385">
        <v>3355</v>
      </c>
      <c r="F1451" s="385">
        <v>1120</v>
      </c>
      <c r="G1451" s="385">
        <v>5974</v>
      </c>
      <c r="H1451" s="386">
        <f t="shared" si="154"/>
        <v>0.56160026782725148</v>
      </c>
      <c r="I1451" s="139">
        <f t="shared" si="155"/>
        <v>8.3294642857142858</v>
      </c>
      <c r="J1451" s="139">
        <f t="shared" si="157"/>
        <v>7.1186916641699474E-2</v>
      </c>
      <c r="K1451" s="139">
        <f t="shared" si="158"/>
        <v>0.15885049826983175</v>
      </c>
      <c r="L1451" s="139">
        <f t="shared" si="159"/>
        <v>4.8262927910575813E-2</v>
      </c>
      <c r="M1451" s="139">
        <f t="shared" si="160"/>
        <v>0.27830034282210703</v>
      </c>
      <c r="N1451" s="388">
        <f t="shared" si="156"/>
        <v>1662.5662480192673</v>
      </c>
    </row>
    <row r="1452" spans="2:14" x14ac:dyDescent="0.2">
      <c r="B1452" s="387">
        <v>20</v>
      </c>
      <c r="C1452" s="387">
        <v>4476</v>
      </c>
      <c r="D1452" s="384" t="s">
        <v>2025</v>
      </c>
      <c r="E1452" s="385">
        <v>1312</v>
      </c>
      <c r="F1452" s="385">
        <v>1211</v>
      </c>
      <c r="G1452" s="385">
        <v>3847</v>
      </c>
      <c r="H1452" s="386">
        <f t="shared" si="154"/>
        <v>0.34104497010657653</v>
      </c>
      <c r="I1452" s="139">
        <f t="shared" si="155"/>
        <v>4.2601156069364166</v>
      </c>
      <c r="J1452" s="139">
        <f t="shared" si="157"/>
        <v>-7.1090406050477364E-3</v>
      </c>
      <c r="K1452" s="139">
        <f t="shared" si="158"/>
        <v>-7.709251426904469E-2</v>
      </c>
      <c r="L1452" s="139">
        <f t="shared" si="159"/>
        <v>-9.6016554533223511E-2</v>
      </c>
      <c r="M1452" s="139">
        <f t="shared" si="160"/>
        <v>-0.18021810940731592</v>
      </c>
      <c r="N1452" s="388">
        <f t="shared" si="156"/>
        <v>-693.29906688994436</v>
      </c>
    </row>
    <row r="1453" spans="2:14" x14ac:dyDescent="0.2">
      <c r="B1453" s="387">
        <v>20</v>
      </c>
      <c r="C1453" s="387">
        <v>4486</v>
      </c>
      <c r="D1453" s="384" t="s">
        <v>2026</v>
      </c>
      <c r="E1453" s="385">
        <v>626</v>
      </c>
      <c r="F1453" s="385">
        <v>1199</v>
      </c>
      <c r="G1453" s="385">
        <v>2042</v>
      </c>
      <c r="H1453" s="386">
        <f t="shared" si="154"/>
        <v>0.30656219392752204</v>
      </c>
      <c r="I1453" s="139">
        <f t="shared" si="155"/>
        <v>2.2251876563803168</v>
      </c>
      <c r="J1453" s="139">
        <f t="shared" si="157"/>
        <v>-7.3552013256847792E-2</v>
      </c>
      <c r="K1453" s="139">
        <f t="shared" si="158"/>
        <v>-0.11398108677884597</v>
      </c>
      <c r="L1453" s="139">
        <f t="shared" si="159"/>
        <v>-0.16816528758424104</v>
      </c>
      <c r="M1453" s="139">
        <f t="shared" si="160"/>
        <v>-0.35569838761993477</v>
      </c>
      <c r="N1453" s="388">
        <f t="shared" si="156"/>
        <v>-726.33610751990682</v>
      </c>
    </row>
    <row r="1454" spans="2:14" x14ac:dyDescent="0.2">
      <c r="B1454" s="387">
        <v>20</v>
      </c>
      <c r="C1454" s="387">
        <v>4495</v>
      </c>
      <c r="D1454" s="384" t="s">
        <v>2027</v>
      </c>
      <c r="E1454" s="385">
        <v>243</v>
      </c>
      <c r="F1454" s="385">
        <v>790</v>
      </c>
      <c r="G1454" s="385">
        <v>654</v>
      </c>
      <c r="H1454" s="386">
        <f t="shared" si="154"/>
        <v>0.37155963302752293</v>
      </c>
      <c r="I1454" s="139">
        <f t="shared" si="155"/>
        <v>1.1354430379746836</v>
      </c>
      <c r="J1454" s="139">
        <f t="shared" si="157"/>
        <v>-0.12464500275307965</v>
      </c>
      <c r="K1454" s="139">
        <f t="shared" si="158"/>
        <v>-4.444890257355677E-2</v>
      </c>
      <c r="L1454" s="139">
        <f t="shared" si="159"/>
        <v>-0.2068023771901138</v>
      </c>
      <c r="M1454" s="139">
        <f t="shared" si="160"/>
        <v>-0.37589628251675022</v>
      </c>
      <c r="N1454" s="388">
        <f t="shared" si="156"/>
        <v>-245.83616876595465</v>
      </c>
    </row>
    <row r="1455" spans="2:14" x14ac:dyDescent="0.2">
      <c r="B1455" s="387">
        <v>20</v>
      </c>
      <c r="C1455" s="387">
        <v>4501</v>
      </c>
      <c r="D1455" s="384" t="s">
        <v>2028</v>
      </c>
      <c r="E1455" s="385">
        <v>1186</v>
      </c>
      <c r="F1455" s="385">
        <v>1060</v>
      </c>
      <c r="G1455" s="385">
        <v>3654</v>
      </c>
      <c r="H1455" s="386">
        <f t="shared" si="154"/>
        <v>0.32457580733442803</v>
      </c>
      <c r="I1455" s="139">
        <f t="shared" si="155"/>
        <v>4.5660377358490569</v>
      </c>
      <c r="J1455" s="139">
        <f t="shared" si="157"/>
        <v>-1.4213469259783144E-2</v>
      </c>
      <c r="K1455" s="139">
        <f t="shared" si="158"/>
        <v>-9.4710698545783442E-2</v>
      </c>
      <c r="L1455" s="139">
        <f t="shared" si="159"/>
        <v>-8.5170030946339126E-2</v>
      </c>
      <c r="M1455" s="139">
        <f t="shared" si="160"/>
        <v>-0.1940941987519057</v>
      </c>
      <c r="N1455" s="388">
        <f t="shared" si="156"/>
        <v>-709.22020223946345</v>
      </c>
    </row>
    <row r="1456" spans="2:14" x14ac:dyDescent="0.2">
      <c r="B1456" s="387">
        <v>20</v>
      </c>
      <c r="C1456" s="387">
        <v>4506</v>
      </c>
      <c r="D1456" s="384" t="s">
        <v>2029</v>
      </c>
      <c r="E1456" s="385">
        <v>2292</v>
      </c>
      <c r="F1456" s="385">
        <v>896</v>
      </c>
      <c r="G1456" s="385">
        <v>4033</v>
      </c>
      <c r="H1456" s="386">
        <f t="shared" si="154"/>
        <v>0.56831143069675183</v>
      </c>
      <c r="I1456" s="139">
        <f t="shared" si="155"/>
        <v>7.0591517857142856</v>
      </c>
      <c r="J1456" s="139">
        <f t="shared" si="157"/>
        <v>-2.6228552846335377E-4</v>
      </c>
      <c r="K1456" s="139">
        <f t="shared" si="158"/>
        <v>0.16602988594010368</v>
      </c>
      <c r="L1456" s="139">
        <f t="shared" si="159"/>
        <v>3.2237718909120987E-3</v>
      </c>
      <c r="M1456" s="139">
        <f t="shared" si="160"/>
        <v>0.16899137230255243</v>
      </c>
      <c r="N1456" s="388">
        <f t="shared" si="156"/>
        <v>681.5422044961939</v>
      </c>
    </row>
    <row r="1457" spans="2:14" x14ac:dyDescent="0.2">
      <c r="B1457" s="387">
        <v>20</v>
      </c>
      <c r="C1457" s="387">
        <v>4511</v>
      </c>
      <c r="D1457" s="384" t="s">
        <v>2030</v>
      </c>
      <c r="E1457" s="385">
        <v>1418</v>
      </c>
      <c r="F1457" s="385">
        <v>1207</v>
      </c>
      <c r="G1457" s="385">
        <v>2483</v>
      </c>
      <c r="H1457" s="386">
        <f t="shared" si="154"/>
        <v>0.57108336689488526</v>
      </c>
      <c r="I1457" s="139">
        <f t="shared" si="155"/>
        <v>3.2319801159900581</v>
      </c>
      <c r="J1457" s="139">
        <f t="shared" si="157"/>
        <v>-5.7318577833333204E-2</v>
      </c>
      <c r="K1457" s="139">
        <f t="shared" si="158"/>
        <v>0.1689952147438645</v>
      </c>
      <c r="L1457" s="139">
        <f t="shared" si="159"/>
        <v>-0.13246928154810103</v>
      </c>
      <c r="M1457" s="139">
        <f t="shared" si="160"/>
        <v>-2.0792644637569732E-2</v>
      </c>
      <c r="N1457" s="388">
        <f t="shared" si="156"/>
        <v>-51.628136635085646</v>
      </c>
    </row>
    <row r="1458" spans="2:14" x14ac:dyDescent="0.2">
      <c r="B1458" s="387">
        <v>20</v>
      </c>
      <c r="C1458" s="387">
        <v>4536</v>
      </c>
      <c r="D1458" s="384" t="s">
        <v>2031</v>
      </c>
      <c r="E1458" s="385">
        <v>738</v>
      </c>
      <c r="F1458" s="385">
        <v>1550</v>
      </c>
      <c r="G1458" s="385">
        <v>1833</v>
      </c>
      <c r="H1458" s="386">
        <f t="shared" si="154"/>
        <v>0.40261865793780688</v>
      </c>
      <c r="I1458" s="139">
        <f t="shared" si="155"/>
        <v>1.6587096774193548</v>
      </c>
      <c r="J1458" s="139">
        <f t="shared" si="157"/>
        <v>-8.1245410090214118E-2</v>
      </c>
      <c r="K1458" s="139">
        <f t="shared" si="158"/>
        <v>-1.1222949809850126E-2</v>
      </c>
      <c r="L1458" s="139">
        <f t="shared" si="159"/>
        <v>-0.1882498652579446</v>
      </c>
      <c r="M1458" s="139">
        <f t="shared" si="160"/>
        <v>-0.28071822515800882</v>
      </c>
      <c r="N1458" s="388">
        <f t="shared" si="156"/>
        <v>-514.55650671463013</v>
      </c>
    </row>
    <row r="1459" spans="2:14" x14ac:dyDescent="0.2">
      <c r="B1459" s="387">
        <v>20</v>
      </c>
      <c r="C1459" s="387">
        <v>4545</v>
      </c>
      <c r="D1459" s="384" t="s">
        <v>2032</v>
      </c>
      <c r="E1459" s="385">
        <v>1836</v>
      </c>
      <c r="F1459" s="385">
        <v>946</v>
      </c>
      <c r="G1459" s="385">
        <v>4113</v>
      </c>
      <c r="H1459" s="386">
        <f t="shared" si="154"/>
        <v>0.44638949671772427</v>
      </c>
      <c r="I1459" s="139">
        <f t="shared" si="155"/>
        <v>6.2885835095137423</v>
      </c>
      <c r="J1459" s="139">
        <f t="shared" si="157"/>
        <v>2.6825553646912196E-3</v>
      </c>
      <c r="K1459" s="139">
        <f t="shared" si="158"/>
        <v>3.5601695391674272E-2</v>
      </c>
      <c r="L1459" s="139">
        <f t="shared" si="159"/>
        <v>-2.4096863634283146E-2</v>
      </c>
      <c r="M1459" s="139">
        <f t="shared" si="160"/>
        <v>1.4187387122082343E-2</v>
      </c>
      <c r="N1459" s="388">
        <f t="shared" si="156"/>
        <v>58.352723233124678</v>
      </c>
    </row>
    <row r="1460" spans="2:14" x14ac:dyDescent="0.2">
      <c r="B1460" s="387">
        <v>20</v>
      </c>
      <c r="C1460" s="387">
        <v>4546</v>
      </c>
      <c r="D1460" s="384" t="s">
        <v>2033</v>
      </c>
      <c r="E1460" s="385">
        <v>531</v>
      </c>
      <c r="F1460" s="385">
        <v>1497</v>
      </c>
      <c r="G1460" s="385">
        <v>1823</v>
      </c>
      <c r="H1460" s="386">
        <f t="shared" si="154"/>
        <v>0.29127811300054857</v>
      </c>
      <c r="I1460" s="139">
        <f t="shared" si="155"/>
        <v>1.5724782899131597</v>
      </c>
      <c r="J1460" s="139">
        <f t="shared" si="157"/>
        <v>-8.1613515201858444E-2</v>
      </c>
      <c r="K1460" s="139">
        <f t="shared" si="158"/>
        <v>-0.13033150835142221</v>
      </c>
      <c r="L1460" s="139">
        <f t="shared" si="159"/>
        <v>-0.1913072144658628</v>
      </c>
      <c r="M1460" s="139">
        <f t="shared" si="160"/>
        <v>-0.40325223801914345</v>
      </c>
      <c r="N1460" s="388">
        <f t="shared" si="156"/>
        <v>-735.12882990889852</v>
      </c>
    </row>
    <row r="1461" spans="2:14" x14ac:dyDescent="0.2">
      <c r="B1461" s="387">
        <v>20</v>
      </c>
      <c r="C1461" s="387">
        <v>4551</v>
      </c>
      <c r="D1461" s="384" t="s">
        <v>2034</v>
      </c>
      <c r="E1461" s="385">
        <v>3743</v>
      </c>
      <c r="F1461" s="385">
        <v>1978</v>
      </c>
      <c r="G1461" s="385">
        <v>9359</v>
      </c>
      <c r="H1461" s="386">
        <f t="shared" si="154"/>
        <v>0.39993589058660112</v>
      </c>
      <c r="I1461" s="139">
        <f t="shared" si="155"/>
        <v>6.6238624873609711</v>
      </c>
      <c r="J1461" s="139">
        <f t="shared" si="157"/>
        <v>0.19579049693330233</v>
      </c>
      <c r="K1461" s="139">
        <f t="shared" si="158"/>
        <v>-1.4092888629393126E-2</v>
      </c>
      <c r="L1461" s="139">
        <f t="shared" si="159"/>
        <v>-1.2209487737899614E-2</v>
      </c>
      <c r="M1461" s="139">
        <f t="shared" si="160"/>
        <v>0.16948812056600959</v>
      </c>
      <c r="N1461" s="388">
        <f t="shared" si="156"/>
        <v>1586.2393203772838</v>
      </c>
    </row>
    <row r="1462" spans="2:14" x14ac:dyDescent="0.2">
      <c r="B1462" s="387">
        <v>20</v>
      </c>
      <c r="C1462" s="387">
        <v>4561</v>
      </c>
      <c r="D1462" s="384" t="s">
        <v>2035</v>
      </c>
      <c r="E1462" s="385">
        <v>956</v>
      </c>
      <c r="F1462" s="385">
        <v>718</v>
      </c>
      <c r="G1462" s="385">
        <v>2974</v>
      </c>
      <c r="H1462" s="386">
        <f t="shared" si="154"/>
        <v>0.32145258910558172</v>
      </c>
      <c r="I1462" s="139">
        <f t="shared" si="155"/>
        <v>5.4735376044568245</v>
      </c>
      <c r="J1462" s="139">
        <f t="shared" si="157"/>
        <v>-3.9244616851597018E-2</v>
      </c>
      <c r="K1462" s="139">
        <f t="shared" si="158"/>
        <v>-9.805181764537356E-2</v>
      </c>
      <c r="L1462" s="139">
        <f t="shared" si="159"/>
        <v>-5.2994461415180799E-2</v>
      </c>
      <c r="M1462" s="139">
        <f t="shared" si="160"/>
        <v>-0.19029089591215137</v>
      </c>
      <c r="N1462" s="388">
        <f t="shared" si="156"/>
        <v>-565.92512444273814</v>
      </c>
    </row>
    <row r="1463" spans="2:14" x14ac:dyDescent="0.2">
      <c r="B1463" s="387">
        <v>20</v>
      </c>
      <c r="C1463" s="387">
        <v>4566</v>
      </c>
      <c r="D1463" s="384" t="s">
        <v>2036</v>
      </c>
      <c r="E1463" s="385">
        <v>21254</v>
      </c>
      <c r="F1463" s="385">
        <v>2681</v>
      </c>
      <c r="G1463" s="385">
        <v>25971</v>
      </c>
      <c r="H1463" s="386">
        <f t="shared" si="154"/>
        <v>0.81837434061068115</v>
      </c>
      <c r="I1463" s="139">
        <f t="shared" si="155"/>
        <v>17.614696008951885</v>
      </c>
      <c r="J1463" s="139">
        <f t="shared" si="157"/>
        <v>0.80728670839684957</v>
      </c>
      <c r="K1463" s="139">
        <f t="shared" si="158"/>
        <v>0.43353919947313074</v>
      </c>
      <c r="L1463" s="139">
        <f t="shared" si="159"/>
        <v>0.37747247301198134</v>
      </c>
      <c r="M1463" s="139">
        <f t="shared" si="160"/>
        <v>1.6182983808819618</v>
      </c>
      <c r="N1463" s="388">
        <f t="shared" si="156"/>
        <v>42028.827249885428</v>
      </c>
    </row>
    <row r="1464" spans="2:14" x14ac:dyDescent="0.2">
      <c r="B1464" s="387">
        <v>20</v>
      </c>
      <c r="C1464" s="387">
        <v>4571</v>
      </c>
      <c r="D1464" s="384" t="s">
        <v>2037</v>
      </c>
      <c r="E1464" s="385">
        <v>1492</v>
      </c>
      <c r="F1464" s="385">
        <v>971</v>
      </c>
      <c r="G1464" s="385">
        <v>4513</v>
      </c>
      <c r="H1464" s="386">
        <f t="shared" si="154"/>
        <v>0.33060048748061155</v>
      </c>
      <c r="I1464" s="139">
        <f t="shared" si="155"/>
        <v>6.184346035015448</v>
      </c>
      <c r="J1464" s="139">
        <f t="shared" si="157"/>
        <v>1.7406759830464084E-2</v>
      </c>
      <c r="K1464" s="139">
        <f t="shared" si="158"/>
        <v>-8.8265688165330231E-2</v>
      </c>
      <c r="L1464" s="139">
        <f t="shared" si="159"/>
        <v>-2.7792621864659056E-2</v>
      </c>
      <c r="M1464" s="139">
        <f t="shared" si="160"/>
        <v>-9.8651550199525206E-2</v>
      </c>
      <c r="N1464" s="388">
        <f t="shared" si="156"/>
        <v>-445.21444605045724</v>
      </c>
    </row>
    <row r="1465" spans="2:14" x14ac:dyDescent="0.2">
      <c r="B1465" s="387">
        <v>20</v>
      </c>
      <c r="C1465" s="387">
        <v>4590</v>
      </c>
      <c r="D1465" s="384" t="s">
        <v>2038</v>
      </c>
      <c r="E1465" s="385">
        <v>255</v>
      </c>
      <c r="F1465" s="385">
        <v>1142</v>
      </c>
      <c r="G1465" s="385">
        <v>838</v>
      </c>
      <c r="H1465" s="386">
        <f t="shared" si="154"/>
        <v>0.30429594272076371</v>
      </c>
      <c r="I1465" s="139">
        <f t="shared" si="155"/>
        <v>0.95709281961471104</v>
      </c>
      <c r="J1465" s="139">
        <f t="shared" si="157"/>
        <v>-0.11787186869882411</v>
      </c>
      <c r="K1465" s="139">
        <f t="shared" si="158"/>
        <v>-0.11640544993139017</v>
      </c>
      <c r="L1465" s="139">
        <f t="shared" si="159"/>
        <v>-0.21312581595880722</v>
      </c>
      <c r="M1465" s="139">
        <f t="shared" si="160"/>
        <v>-0.44740313458902148</v>
      </c>
      <c r="N1465" s="388">
        <f t="shared" si="156"/>
        <v>-374.9238267856</v>
      </c>
    </row>
    <row r="1466" spans="2:14" x14ac:dyDescent="0.2">
      <c r="B1466" s="387">
        <v>20</v>
      </c>
      <c r="C1466" s="387">
        <v>4591</v>
      </c>
      <c r="D1466" s="384" t="s">
        <v>2039</v>
      </c>
      <c r="E1466" s="385">
        <v>1106</v>
      </c>
      <c r="F1466" s="385">
        <v>762</v>
      </c>
      <c r="G1466" s="385">
        <v>3035</v>
      </c>
      <c r="H1466" s="386">
        <f t="shared" si="154"/>
        <v>0.36441515650741352</v>
      </c>
      <c r="I1466" s="139">
        <f t="shared" si="155"/>
        <v>5.4343832020997374</v>
      </c>
      <c r="J1466" s="139">
        <f t="shared" si="157"/>
        <v>-3.6999175670566653E-2</v>
      </c>
      <c r="K1466" s="139">
        <f t="shared" si="158"/>
        <v>-5.2091835346374335E-2</v>
      </c>
      <c r="L1466" s="139">
        <f t="shared" si="159"/>
        <v>-5.4382687726909233E-2</v>
      </c>
      <c r="M1466" s="139">
        <f t="shared" si="160"/>
        <v>-0.14347369874385021</v>
      </c>
      <c r="N1466" s="388">
        <f t="shared" si="156"/>
        <v>-435.44267568758539</v>
      </c>
    </row>
    <row r="1467" spans="2:14" x14ac:dyDescent="0.2">
      <c r="B1467" s="387">
        <v>20</v>
      </c>
      <c r="C1467" s="387">
        <v>4601</v>
      </c>
      <c r="D1467" s="384" t="s">
        <v>2040</v>
      </c>
      <c r="E1467" s="385">
        <v>390</v>
      </c>
      <c r="F1467" s="385">
        <v>1098</v>
      </c>
      <c r="G1467" s="385">
        <v>1071</v>
      </c>
      <c r="H1467" s="386">
        <f t="shared" si="154"/>
        <v>0.36414565826330531</v>
      </c>
      <c r="I1467" s="139">
        <f t="shared" si="155"/>
        <v>1.3306010928961749</v>
      </c>
      <c r="J1467" s="139">
        <f t="shared" si="157"/>
        <v>-0.10929501959751142</v>
      </c>
      <c r="K1467" s="139">
        <f t="shared" si="158"/>
        <v>-5.2380135959626262E-2</v>
      </c>
      <c r="L1467" s="139">
        <f t="shared" si="159"/>
        <v>-0.19988301358147167</v>
      </c>
      <c r="M1467" s="139">
        <f t="shared" si="160"/>
        <v>-0.36155816913860939</v>
      </c>
      <c r="N1467" s="388">
        <f t="shared" si="156"/>
        <v>-387.22879914745067</v>
      </c>
    </row>
    <row r="1468" spans="2:14" x14ac:dyDescent="0.2">
      <c r="B1468" s="387">
        <v>20</v>
      </c>
      <c r="C1468" s="387">
        <v>4606</v>
      </c>
      <c r="D1468" s="384" t="s">
        <v>2041</v>
      </c>
      <c r="E1468" s="385">
        <v>409</v>
      </c>
      <c r="F1468" s="385">
        <v>631</v>
      </c>
      <c r="G1468" s="385">
        <v>1236</v>
      </c>
      <c r="H1468" s="386">
        <f t="shared" si="154"/>
        <v>0.3309061488673139</v>
      </c>
      <c r="I1468" s="139">
        <f t="shared" si="155"/>
        <v>2.6069730586370841</v>
      </c>
      <c r="J1468" s="139">
        <f t="shared" si="157"/>
        <v>-0.10322128525538012</v>
      </c>
      <c r="K1468" s="139">
        <f t="shared" si="158"/>
        <v>-8.7938701377251821E-2</v>
      </c>
      <c r="L1468" s="139">
        <f t="shared" si="159"/>
        <v>-0.15462901812434621</v>
      </c>
      <c r="M1468" s="139">
        <f t="shared" si="160"/>
        <v>-0.34578900475697816</v>
      </c>
      <c r="N1468" s="388">
        <f t="shared" si="156"/>
        <v>-427.39520987962499</v>
      </c>
    </row>
    <row r="1469" spans="2:14" x14ac:dyDescent="0.2">
      <c r="B1469" s="387">
        <v>20</v>
      </c>
      <c r="C1469" s="387">
        <v>4611</v>
      </c>
      <c r="D1469" s="384" t="s">
        <v>2042</v>
      </c>
      <c r="E1469" s="385">
        <v>438</v>
      </c>
      <c r="F1469" s="385">
        <v>1555</v>
      </c>
      <c r="G1469" s="385">
        <v>1549</v>
      </c>
      <c r="H1469" s="386">
        <f t="shared" si="154"/>
        <v>0.28276307295029052</v>
      </c>
      <c r="I1469" s="139">
        <f t="shared" si="155"/>
        <v>1.2778135048231511</v>
      </c>
      <c r="J1469" s="139">
        <f t="shared" si="157"/>
        <v>-9.1699595260912856E-2</v>
      </c>
      <c r="K1469" s="139">
        <f t="shared" si="158"/>
        <v>-0.13944062621034337</v>
      </c>
      <c r="L1469" s="139">
        <f t="shared" si="159"/>
        <v>-0.20175460692178965</v>
      </c>
      <c r="M1469" s="139">
        <f t="shared" si="160"/>
        <v>-0.43289482839304588</v>
      </c>
      <c r="N1469" s="388">
        <f t="shared" si="156"/>
        <v>-670.5540891808281</v>
      </c>
    </row>
    <row r="1470" spans="2:14" x14ac:dyDescent="0.2">
      <c r="B1470" s="387">
        <v>20</v>
      </c>
      <c r="C1470" s="387">
        <v>4616</v>
      </c>
      <c r="D1470" s="384" t="s">
        <v>2043</v>
      </c>
      <c r="E1470" s="385">
        <v>391</v>
      </c>
      <c r="F1470" s="385">
        <v>1348</v>
      </c>
      <c r="G1470" s="385">
        <v>1110</v>
      </c>
      <c r="H1470" s="386">
        <f t="shared" si="154"/>
        <v>0.35225225225225226</v>
      </c>
      <c r="I1470" s="139">
        <f t="shared" si="155"/>
        <v>1.1135014836795252</v>
      </c>
      <c r="J1470" s="139">
        <f t="shared" si="157"/>
        <v>-0.10785940966209857</v>
      </c>
      <c r="K1470" s="139">
        <f t="shared" si="158"/>
        <v>-6.5103321811864276E-2</v>
      </c>
      <c r="L1470" s="139">
        <f t="shared" si="159"/>
        <v>-0.20758031890698547</v>
      </c>
      <c r="M1470" s="139">
        <f t="shared" si="160"/>
        <v>-0.38054305038094832</v>
      </c>
      <c r="N1470" s="388">
        <f t="shared" si="156"/>
        <v>-422.40278592285262</v>
      </c>
    </row>
    <row r="1471" spans="2:14" x14ac:dyDescent="0.2">
      <c r="B1471" s="387">
        <v>20</v>
      </c>
      <c r="C1471" s="387">
        <v>4621</v>
      </c>
      <c r="D1471" s="384" t="s">
        <v>2044</v>
      </c>
      <c r="E1471" s="385">
        <v>607</v>
      </c>
      <c r="F1471" s="385">
        <v>781</v>
      </c>
      <c r="G1471" s="385">
        <v>1368</v>
      </c>
      <c r="H1471" s="386">
        <f t="shared" si="154"/>
        <v>0.44371345029239767</v>
      </c>
      <c r="I1471" s="139">
        <f t="shared" si="155"/>
        <v>2.5288092189500642</v>
      </c>
      <c r="J1471" s="139">
        <f t="shared" si="157"/>
        <v>-9.8362297781675073E-2</v>
      </c>
      <c r="K1471" s="139">
        <f t="shared" si="158"/>
        <v>3.2738946403957435E-2</v>
      </c>
      <c r="L1471" s="139">
        <f t="shared" si="159"/>
        <v>-0.15740033098693687</v>
      </c>
      <c r="M1471" s="139">
        <f t="shared" si="160"/>
        <v>-0.2230236823646545</v>
      </c>
      <c r="N1471" s="388">
        <f t="shared" si="156"/>
        <v>-305.09639747484738</v>
      </c>
    </row>
    <row r="1472" spans="2:14" x14ac:dyDescent="0.2">
      <c r="B1472" s="387">
        <v>20</v>
      </c>
      <c r="C1472" s="387">
        <v>4641</v>
      </c>
      <c r="D1472" s="384" t="s">
        <v>2045</v>
      </c>
      <c r="E1472" s="385">
        <v>881</v>
      </c>
      <c r="F1472" s="385">
        <v>663</v>
      </c>
      <c r="G1472" s="385">
        <v>2323</v>
      </c>
      <c r="H1472" s="386">
        <f t="shared" si="154"/>
        <v>0.37925096857511836</v>
      </c>
      <c r="I1472" s="139">
        <f t="shared" si="155"/>
        <v>4.8325791855203617</v>
      </c>
      <c r="J1472" s="139">
        <f t="shared" si="157"/>
        <v>-6.3208259619642354E-2</v>
      </c>
      <c r="K1472" s="139">
        <f t="shared" si="158"/>
        <v>-3.622095748086946E-2</v>
      </c>
      <c r="L1472" s="139">
        <f t="shared" si="159"/>
        <v>-7.5719756358430049E-2</v>
      </c>
      <c r="M1472" s="139">
        <f t="shared" si="160"/>
        <v>-0.17514897345894187</v>
      </c>
      <c r="N1472" s="388">
        <f t="shared" si="156"/>
        <v>-406.87106534512196</v>
      </c>
    </row>
    <row r="1473" spans="2:14" x14ac:dyDescent="0.2">
      <c r="B1473" s="387">
        <v>20</v>
      </c>
      <c r="C1473" s="387">
        <v>4643</v>
      </c>
      <c r="D1473" s="384" t="s">
        <v>2046</v>
      </c>
      <c r="E1473" s="385">
        <v>916</v>
      </c>
      <c r="F1473" s="385">
        <v>242</v>
      </c>
      <c r="G1473" s="385">
        <v>2592</v>
      </c>
      <c r="H1473" s="386">
        <f t="shared" si="154"/>
        <v>0.35339506172839508</v>
      </c>
      <c r="I1473" s="139">
        <f t="shared" si="155"/>
        <v>14.495867768595041</v>
      </c>
      <c r="J1473" s="139">
        <f t="shared" si="157"/>
        <v>-5.3306232116410106E-2</v>
      </c>
      <c r="K1473" s="139">
        <f t="shared" si="158"/>
        <v>-6.3880780737831239E-2</v>
      </c>
      <c r="L1473" s="139">
        <f t="shared" si="159"/>
        <v>0.26689386206706411</v>
      </c>
      <c r="M1473" s="139">
        <f t="shared" si="160"/>
        <v>0.14970684921282276</v>
      </c>
      <c r="N1473" s="388">
        <f t="shared" si="156"/>
        <v>388.04015315963659</v>
      </c>
    </row>
    <row r="1474" spans="2:14" x14ac:dyDescent="0.2">
      <c r="B1474" s="387">
        <v>20</v>
      </c>
      <c r="C1474" s="387">
        <v>4646</v>
      </c>
      <c r="D1474" s="384" t="s">
        <v>2047</v>
      </c>
      <c r="E1474" s="385">
        <v>1025</v>
      </c>
      <c r="F1474" s="385">
        <v>1007</v>
      </c>
      <c r="G1474" s="385">
        <v>3733</v>
      </c>
      <c r="H1474" s="386">
        <f t="shared" si="154"/>
        <v>0.27457808732922584</v>
      </c>
      <c r="I1474" s="139">
        <f t="shared" si="155"/>
        <v>4.7249255213505466</v>
      </c>
      <c r="J1474" s="139">
        <f t="shared" si="157"/>
        <v>-1.1305438877793004E-2</v>
      </c>
      <c r="K1474" s="139">
        <f t="shared" si="158"/>
        <v>-0.14819666238349014</v>
      </c>
      <c r="L1474" s="139">
        <f t="shared" si="159"/>
        <v>-7.9536636202273817E-2</v>
      </c>
      <c r="M1474" s="139">
        <f t="shared" si="160"/>
        <v>-0.23903873746355697</v>
      </c>
      <c r="N1474" s="388">
        <f t="shared" si="156"/>
        <v>-892.33160695145818</v>
      </c>
    </row>
    <row r="1475" spans="2:14" x14ac:dyDescent="0.2">
      <c r="B1475" s="387">
        <v>20</v>
      </c>
      <c r="C1475" s="387">
        <v>4651</v>
      </c>
      <c r="D1475" s="384" t="s">
        <v>2048</v>
      </c>
      <c r="E1475" s="385">
        <v>118</v>
      </c>
      <c r="F1475" s="385">
        <v>25</v>
      </c>
      <c r="G1475" s="385">
        <v>337</v>
      </c>
      <c r="H1475" s="386">
        <f t="shared" si="154"/>
        <v>0.35014836795252224</v>
      </c>
      <c r="I1475" s="139">
        <f t="shared" si="155"/>
        <v>18.2</v>
      </c>
      <c r="J1475" s="139">
        <f t="shared" si="157"/>
        <v>-0.13631393479220463</v>
      </c>
      <c r="K1475" s="139">
        <f t="shared" si="158"/>
        <v>-6.7353990033582598E-2</v>
      </c>
      <c r="L1475" s="139">
        <f t="shared" si="159"/>
        <v>0.39822453029847416</v>
      </c>
      <c r="M1475" s="139">
        <f t="shared" si="160"/>
        <v>0.19455660547268694</v>
      </c>
      <c r="N1475" s="388">
        <f t="shared" si="156"/>
        <v>65.565576044295497</v>
      </c>
    </row>
    <row r="1476" spans="2:14" x14ac:dyDescent="0.2">
      <c r="B1476" s="387">
        <v>20</v>
      </c>
      <c r="C1476" s="387">
        <v>4656</v>
      </c>
      <c r="D1476" s="384" t="s">
        <v>2049</v>
      </c>
      <c r="E1476" s="385">
        <v>614</v>
      </c>
      <c r="F1476" s="385">
        <v>951</v>
      </c>
      <c r="G1476" s="385">
        <v>1693</v>
      </c>
      <c r="H1476" s="386">
        <f t="shared" si="154"/>
        <v>0.36266981689308919</v>
      </c>
      <c r="I1476" s="139">
        <f t="shared" si="155"/>
        <v>2.4258675078864353</v>
      </c>
      <c r="J1476" s="139">
        <f t="shared" si="157"/>
        <v>-8.6398881653234616E-2</v>
      </c>
      <c r="K1476" s="139">
        <f t="shared" si="158"/>
        <v>-5.3958943916256219E-2</v>
      </c>
      <c r="L1476" s="139">
        <f t="shared" si="159"/>
        <v>-0.16105014769386997</v>
      </c>
      <c r="M1476" s="139">
        <f t="shared" si="160"/>
        <v>-0.30140797326336077</v>
      </c>
      <c r="N1476" s="388">
        <f t="shared" si="156"/>
        <v>-510.2836987348698</v>
      </c>
    </row>
    <row r="1477" spans="2:14" x14ac:dyDescent="0.2">
      <c r="B1477" s="387">
        <v>20</v>
      </c>
      <c r="C1477" s="387">
        <v>4666</v>
      </c>
      <c r="D1477" s="384" t="s">
        <v>2050</v>
      </c>
      <c r="E1477" s="385">
        <v>787</v>
      </c>
      <c r="F1477" s="385">
        <v>2487</v>
      </c>
      <c r="G1477" s="385">
        <v>2631</v>
      </c>
      <c r="H1477" s="386">
        <f t="shared" si="154"/>
        <v>0.29912580767768909</v>
      </c>
      <c r="I1477" s="139">
        <f t="shared" si="155"/>
        <v>1.3743466023321271</v>
      </c>
      <c r="J1477" s="139">
        <f t="shared" si="157"/>
        <v>-5.187062218099725E-2</v>
      </c>
      <c r="K1477" s="139">
        <f t="shared" si="158"/>
        <v>-0.12193629525636052</v>
      </c>
      <c r="L1477" s="139">
        <f t="shared" si="159"/>
        <v>-0.19833200875026241</v>
      </c>
      <c r="M1477" s="139">
        <f t="shared" si="160"/>
        <v>-0.37213892618762018</v>
      </c>
      <c r="N1477" s="388">
        <f t="shared" si="156"/>
        <v>-979.0975147996287</v>
      </c>
    </row>
    <row r="1478" spans="2:14" x14ac:dyDescent="0.2">
      <c r="B1478" s="387">
        <v>20</v>
      </c>
      <c r="C1478" s="387">
        <v>4671</v>
      </c>
      <c r="D1478" s="384" t="s">
        <v>2051</v>
      </c>
      <c r="E1478" s="385">
        <v>12441</v>
      </c>
      <c r="F1478" s="385">
        <v>1119</v>
      </c>
      <c r="G1478" s="385">
        <v>22521</v>
      </c>
      <c r="H1478" s="386">
        <f t="shared" si="154"/>
        <v>0.55241774343945649</v>
      </c>
      <c r="I1478" s="139">
        <f t="shared" si="155"/>
        <v>31.243967828418231</v>
      </c>
      <c r="J1478" s="139">
        <f t="shared" si="157"/>
        <v>0.68029044487955859</v>
      </c>
      <c r="K1478" s="139">
        <f t="shared" si="158"/>
        <v>0.14902732698735405</v>
      </c>
      <c r="L1478" s="139">
        <f t="shared" si="159"/>
        <v>0.86070073370480349</v>
      </c>
      <c r="M1478" s="139">
        <f t="shared" si="160"/>
        <v>1.6900185055717163</v>
      </c>
      <c r="N1478" s="388">
        <f t="shared" si="156"/>
        <v>38060.906763980624</v>
      </c>
    </row>
    <row r="1479" spans="2:14" x14ac:dyDescent="0.2">
      <c r="B1479" s="387">
        <v>20</v>
      </c>
      <c r="C1479" s="387">
        <v>4681</v>
      </c>
      <c r="D1479" s="384" t="s">
        <v>2052</v>
      </c>
      <c r="E1479" s="385">
        <v>388</v>
      </c>
      <c r="F1479" s="385">
        <v>1083</v>
      </c>
      <c r="G1479" s="385">
        <v>1381</v>
      </c>
      <c r="H1479" s="386">
        <f t="shared" si="154"/>
        <v>0.28095582910934108</v>
      </c>
      <c r="I1479" s="139">
        <f t="shared" si="155"/>
        <v>1.6334256694367497</v>
      </c>
      <c r="J1479" s="139">
        <f t="shared" si="157"/>
        <v>-9.7883761136537448E-2</v>
      </c>
      <c r="K1479" s="139">
        <f t="shared" si="158"/>
        <v>-0.14137395794452809</v>
      </c>
      <c r="L1479" s="139">
        <f t="shared" si="159"/>
        <v>-0.18914631426583123</v>
      </c>
      <c r="M1479" s="139">
        <f t="shared" si="160"/>
        <v>-0.42840403334689675</v>
      </c>
      <c r="N1479" s="388">
        <f t="shared" si="156"/>
        <v>-591.62597005206442</v>
      </c>
    </row>
    <row r="1480" spans="2:14" x14ac:dyDescent="0.2">
      <c r="B1480" s="387">
        <v>20</v>
      </c>
      <c r="C1480" s="387">
        <v>4683</v>
      </c>
      <c r="D1480" s="384" t="s">
        <v>2053</v>
      </c>
      <c r="E1480" s="385">
        <v>852</v>
      </c>
      <c r="F1480" s="385">
        <v>878</v>
      </c>
      <c r="G1480" s="385">
        <v>1723</v>
      </c>
      <c r="H1480" s="386">
        <f t="shared" si="154"/>
        <v>0.49448636099825888</v>
      </c>
      <c r="I1480" s="139">
        <f t="shared" si="155"/>
        <v>2.9328018223234622</v>
      </c>
      <c r="J1480" s="139">
        <f t="shared" si="157"/>
        <v>-8.5294566318301665E-2</v>
      </c>
      <c r="K1480" s="139">
        <f t="shared" si="158"/>
        <v>8.7054184492139169E-2</v>
      </c>
      <c r="L1480" s="139">
        <f t="shared" si="159"/>
        <v>-0.14307670125478469</v>
      </c>
      <c r="M1480" s="139">
        <f t="shared" si="160"/>
        <v>-0.1413170830809472</v>
      </c>
      <c r="N1480" s="388">
        <f t="shared" si="156"/>
        <v>-243.48933414847204</v>
      </c>
    </row>
    <row r="1481" spans="2:14" x14ac:dyDescent="0.2">
      <c r="B1481" s="387">
        <v>20</v>
      </c>
      <c r="C1481" s="387">
        <v>4691</v>
      </c>
      <c r="D1481" s="384" t="s">
        <v>2054</v>
      </c>
      <c r="E1481" s="385">
        <v>3239</v>
      </c>
      <c r="F1481" s="385">
        <v>539</v>
      </c>
      <c r="G1481" s="385">
        <v>3501</v>
      </c>
      <c r="H1481" s="386">
        <f t="shared" si="154"/>
        <v>0.9251642387889174</v>
      </c>
      <c r="I1481" s="139">
        <f t="shared" si="155"/>
        <v>12.504638218923933</v>
      </c>
      <c r="J1481" s="139">
        <f t="shared" si="157"/>
        <v>-1.9845477467941266E-2</v>
      </c>
      <c r="K1481" s="139">
        <f t="shared" si="158"/>
        <v>0.54777962146835812</v>
      </c>
      <c r="L1481" s="139">
        <f t="shared" si="159"/>
        <v>0.19629446360518818</v>
      </c>
      <c r="M1481" s="139">
        <f t="shared" si="160"/>
        <v>0.72422860760560503</v>
      </c>
      <c r="N1481" s="388">
        <f t="shared" si="156"/>
        <v>2535.5243552272232</v>
      </c>
    </row>
    <row r="1482" spans="2:14" x14ac:dyDescent="0.2">
      <c r="B1482" s="387">
        <v>20</v>
      </c>
      <c r="C1482" s="387">
        <v>4696</v>
      </c>
      <c r="D1482" s="384" t="s">
        <v>2055</v>
      </c>
      <c r="E1482" s="385">
        <v>3505</v>
      </c>
      <c r="F1482" s="385">
        <v>1140</v>
      </c>
      <c r="G1482" s="385">
        <v>5047</v>
      </c>
      <c r="H1482" s="386">
        <f t="shared" si="154"/>
        <v>0.69447196354269858</v>
      </c>
      <c r="I1482" s="139">
        <f t="shared" si="155"/>
        <v>7.5017543859649125</v>
      </c>
      <c r="J1482" s="139">
        <f t="shared" si="157"/>
        <v>3.7063572792270863E-2</v>
      </c>
      <c r="K1482" s="139">
        <f t="shared" si="158"/>
        <v>0.3009923941673191</v>
      </c>
      <c r="L1482" s="139">
        <f t="shared" si="159"/>
        <v>1.8916325941507391E-2</v>
      </c>
      <c r="M1482" s="139">
        <f t="shared" si="160"/>
        <v>0.35697229290109733</v>
      </c>
      <c r="N1482" s="388">
        <f t="shared" si="156"/>
        <v>1801.6391622718381</v>
      </c>
    </row>
    <row r="1483" spans="2:14" x14ac:dyDescent="0.2">
      <c r="B1483" s="387">
        <v>20</v>
      </c>
      <c r="C1483" s="387">
        <v>4701</v>
      </c>
      <c r="D1483" s="384" t="s">
        <v>2056</v>
      </c>
      <c r="E1483" s="385">
        <v>430</v>
      </c>
      <c r="F1483" s="385">
        <v>1215</v>
      </c>
      <c r="G1483" s="385">
        <v>1070</v>
      </c>
      <c r="H1483" s="386">
        <f t="shared" si="154"/>
        <v>0.40186915887850466</v>
      </c>
      <c r="I1483" s="139">
        <f t="shared" si="155"/>
        <v>1.2345679012345678</v>
      </c>
      <c r="J1483" s="139">
        <f t="shared" si="157"/>
        <v>-0.10933183010867585</v>
      </c>
      <c r="K1483" s="139">
        <f t="shared" si="158"/>
        <v>-1.2024739963042361E-2</v>
      </c>
      <c r="L1483" s="139">
        <f t="shared" si="159"/>
        <v>-0.20328788750211196</v>
      </c>
      <c r="M1483" s="139">
        <f t="shared" si="160"/>
        <v>-0.3246444575738302</v>
      </c>
      <c r="N1483" s="388">
        <f t="shared" si="156"/>
        <v>-347.36956960399834</v>
      </c>
    </row>
    <row r="1484" spans="2:14" x14ac:dyDescent="0.2">
      <c r="B1484" s="387">
        <v>20</v>
      </c>
      <c r="C1484" s="387">
        <v>4711</v>
      </c>
      <c r="D1484" s="384" t="s">
        <v>2057</v>
      </c>
      <c r="E1484" s="385">
        <v>1262</v>
      </c>
      <c r="F1484" s="385">
        <v>1419</v>
      </c>
      <c r="G1484" s="385">
        <v>2684</v>
      </c>
      <c r="H1484" s="386">
        <f t="shared" si="154"/>
        <v>0.47019374068554398</v>
      </c>
      <c r="I1484" s="139">
        <f t="shared" si="155"/>
        <v>2.7808315715292458</v>
      </c>
      <c r="J1484" s="139">
        <f t="shared" si="157"/>
        <v>-4.991966508928234E-2</v>
      </c>
      <c r="K1484" s="139">
        <f t="shared" si="158"/>
        <v>6.1066715234864712E-2</v>
      </c>
      <c r="L1484" s="139">
        <f t="shared" si="159"/>
        <v>-0.14846483357330323</v>
      </c>
      <c r="M1484" s="139">
        <f t="shared" si="160"/>
        <v>-0.13731778342772086</v>
      </c>
      <c r="N1484" s="388">
        <f t="shared" si="156"/>
        <v>-368.56093072000277</v>
      </c>
    </row>
    <row r="1485" spans="2:14" x14ac:dyDescent="0.2">
      <c r="B1485" s="387">
        <v>20</v>
      </c>
      <c r="C1485" s="387">
        <v>4716</v>
      </c>
      <c r="D1485" s="384" t="s">
        <v>2058</v>
      </c>
      <c r="E1485" s="385">
        <v>323</v>
      </c>
      <c r="F1485" s="385">
        <v>386</v>
      </c>
      <c r="G1485" s="385">
        <v>1252</v>
      </c>
      <c r="H1485" s="386">
        <f t="shared" ref="H1485:H1548" si="161">E1485/G1485</f>
        <v>0.25798722044728434</v>
      </c>
      <c r="I1485" s="139">
        <f t="shared" ref="I1485:I1548" si="162">(G1485+E1485)/F1485</f>
        <v>4.0803108808290158</v>
      </c>
      <c r="J1485" s="139">
        <f t="shared" si="157"/>
        <v>-0.1026323170767492</v>
      </c>
      <c r="K1485" s="139">
        <f t="shared" si="158"/>
        <v>-0.16594504182942085</v>
      </c>
      <c r="L1485" s="139">
        <f t="shared" si="159"/>
        <v>-0.10239156313325234</v>
      </c>
      <c r="M1485" s="139">
        <f t="shared" si="160"/>
        <v>-0.37096892203942244</v>
      </c>
      <c r="N1485" s="388">
        <f t="shared" ref="N1485:N1548" si="163">M1485*G1485</f>
        <v>-464.45309039335689</v>
      </c>
    </row>
    <row r="1486" spans="2:14" x14ac:dyDescent="0.2">
      <c r="B1486" s="387">
        <v>20</v>
      </c>
      <c r="C1486" s="387">
        <v>4721</v>
      </c>
      <c r="D1486" s="384" t="s">
        <v>2059</v>
      </c>
      <c r="E1486" s="385">
        <v>915</v>
      </c>
      <c r="F1486" s="385">
        <v>1192</v>
      </c>
      <c r="G1486" s="385">
        <v>3023</v>
      </c>
      <c r="H1486" s="386">
        <f t="shared" si="161"/>
        <v>0.30267945749255704</v>
      </c>
      <c r="I1486" s="139">
        <f t="shared" si="162"/>
        <v>3.3036912751677852</v>
      </c>
      <c r="J1486" s="139">
        <f t="shared" ref="J1486:J1549" si="164">$J$6*(G1486-G$10)/G$11</f>
        <v>-3.7440901804539836E-2</v>
      </c>
      <c r="K1486" s="139">
        <f t="shared" ref="K1486:K1549" si="165">$K$6*(H1486-H$10)/H$11</f>
        <v>-0.11813471419486166</v>
      </c>
      <c r="L1486" s="139">
        <f t="shared" ref="L1486:L1549" si="166">$L$6*(I1486-I$10)/I$11</f>
        <v>-0.12992674962264442</v>
      </c>
      <c r="M1486" s="139">
        <f t="shared" ref="M1486:M1549" si="167">SUM(J1486:L1486)</f>
        <v>-0.28550236562204589</v>
      </c>
      <c r="N1486" s="388">
        <f t="shared" si="163"/>
        <v>-863.07365127544472</v>
      </c>
    </row>
    <row r="1487" spans="2:14" x14ac:dyDescent="0.2">
      <c r="B1487" s="387">
        <v>20</v>
      </c>
      <c r="C1487" s="387">
        <v>4723</v>
      </c>
      <c r="D1487" s="384" t="s">
        <v>2060</v>
      </c>
      <c r="E1487" s="385">
        <v>295</v>
      </c>
      <c r="F1487" s="385">
        <v>914</v>
      </c>
      <c r="G1487" s="385">
        <v>810</v>
      </c>
      <c r="H1487" s="386">
        <f t="shared" si="161"/>
        <v>0.36419753086419754</v>
      </c>
      <c r="I1487" s="139">
        <f t="shared" si="162"/>
        <v>1.2089715536105032</v>
      </c>
      <c r="J1487" s="139">
        <f t="shared" si="164"/>
        <v>-0.11890256301142821</v>
      </c>
      <c r="K1487" s="139">
        <f t="shared" si="165"/>
        <v>-5.2324644308102929E-2</v>
      </c>
      <c r="L1487" s="139">
        <f t="shared" si="166"/>
        <v>-0.20419541056763627</v>
      </c>
      <c r="M1487" s="139">
        <f t="shared" si="167"/>
        <v>-0.37542261788716741</v>
      </c>
      <c r="N1487" s="388">
        <f t="shared" si="163"/>
        <v>-304.09232048860559</v>
      </c>
    </row>
    <row r="1488" spans="2:14" x14ac:dyDescent="0.2">
      <c r="B1488" s="387">
        <v>20</v>
      </c>
      <c r="C1488" s="387">
        <v>4724</v>
      </c>
      <c r="D1488" s="384" t="s">
        <v>2061</v>
      </c>
      <c r="E1488" s="385">
        <v>1755</v>
      </c>
      <c r="F1488" s="385">
        <v>615</v>
      </c>
      <c r="G1488" s="385">
        <v>4740</v>
      </c>
      <c r="H1488" s="386">
        <f t="shared" si="161"/>
        <v>0.370253164556962</v>
      </c>
      <c r="I1488" s="139">
        <f t="shared" si="162"/>
        <v>10.560975609756097</v>
      </c>
      <c r="J1488" s="139">
        <f t="shared" si="164"/>
        <v>2.5762745864790187E-2</v>
      </c>
      <c r="K1488" s="139">
        <f t="shared" si="165"/>
        <v>-4.5846520812233553E-2</v>
      </c>
      <c r="L1488" s="139">
        <f t="shared" si="166"/>
        <v>0.12738155949387953</v>
      </c>
      <c r="M1488" s="139">
        <f t="shared" si="167"/>
        <v>0.10729778454643615</v>
      </c>
      <c r="N1488" s="388">
        <f t="shared" si="163"/>
        <v>508.59149875010735</v>
      </c>
    </row>
    <row r="1489" spans="2:14" x14ac:dyDescent="0.2">
      <c r="B1489" s="387">
        <v>20</v>
      </c>
      <c r="C1489" s="387">
        <v>4726</v>
      </c>
      <c r="D1489" s="384" t="s">
        <v>2062</v>
      </c>
      <c r="E1489" s="385">
        <v>1449</v>
      </c>
      <c r="F1489" s="385">
        <v>3042</v>
      </c>
      <c r="G1489" s="385">
        <v>2868</v>
      </c>
      <c r="H1489" s="386">
        <f t="shared" si="161"/>
        <v>0.50523012552301261</v>
      </c>
      <c r="I1489" s="139">
        <f t="shared" si="162"/>
        <v>1.4191321499013807</v>
      </c>
      <c r="J1489" s="139">
        <f t="shared" si="164"/>
        <v>-4.3146531035026824E-2</v>
      </c>
      <c r="K1489" s="139">
        <f t="shared" si="165"/>
        <v>9.8547520604106334E-2</v>
      </c>
      <c r="L1489" s="139">
        <f t="shared" si="166"/>
        <v>-0.1967441291817329</v>
      </c>
      <c r="M1489" s="139">
        <f t="shared" si="167"/>
        <v>-0.14134313961265338</v>
      </c>
      <c r="N1489" s="388">
        <f t="shared" si="163"/>
        <v>-405.37212440908991</v>
      </c>
    </row>
    <row r="1490" spans="2:14" x14ac:dyDescent="0.2">
      <c r="B1490" s="387">
        <v>20</v>
      </c>
      <c r="C1490" s="387">
        <v>4741</v>
      </c>
      <c r="D1490" s="384" t="s">
        <v>2063</v>
      </c>
      <c r="E1490" s="385">
        <v>459</v>
      </c>
      <c r="F1490" s="385">
        <v>839</v>
      </c>
      <c r="G1490" s="385">
        <v>1259</v>
      </c>
      <c r="H1490" s="386">
        <f t="shared" si="161"/>
        <v>0.36457505957108816</v>
      </c>
      <c r="I1490" s="139">
        <f t="shared" si="162"/>
        <v>2.0476758045292014</v>
      </c>
      <c r="J1490" s="139">
        <f t="shared" si="164"/>
        <v>-0.10237464349859818</v>
      </c>
      <c r="K1490" s="139">
        <f t="shared" si="165"/>
        <v>-5.1920776156468271E-2</v>
      </c>
      <c r="L1490" s="139">
        <f t="shared" si="166"/>
        <v>-0.17445900191899083</v>
      </c>
      <c r="M1490" s="139">
        <f t="shared" si="167"/>
        <v>-0.32875442157405727</v>
      </c>
      <c r="N1490" s="388">
        <f t="shared" si="163"/>
        <v>-413.90181676173808</v>
      </c>
    </row>
    <row r="1491" spans="2:14" x14ac:dyDescent="0.2">
      <c r="B1491" s="387">
        <v>20</v>
      </c>
      <c r="C1491" s="387">
        <v>4746</v>
      </c>
      <c r="D1491" s="384" t="s">
        <v>2064</v>
      </c>
      <c r="E1491" s="385">
        <v>2674</v>
      </c>
      <c r="F1491" s="385">
        <v>776</v>
      </c>
      <c r="G1491" s="385">
        <v>5846</v>
      </c>
      <c r="H1491" s="386">
        <f t="shared" si="161"/>
        <v>0.45740677386247008</v>
      </c>
      <c r="I1491" s="139">
        <f t="shared" si="162"/>
        <v>10.979381443298969</v>
      </c>
      <c r="J1491" s="139">
        <f t="shared" si="164"/>
        <v>6.6475171212652159E-2</v>
      </c>
      <c r="K1491" s="139">
        <f t="shared" si="165"/>
        <v>4.7387626567987007E-2</v>
      </c>
      <c r="L1491" s="139">
        <f t="shared" si="166"/>
        <v>0.14221621286970229</v>
      </c>
      <c r="M1491" s="139">
        <f t="shared" si="167"/>
        <v>0.25607901065034144</v>
      </c>
      <c r="N1491" s="388">
        <f t="shared" si="163"/>
        <v>1497.0378962618961</v>
      </c>
    </row>
    <row r="1492" spans="2:14" x14ac:dyDescent="0.2">
      <c r="B1492" s="387">
        <v>20</v>
      </c>
      <c r="C1492" s="387">
        <v>4751</v>
      </c>
      <c r="D1492" s="384" t="s">
        <v>2065</v>
      </c>
      <c r="E1492" s="385">
        <v>958</v>
      </c>
      <c r="F1492" s="385">
        <v>154</v>
      </c>
      <c r="G1492" s="385">
        <v>2906</v>
      </c>
      <c r="H1492" s="386">
        <f t="shared" si="161"/>
        <v>0.3296627666896077</v>
      </c>
      <c r="I1492" s="139">
        <f t="shared" si="162"/>
        <v>25.09090909090909</v>
      </c>
      <c r="J1492" s="139">
        <f t="shared" si="164"/>
        <v>-4.1747731610778403E-2</v>
      </c>
      <c r="K1492" s="139">
        <f t="shared" si="165"/>
        <v>-8.9268831914930791E-2</v>
      </c>
      <c r="L1492" s="139">
        <f t="shared" si="166"/>
        <v>0.64254293987310529</v>
      </c>
      <c r="M1492" s="139">
        <f t="shared" si="167"/>
        <v>0.51152637634739606</v>
      </c>
      <c r="N1492" s="388">
        <f t="shared" si="163"/>
        <v>1486.4956496655329</v>
      </c>
    </row>
    <row r="1493" spans="2:14" x14ac:dyDescent="0.2">
      <c r="B1493" s="387">
        <v>20</v>
      </c>
      <c r="C1493" s="387">
        <v>4756</v>
      </c>
      <c r="D1493" s="384" t="s">
        <v>2066</v>
      </c>
      <c r="E1493" s="385">
        <v>343</v>
      </c>
      <c r="F1493" s="385">
        <v>1090</v>
      </c>
      <c r="G1493" s="385">
        <v>849</v>
      </c>
      <c r="H1493" s="386">
        <f t="shared" si="161"/>
        <v>0.40400471142520611</v>
      </c>
      <c r="I1493" s="139">
        <f t="shared" si="162"/>
        <v>1.0935779816513762</v>
      </c>
      <c r="J1493" s="139">
        <f t="shared" si="164"/>
        <v>-0.11746695307601537</v>
      </c>
      <c r="K1493" s="139">
        <f t="shared" si="165"/>
        <v>-9.7401940622590562E-3</v>
      </c>
      <c r="L1493" s="139">
        <f t="shared" si="166"/>
        <v>-0.20828671022117304</v>
      </c>
      <c r="M1493" s="139">
        <f t="shared" si="167"/>
        <v>-0.33549385735944748</v>
      </c>
      <c r="N1493" s="388">
        <f t="shared" si="163"/>
        <v>-284.83428489817089</v>
      </c>
    </row>
    <row r="1494" spans="2:14" x14ac:dyDescent="0.2">
      <c r="B1494" s="387">
        <v>20</v>
      </c>
      <c r="C1494" s="387">
        <v>4761</v>
      </c>
      <c r="D1494" s="384" t="s">
        <v>2067</v>
      </c>
      <c r="E1494" s="385">
        <v>3814</v>
      </c>
      <c r="F1494" s="385">
        <v>1206</v>
      </c>
      <c r="G1494" s="385">
        <v>7936</v>
      </c>
      <c r="H1494" s="386">
        <f t="shared" si="161"/>
        <v>0.48059475806451613</v>
      </c>
      <c r="I1494" s="139">
        <f t="shared" si="162"/>
        <v>9.7429519071310118</v>
      </c>
      <c r="J1494" s="139">
        <f t="shared" si="164"/>
        <v>0.14340913954631537</v>
      </c>
      <c r="K1494" s="139">
        <f t="shared" si="165"/>
        <v>7.2193391398281348E-2</v>
      </c>
      <c r="L1494" s="139">
        <f t="shared" si="166"/>
        <v>9.8378383369646938E-2</v>
      </c>
      <c r="M1494" s="139">
        <f t="shared" si="167"/>
        <v>0.31398091431424369</v>
      </c>
      <c r="N1494" s="388">
        <f t="shared" si="163"/>
        <v>2491.7525359978381</v>
      </c>
    </row>
    <row r="1495" spans="2:14" x14ac:dyDescent="0.2">
      <c r="B1495" s="387">
        <v>20</v>
      </c>
      <c r="C1495" s="387">
        <v>4776</v>
      </c>
      <c r="D1495" s="384" t="s">
        <v>2068</v>
      </c>
      <c r="E1495" s="385">
        <v>576</v>
      </c>
      <c r="F1495" s="385">
        <v>709</v>
      </c>
      <c r="G1495" s="385">
        <v>1572</v>
      </c>
      <c r="H1495" s="386">
        <f t="shared" si="161"/>
        <v>0.36641221374045801</v>
      </c>
      <c r="I1495" s="139">
        <f t="shared" si="162"/>
        <v>3.0296191819464036</v>
      </c>
      <c r="J1495" s="139">
        <f t="shared" si="164"/>
        <v>-9.0852953504130904E-2</v>
      </c>
      <c r="K1495" s="139">
        <f t="shared" si="165"/>
        <v>-4.9955447308333116E-2</v>
      </c>
      <c r="L1495" s="139">
        <f t="shared" si="166"/>
        <v>-0.1396440245193597</v>
      </c>
      <c r="M1495" s="139">
        <f t="shared" si="167"/>
        <v>-0.28045242533182368</v>
      </c>
      <c r="N1495" s="388">
        <f t="shared" si="163"/>
        <v>-440.87121262162685</v>
      </c>
    </row>
    <row r="1496" spans="2:14" x14ac:dyDescent="0.2">
      <c r="B1496" s="387">
        <v>20</v>
      </c>
      <c r="C1496" s="387">
        <v>4781</v>
      </c>
      <c r="D1496" s="384" t="s">
        <v>2069</v>
      </c>
      <c r="E1496" s="385">
        <v>1980</v>
      </c>
      <c r="F1496" s="385">
        <v>1633</v>
      </c>
      <c r="G1496" s="385">
        <v>4791</v>
      </c>
      <c r="H1496" s="386">
        <f t="shared" si="161"/>
        <v>0.41327489041953663</v>
      </c>
      <c r="I1496" s="139">
        <f t="shared" si="162"/>
        <v>4.146356399265156</v>
      </c>
      <c r="J1496" s="139">
        <f t="shared" si="164"/>
        <v>2.7640081934176226E-2</v>
      </c>
      <c r="K1496" s="139">
        <f t="shared" si="165"/>
        <v>1.767473184327198E-4</v>
      </c>
      <c r="L1496" s="139">
        <f t="shared" si="166"/>
        <v>-0.10004990750973852</v>
      </c>
      <c r="M1496" s="139">
        <f t="shared" si="167"/>
        <v>-7.2233078257129574E-2</v>
      </c>
      <c r="N1496" s="388">
        <f t="shared" si="163"/>
        <v>-346.06867792990778</v>
      </c>
    </row>
    <row r="1497" spans="2:14" x14ac:dyDescent="0.2">
      <c r="B1497" s="387">
        <v>20</v>
      </c>
      <c r="C1497" s="387">
        <v>4786</v>
      </c>
      <c r="D1497" s="384" t="s">
        <v>2070</v>
      </c>
      <c r="E1497" s="385">
        <v>544</v>
      </c>
      <c r="F1497" s="385">
        <v>217</v>
      </c>
      <c r="G1497" s="385">
        <v>2490</v>
      </c>
      <c r="H1497" s="386">
        <f t="shared" si="161"/>
        <v>0.21847389558232932</v>
      </c>
      <c r="I1497" s="139">
        <f t="shared" si="162"/>
        <v>13.981566820276498</v>
      </c>
      <c r="J1497" s="139">
        <f t="shared" si="164"/>
        <v>-5.7060904255182184E-2</v>
      </c>
      <c r="K1497" s="139">
        <f t="shared" si="165"/>
        <v>-0.20821513463794578</v>
      </c>
      <c r="L1497" s="139">
        <f t="shared" si="166"/>
        <v>0.24865923031119316</v>
      </c>
      <c r="M1497" s="139">
        <f t="shared" si="167"/>
        <v>-1.6616808581934789E-2</v>
      </c>
      <c r="N1497" s="388">
        <f t="shared" si="163"/>
        <v>-41.375853369017626</v>
      </c>
    </row>
    <row r="1498" spans="2:14" x14ac:dyDescent="0.2">
      <c r="B1498" s="387">
        <v>20</v>
      </c>
      <c r="C1498" s="387">
        <v>4791</v>
      </c>
      <c r="D1498" s="384" t="s">
        <v>2071</v>
      </c>
      <c r="E1498" s="385">
        <v>398</v>
      </c>
      <c r="F1498" s="385">
        <v>1206</v>
      </c>
      <c r="G1498" s="385">
        <v>1182</v>
      </c>
      <c r="H1498" s="386">
        <f t="shared" si="161"/>
        <v>0.33671742808798644</v>
      </c>
      <c r="I1498" s="139">
        <f t="shared" si="162"/>
        <v>1.3101160862354893</v>
      </c>
      <c r="J1498" s="139">
        <f t="shared" si="164"/>
        <v>-0.10520905285825945</v>
      </c>
      <c r="K1498" s="139">
        <f t="shared" si="165"/>
        <v>-8.1721980490472038E-2</v>
      </c>
      <c r="L1498" s="139">
        <f t="shared" si="166"/>
        <v>-0.2006093131424494</v>
      </c>
      <c r="M1498" s="139">
        <f t="shared" si="167"/>
        <v>-0.38754034649118085</v>
      </c>
      <c r="N1498" s="388">
        <f t="shared" si="163"/>
        <v>-458.07268955257575</v>
      </c>
    </row>
    <row r="1499" spans="2:14" x14ac:dyDescent="0.2">
      <c r="B1499" s="387">
        <v>20</v>
      </c>
      <c r="C1499" s="387">
        <v>4801</v>
      </c>
      <c r="D1499" s="384" t="s">
        <v>2072</v>
      </c>
      <c r="E1499" s="385">
        <v>345</v>
      </c>
      <c r="F1499" s="385">
        <v>355</v>
      </c>
      <c r="G1499" s="385">
        <v>924</v>
      </c>
      <c r="H1499" s="386">
        <f t="shared" si="161"/>
        <v>0.37337662337662336</v>
      </c>
      <c r="I1499" s="139">
        <f t="shared" si="162"/>
        <v>3.5746478873239438</v>
      </c>
      <c r="J1499" s="139">
        <f t="shared" si="164"/>
        <v>-0.11470616473868296</v>
      </c>
      <c r="K1499" s="139">
        <f t="shared" si="165"/>
        <v>-4.2505144336274427E-2</v>
      </c>
      <c r="L1499" s="139">
        <f t="shared" si="166"/>
        <v>-0.12031993466218333</v>
      </c>
      <c r="M1499" s="139">
        <f t="shared" si="167"/>
        <v>-0.27753124373714072</v>
      </c>
      <c r="N1499" s="388">
        <f t="shared" si="163"/>
        <v>-256.43886921311804</v>
      </c>
    </row>
    <row r="1500" spans="2:14" x14ac:dyDescent="0.2">
      <c r="B1500" s="387">
        <v>20</v>
      </c>
      <c r="C1500" s="387">
        <v>4806</v>
      </c>
      <c r="D1500" s="384" t="s">
        <v>2073</v>
      </c>
      <c r="E1500" s="385">
        <v>608</v>
      </c>
      <c r="F1500" s="385">
        <v>1188</v>
      </c>
      <c r="G1500" s="385">
        <v>1890</v>
      </c>
      <c r="H1500" s="386">
        <f t="shared" si="161"/>
        <v>0.3216931216931217</v>
      </c>
      <c r="I1500" s="139">
        <f t="shared" si="162"/>
        <v>2.1026936026936025</v>
      </c>
      <c r="J1500" s="139">
        <f t="shared" si="164"/>
        <v>-7.9147210953841488E-2</v>
      </c>
      <c r="K1500" s="139">
        <f t="shared" si="165"/>
        <v>-9.7794503566299262E-2</v>
      </c>
      <c r="L1500" s="139">
        <f t="shared" si="166"/>
        <v>-0.17250833608252553</v>
      </c>
      <c r="M1500" s="139">
        <f t="shared" si="167"/>
        <v>-0.34945005060266626</v>
      </c>
      <c r="N1500" s="388">
        <f t="shared" si="163"/>
        <v>-660.46059563903918</v>
      </c>
    </row>
    <row r="1501" spans="2:14" x14ac:dyDescent="0.2">
      <c r="B1501" s="387">
        <v>20</v>
      </c>
      <c r="C1501" s="387">
        <v>4811</v>
      </c>
      <c r="D1501" s="384" t="s">
        <v>2074</v>
      </c>
      <c r="E1501" s="385">
        <v>351</v>
      </c>
      <c r="F1501" s="385">
        <v>1373</v>
      </c>
      <c r="G1501" s="385">
        <v>1111</v>
      </c>
      <c r="H1501" s="386">
        <f t="shared" si="161"/>
        <v>0.3159315931593159</v>
      </c>
      <c r="I1501" s="139">
        <f t="shared" si="162"/>
        <v>1.0648215586307357</v>
      </c>
      <c r="J1501" s="139">
        <f t="shared" si="164"/>
        <v>-0.10782259915093415</v>
      </c>
      <c r="K1501" s="139">
        <f t="shared" si="165"/>
        <v>-0.10395800275740215</v>
      </c>
      <c r="L1501" s="139">
        <f t="shared" si="166"/>
        <v>-0.20930627432291499</v>
      </c>
      <c r="M1501" s="139">
        <f t="shared" si="167"/>
        <v>-0.42108687623125129</v>
      </c>
      <c r="N1501" s="388">
        <f t="shared" si="163"/>
        <v>-467.8275194929202</v>
      </c>
    </row>
    <row r="1502" spans="2:14" x14ac:dyDescent="0.2">
      <c r="B1502" s="387">
        <v>20</v>
      </c>
      <c r="C1502" s="387">
        <v>4816</v>
      </c>
      <c r="D1502" s="384" t="s">
        <v>2075</v>
      </c>
      <c r="E1502" s="385">
        <v>834</v>
      </c>
      <c r="F1502" s="385">
        <v>2408</v>
      </c>
      <c r="G1502" s="385">
        <v>1555</v>
      </c>
      <c r="H1502" s="386">
        <f t="shared" si="161"/>
        <v>0.53633440514469455</v>
      </c>
      <c r="I1502" s="139">
        <f t="shared" si="162"/>
        <v>0.99210963455149503</v>
      </c>
      <c r="J1502" s="139">
        <f t="shared" si="164"/>
        <v>-9.1478732193926257E-2</v>
      </c>
      <c r="K1502" s="139">
        <f t="shared" si="165"/>
        <v>0.13182188541254358</v>
      </c>
      <c r="L1502" s="139">
        <f t="shared" si="166"/>
        <v>-0.21188428854626148</v>
      </c>
      <c r="M1502" s="139">
        <f t="shared" si="167"/>
        <v>-0.17154113532764415</v>
      </c>
      <c r="N1502" s="388">
        <f t="shared" si="163"/>
        <v>-266.74646543448665</v>
      </c>
    </row>
    <row r="1503" spans="2:14" x14ac:dyDescent="0.2">
      <c r="B1503" s="387">
        <v>20</v>
      </c>
      <c r="C1503" s="387">
        <v>4821</v>
      </c>
      <c r="D1503" s="384" t="s">
        <v>2076</v>
      </c>
      <c r="E1503" s="385">
        <v>771</v>
      </c>
      <c r="F1503" s="385">
        <v>1681</v>
      </c>
      <c r="G1503" s="385">
        <v>1729</v>
      </c>
      <c r="H1503" s="386">
        <f t="shared" si="161"/>
        <v>0.44592249855407751</v>
      </c>
      <c r="I1503" s="139">
        <f t="shared" si="162"/>
        <v>1.4872099940511601</v>
      </c>
      <c r="J1503" s="139">
        <f t="shared" si="164"/>
        <v>-8.5073703251315053E-2</v>
      </c>
      <c r="K1503" s="139">
        <f t="shared" si="165"/>
        <v>3.5102115673029365E-2</v>
      </c>
      <c r="L1503" s="139">
        <f t="shared" si="166"/>
        <v>-0.1943304170879416</v>
      </c>
      <c r="M1503" s="139">
        <f t="shared" si="167"/>
        <v>-0.24430200466622728</v>
      </c>
      <c r="N1503" s="388">
        <f t="shared" si="163"/>
        <v>-422.39816606790697</v>
      </c>
    </row>
    <row r="1504" spans="2:14" x14ac:dyDescent="0.2">
      <c r="B1504" s="387">
        <v>20</v>
      </c>
      <c r="C1504" s="387">
        <v>4826</v>
      </c>
      <c r="D1504" s="384" t="s">
        <v>2077</v>
      </c>
      <c r="E1504" s="385">
        <v>483</v>
      </c>
      <c r="F1504" s="385">
        <v>545</v>
      </c>
      <c r="G1504" s="385">
        <v>684</v>
      </c>
      <c r="H1504" s="386">
        <f t="shared" si="161"/>
        <v>0.70614035087719296</v>
      </c>
      <c r="I1504" s="139">
        <f t="shared" si="162"/>
        <v>2.1412844036697249</v>
      </c>
      <c r="J1504" s="139">
        <f t="shared" si="164"/>
        <v>-0.12354068741814668</v>
      </c>
      <c r="K1504" s="139">
        <f t="shared" si="165"/>
        <v>0.31347486222690635</v>
      </c>
      <c r="L1504" s="139">
        <f t="shared" si="166"/>
        <v>-0.17114009235817632</v>
      </c>
      <c r="M1504" s="139">
        <f t="shared" si="167"/>
        <v>1.8794082450583366E-2</v>
      </c>
      <c r="N1504" s="388">
        <f t="shared" si="163"/>
        <v>12.855152396199022</v>
      </c>
    </row>
    <row r="1505" spans="2:14" x14ac:dyDescent="0.2">
      <c r="B1505" s="387">
        <v>20</v>
      </c>
      <c r="C1505" s="387">
        <v>4831</v>
      </c>
      <c r="D1505" s="384" t="s">
        <v>2078</v>
      </c>
      <c r="E1505" s="385">
        <v>1272</v>
      </c>
      <c r="F1505" s="385">
        <v>856</v>
      </c>
      <c r="G1505" s="385">
        <v>3182</v>
      </c>
      <c r="H1505" s="386">
        <f t="shared" si="161"/>
        <v>0.39974858579509742</v>
      </c>
      <c r="I1505" s="139">
        <f t="shared" si="162"/>
        <v>5.2032710280373831</v>
      </c>
      <c r="J1505" s="139">
        <f t="shared" si="164"/>
        <v>-3.1588030529395128E-2</v>
      </c>
      <c r="K1505" s="139">
        <f t="shared" si="165"/>
        <v>-1.4293261312466546E-2</v>
      </c>
      <c r="L1505" s="139">
        <f t="shared" si="166"/>
        <v>-6.2576811035652602E-2</v>
      </c>
      <c r="M1505" s="139">
        <f t="shared" si="167"/>
        <v>-0.10845810287751428</v>
      </c>
      <c r="N1505" s="388">
        <f t="shared" si="163"/>
        <v>-345.11368335625048</v>
      </c>
    </row>
    <row r="1506" spans="2:14" x14ac:dyDescent="0.2">
      <c r="B1506" s="387">
        <v>20</v>
      </c>
      <c r="C1506" s="387">
        <v>4841</v>
      </c>
      <c r="D1506" s="384" t="s">
        <v>2079</v>
      </c>
      <c r="E1506" s="385">
        <v>762</v>
      </c>
      <c r="F1506" s="385">
        <v>1272</v>
      </c>
      <c r="G1506" s="385">
        <v>2209</v>
      </c>
      <c r="H1506" s="386">
        <f t="shared" si="161"/>
        <v>0.34495246717971934</v>
      </c>
      <c r="I1506" s="139">
        <f t="shared" si="162"/>
        <v>2.3356918238993711</v>
      </c>
      <c r="J1506" s="139">
        <f t="shared" si="164"/>
        <v>-6.7404657892387615E-2</v>
      </c>
      <c r="K1506" s="139">
        <f t="shared" si="165"/>
        <v>-7.2912398713209037E-2</v>
      </c>
      <c r="L1506" s="139">
        <f t="shared" si="166"/>
        <v>-0.16424734263627452</v>
      </c>
      <c r="M1506" s="139">
        <f t="shared" si="167"/>
        <v>-0.30456439924187118</v>
      </c>
      <c r="N1506" s="388">
        <f t="shared" si="163"/>
        <v>-672.78275792529348</v>
      </c>
    </row>
    <row r="1507" spans="2:14" x14ac:dyDescent="0.2">
      <c r="B1507" s="387">
        <v>20</v>
      </c>
      <c r="C1507" s="387">
        <v>4846</v>
      </c>
      <c r="D1507" s="384" t="s">
        <v>2080</v>
      </c>
      <c r="E1507" s="385">
        <v>166</v>
      </c>
      <c r="F1507" s="385">
        <v>771</v>
      </c>
      <c r="G1507" s="385">
        <v>418</v>
      </c>
      <c r="H1507" s="386">
        <f t="shared" si="161"/>
        <v>0.39712918660287083</v>
      </c>
      <c r="I1507" s="139">
        <f t="shared" si="162"/>
        <v>0.75745784695201035</v>
      </c>
      <c r="J1507" s="139">
        <f t="shared" si="164"/>
        <v>-0.13333228338788564</v>
      </c>
      <c r="K1507" s="139">
        <f t="shared" si="165"/>
        <v>-1.7095410899635163E-2</v>
      </c>
      <c r="L1507" s="139">
        <f t="shared" si="166"/>
        <v>-0.22020390948361837</v>
      </c>
      <c r="M1507" s="139">
        <f t="shared" si="167"/>
        <v>-0.37063160377113913</v>
      </c>
      <c r="N1507" s="388">
        <f t="shared" si="163"/>
        <v>-154.92401037633616</v>
      </c>
    </row>
    <row r="1508" spans="2:14" x14ac:dyDescent="0.2">
      <c r="B1508" s="387">
        <v>20</v>
      </c>
      <c r="C1508" s="387">
        <v>4851</v>
      </c>
      <c r="D1508" s="384" t="s">
        <v>2081</v>
      </c>
      <c r="E1508" s="385">
        <v>590</v>
      </c>
      <c r="F1508" s="385">
        <v>644</v>
      </c>
      <c r="G1508" s="385">
        <v>1425</v>
      </c>
      <c r="H1508" s="386">
        <f t="shared" si="161"/>
        <v>0.41403508771929826</v>
      </c>
      <c r="I1508" s="139">
        <f t="shared" si="162"/>
        <v>3.1288819875776399</v>
      </c>
      <c r="J1508" s="139">
        <f t="shared" si="164"/>
        <v>-9.6264098645302443E-2</v>
      </c>
      <c r="K1508" s="139">
        <f t="shared" si="165"/>
        <v>9.8998210754593953E-4</v>
      </c>
      <c r="L1508" s="139">
        <f t="shared" si="166"/>
        <v>-0.13612464406000438</v>
      </c>
      <c r="M1508" s="139">
        <f t="shared" si="167"/>
        <v>-0.23139876059776088</v>
      </c>
      <c r="N1508" s="388">
        <f t="shared" si="163"/>
        <v>-329.74323385180924</v>
      </c>
    </row>
    <row r="1509" spans="2:14" x14ac:dyDescent="0.2">
      <c r="B1509" s="387">
        <v>20</v>
      </c>
      <c r="C1509" s="387">
        <v>4864</v>
      </c>
      <c r="D1509" s="384" t="s">
        <v>2082</v>
      </c>
      <c r="E1509" s="385">
        <v>1468</v>
      </c>
      <c r="F1509" s="385">
        <v>875</v>
      </c>
      <c r="G1509" s="385">
        <v>3924</v>
      </c>
      <c r="H1509" s="386">
        <f t="shared" si="161"/>
        <v>0.37410805300713557</v>
      </c>
      <c r="I1509" s="139">
        <f t="shared" si="162"/>
        <v>6.1622857142857139</v>
      </c>
      <c r="J1509" s="139">
        <f t="shared" si="164"/>
        <v>-4.2746312453864595E-3</v>
      </c>
      <c r="K1509" s="139">
        <f t="shared" si="165"/>
        <v>-4.1722684280829252E-2</v>
      </c>
      <c r="L1509" s="139">
        <f t="shared" si="166"/>
        <v>-2.8574774466629295E-2</v>
      </c>
      <c r="M1509" s="139">
        <f t="shared" si="167"/>
        <v>-7.4572089992845009E-2</v>
      </c>
      <c r="N1509" s="388">
        <f t="shared" si="163"/>
        <v>-292.6208811319238</v>
      </c>
    </row>
    <row r="1510" spans="2:14" x14ac:dyDescent="0.2">
      <c r="B1510" s="387">
        <v>20</v>
      </c>
      <c r="C1510" s="387">
        <v>4871</v>
      </c>
      <c r="D1510" s="384" t="s">
        <v>2083</v>
      </c>
      <c r="E1510" s="385">
        <v>410</v>
      </c>
      <c r="F1510" s="385">
        <v>1109</v>
      </c>
      <c r="G1510" s="385">
        <v>1776</v>
      </c>
      <c r="H1510" s="386">
        <f t="shared" si="161"/>
        <v>0.23085585585585586</v>
      </c>
      <c r="I1510" s="139">
        <f t="shared" si="162"/>
        <v>1.9711451758340848</v>
      </c>
      <c r="J1510" s="139">
        <f t="shared" si="164"/>
        <v>-8.3343609226586735E-2</v>
      </c>
      <c r="K1510" s="139">
        <f t="shared" si="165"/>
        <v>-0.19496930904108148</v>
      </c>
      <c r="L1510" s="139">
        <f t="shared" si="166"/>
        <v>-0.17717240899487355</v>
      </c>
      <c r="M1510" s="139">
        <f t="shared" si="167"/>
        <v>-0.45548532726254176</v>
      </c>
      <c r="N1510" s="388">
        <f t="shared" si="163"/>
        <v>-808.94194121827422</v>
      </c>
    </row>
    <row r="1511" spans="2:14" x14ac:dyDescent="0.2">
      <c r="B1511" s="387">
        <v>20</v>
      </c>
      <c r="C1511" s="387">
        <v>4881</v>
      </c>
      <c r="D1511" s="384" t="s">
        <v>2084</v>
      </c>
      <c r="E1511" s="385">
        <v>451</v>
      </c>
      <c r="F1511" s="385">
        <v>1421</v>
      </c>
      <c r="G1511" s="385">
        <v>1354</v>
      </c>
      <c r="H1511" s="386">
        <f t="shared" si="161"/>
        <v>0.3330871491875923</v>
      </c>
      <c r="I1511" s="139">
        <f t="shared" si="162"/>
        <v>1.2702322308233638</v>
      </c>
      <c r="J1511" s="139">
        <f t="shared" si="164"/>
        <v>-9.8877644937977127E-2</v>
      </c>
      <c r="K1511" s="139">
        <f t="shared" si="165"/>
        <v>-8.5605536899985651E-2</v>
      </c>
      <c r="L1511" s="139">
        <f t="shared" si="166"/>
        <v>-0.20202340234221119</v>
      </c>
      <c r="M1511" s="139">
        <f t="shared" si="167"/>
        <v>-0.38650658418017397</v>
      </c>
      <c r="N1511" s="388">
        <f t="shared" si="163"/>
        <v>-523.32991497995556</v>
      </c>
    </row>
    <row r="1512" spans="2:14" x14ac:dyDescent="0.2">
      <c r="B1512" s="387">
        <v>20</v>
      </c>
      <c r="C1512" s="387">
        <v>4891</v>
      </c>
      <c r="D1512" s="384" t="s">
        <v>2085</v>
      </c>
      <c r="E1512" s="385">
        <v>1629</v>
      </c>
      <c r="F1512" s="385">
        <v>1309</v>
      </c>
      <c r="G1512" s="385">
        <v>3449</v>
      </c>
      <c r="H1512" s="386">
        <f t="shared" si="161"/>
        <v>0.4723108147289069</v>
      </c>
      <c r="I1512" s="139">
        <f t="shared" si="162"/>
        <v>3.8792971734148205</v>
      </c>
      <c r="J1512" s="139">
        <f t="shared" si="164"/>
        <v>-2.175962404849174E-2</v>
      </c>
      <c r="K1512" s="139">
        <f t="shared" si="165"/>
        <v>6.3331493423015583E-2</v>
      </c>
      <c r="L1512" s="139">
        <f t="shared" si="166"/>
        <v>-0.10951853994432756</v>
      </c>
      <c r="M1512" s="139">
        <f t="shared" si="167"/>
        <v>-6.7946670569803719E-2</v>
      </c>
      <c r="N1512" s="388">
        <f t="shared" si="163"/>
        <v>-234.34806679525303</v>
      </c>
    </row>
    <row r="1513" spans="2:14" x14ac:dyDescent="0.2">
      <c r="B1513" s="387">
        <v>20</v>
      </c>
      <c r="C1513" s="387">
        <v>4901</v>
      </c>
      <c r="D1513" s="384" t="s">
        <v>2086</v>
      </c>
      <c r="E1513" s="385">
        <v>395</v>
      </c>
      <c r="F1513" s="385">
        <v>1221</v>
      </c>
      <c r="G1513" s="385">
        <v>1333</v>
      </c>
      <c r="H1513" s="386">
        <f t="shared" si="161"/>
        <v>0.29632408102025504</v>
      </c>
      <c r="I1513" s="139">
        <f t="shared" si="162"/>
        <v>1.4152334152334152</v>
      </c>
      <c r="J1513" s="139">
        <f t="shared" si="164"/>
        <v>-9.9650665672430194E-2</v>
      </c>
      <c r="K1513" s="139">
        <f t="shared" si="165"/>
        <v>-0.12493349294191627</v>
      </c>
      <c r="L1513" s="139">
        <f t="shared" si="166"/>
        <v>-0.19688235951402494</v>
      </c>
      <c r="M1513" s="139">
        <f t="shared" si="167"/>
        <v>-0.42146651812837144</v>
      </c>
      <c r="N1513" s="388">
        <f t="shared" si="163"/>
        <v>-561.81486866511909</v>
      </c>
    </row>
    <row r="1514" spans="2:14" x14ac:dyDescent="0.2">
      <c r="B1514" s="387">
        <v>20</v>
      </c>
      <c r="C1514" s="387">
        <v>4911</v>
      </c>
      <c r="D1514" s="384" t="s">
        <v>2087</v>
      </c>
      <c r="E1514" s="385">
        <v>1473</v>
      </c>
      <c r="F1514" s="385">
        <v>1130</v>
      </c>
      <c r="G1514" s="385">
        <v>3982</v>
      </c>
      <c r="H1514" s="386">
        <f t="shared" si="161"/>
        <v>0.36991461577096935</v>
      </c>
      <c r="I1514" s="139">
        <f t="shared" si="162"/>
        <v>4.8274336283185839</v>
      </c>
      <c r="J1514" s="139">
        <f t="shared" si="164"/>
        <v>-2.1396215978493941E-3</v>
      </c>
      <c r="K1514" s="139">
        <f t="shared" si="165"/>
        <v>-4.6208689489585619E-2</v>
      </c>
      <c r="L1514" s="139">
        <f t="shared" si="166"/>
        <v>-7.5902193005805391E-2</v>
      </c>
      <c r="M1514" s="139">
        <f t="shared" si="167"/>
        <v>-0.1242505040932404</v>
      </c>
      <c r="N1514" s="388">
        <f t="shared" si="163"/>
        <v>-494.76550729928329</v>
      </c>
    </row>
    <row r="1515" spans="2:14" x14ac:dyDescent="0.2">
      <c r="B1515" s="387">
        <v>20</v>
      </c>
      <c r="C1515" s="387">
        <v>4921</v>
      </c>
      <c r="D1515" s="384" t="s">
        <v>2088</v>
      </c>
      <c r="E1515" s="385">
        <v>3239</v>
      </c>
      <c r="F1515" s="385">
        <v>1862</v>
      </c>
      <c r="G1515" s="385">
        <v>2540</v>
      </c>
      <c r="H1515" s="386">
        <f t="shared" si="161"/>
        <v>1.2751968503937008</v>
      </c>
      <c r="I1515" s="139">
        <f t="shared" si="162"/>
        <v>3.1036519871106338</v>
      </c>
      <c r="J1515" s="139">
        <f t="shared" si="164"/>
        <v>-5.5220378696960573E-2</v>
      </c>
      <c r="K1515" s="139">
        <f t="shared" si="165"/>
        <v>0.92223332864467533</v>
      </c>
      <c r="L1515" s="139">
        <f t="shared" si="166"/>
        <v>-0.1370191782218029</v>
      </c>
      <c r="M1515" s="139">
        <f t="shared" si="167"/>
        <v>0.72999377172591184</v>
      </c>
      <c r="N1515" s="388">
        <f t="shared" si="163"/>
        <v>1854.1841801838161</v>
      </c>
    </row>
    <row r="1516" spans="2:14" x14ac:dyDescent="0.2">
      <c r="B1516" s="387">
        <v>20</v>
      </c>
      <c r="C1516" s="387">
        <v>4941</v>
      </c>
      <c r="D1516" s="384" t="s">
        <v>2089</v>
      </c>
      <c r="E1516" s="385">
        <v>1183</v>
      </c>
      <c r="F1516" s="385">
        <v>983</v>
      </c>
      <c r="G1516" s="385">
        <v>2908</v>
      </c>
      <c r="H1516" s="386">
        <f t="shared" si="161"/>
        <v>0.40680880330123798</v>
      </c>
      <c r="I1516" s="139">
        <f t="shared" si="162"/>
        <v>4.1617497456765005</v>
      </c>
      <c r="J1516" s="139">
        <f t="shared" si="164"/>
        <v>-4.1674110588449539E-2</v>
      </c>
      <c r="K1516" s="139">
        <f t="shared" si="165"/>
        <v>-6.740466141397017E-3</v>
      </c>
      <c r="L1516" s="139">
        <f t="shared" si="166"/>
        <v>-9.9504133670084691E-2</v>
      </c>
      <c r="M1516" s="139">
        <f t="shared" si="167"/>
        <v>-0.14791871039993126</v>
      </c>
      <c r="N1516" s="388">
        <f t="shared" si="163"/>
        <v>-430.14760984300011</v>
      </c>
    </row>
    <row r="1517" spans="2:14" x14ac:dyDescent="0.2">
      <c r="B1517" s="387">
        <v>20</v>
      </c>
      <c r="C1517" s="387">
        <v>4946</v>
      </c>
      <c r="D1517" s="384" t="s">
        <v>2090</v>
      </c>
      <c r="E1517" s="385">
        <v>9955</v>
      </c>
      <c r="F1517" s="385">
        <v>1524</v>
      </c>
      <c r="G1517" s="385">
        <v>11680</v>
      </c>
      <c r="H1517" s="386">
        <f t="shared" si="161"/>
        <v>0.85231164383561642</v>
      </c>
      <c r="I1517" s="139">
        <f t="shared" si="162"/>
        <v>14.196194225721785</v>
      </c>
      <c r="J1517" s="139">
        <f t="shared" si="164"/>
        <v>0.28122769334594938</v>
      </c>
      <c r="K1517" s="139">
        <f t="shared" si="165"/>
        <v>0.46984424244007617</v>
      </c>
      <c r="L1517" s="139">
        <f t="shared" si="166"/>
        <v>0.25626888321151953</v>
      </c>
      <c r="M1517" s="139">
        <f t="shared" si="167"/>
        <v>1.007340818997545</v>
      </c>
      <c r="N1517" s="388">
        <f t="shared" si="163"/>
        <v>11765.740765891325</v>
      </c>
    </row>
    <row r="1518" spans="2:14" x14ac:dyDescent="0.2">
      <c r="B1518" s="387">
        <v>20</v>
      </c>
      <c r="C1518" s="387">
        <v>4951</v>
      </c>
      <c r="D1518" s="384" t="s">
        <v>2091</v>
      </c>
      <c r="E1518" s="385">
        <v>943</v>
      </c>
      <c r="F1518" s="385">
        <v>1693</v>
      </c>
      <c r="G1518" s="385">
        <v>2616</v>
      </c>
      <c r="H1518" s="386">
        <f t="shared" si="161"/>
        <v>0.36047400611620795</v>
      </c>
      <c r="I1518" s="139">
        <f t="shared" si="162"/>
        <v>2.1021854695806259</v>
      </c>
      <c r="J1518" s="139">
        <f t="shared" si="164"/>
        <v>-5.2422779848463733E-2</v>
      </c>
      <c r="K1518" s="139">
        <f t="shared" si="165"/>
        <v>-5.6307952146921483E-2</v>
      </c>
      <c r="L1518" s="139">
        <f t="shared" si="166"/>
        <v>-0.17252635203258043</v>
      </c>
      <c r="M1518" s="139">
        <f t="shared" si="167"/>
        <v>-0.28125708402796568</v>
      </c>
      <c r="N1518" s="388">
        <f t="shared" si="163"/>
        <v>-735.76853181715819</v>
      </c>
    </row>
    <row r="1519" spans="2:14" x14ac:dyDescent="0.2">
      <c r="B1519" s="387">
        <v>21</v>
      </c>
      <c r="C1519" s="387">
        <v>5001</v>
      </c>
      <c r="D1519" s="384" t="s">
        <v>2092</v>
      </c>
      <c r="E1519" s="385">
        <v>3020</v>
      </c>
      <c r="F1519" s="385">
        <v>2047</v>
      </c>
      <c r="G1519" s="385">
        <v>5042</v>
      </c>
      <c r="H1519" s="386">
        <f t="shared" si="161"/>
        <v>0.59896866322887743</v>
      </c>
      <c r="I1519" s="139">
        <f t="shared" si="162"/>
        <v>3.9384465070835368</v>
      </c>
      <c r="J1519" s="139">
        <f t="shared" si="164"/>
        <v>3.68795202364487E-2</v>
      </c>
      <c r="K1519" s="139">
        <f t="shared" si="165"/>
        <v>0.19882601405168202</v>
      </c>
      <c r="L1519" s="139">
        <f t="shared" si="166"/>
        <v>-0.10742138978043918</v>
      </c>
      <c r="M1519" s="139">
        <f t="shared" si="167"/>
        <v>0.12828414450769154</v>
      </c>
      <c r="N1519" s="388">
        <f t="shared" si="163"/>
        <v>646.80865660778079</v>
      </c>
    </row>
    <row r="1520" spans="2:14" x14ac:dyDescent="0.2">
      <c r="B1520" s="387">
        <v>21</v>
      </c>
      <c r="C1520" s="387">
        <v>5002</v>
      </c>
      <c r="D1520" s="384" t="s">
        <v>2093</v>
      </c>
      <c r="E1520" s="385">
        <v>27517</v>
      </c>
      <c r="F1520" s="385">
        <v>14749</v>
      </c>
      <c r="G1520" s="385">
        <v>43785</v>
      </c>
      <c r="H1520" s="386">
        <f t="shared" si="161"/>
        <v>0.62845723421262989</v>
      </c>
      <c r="I1520" s="139">
        <f t="shared" si="162"/>
        <v>4.8343616516373995</v>
      </c>
      <c r="J1520" s="139">
        <f t="shared" si="164"/>
        <v>1.463029154280044</v>
      </c>
      <c r="K1520" s="139">
        <f t="shared" si="165"/>
        <v>0.23037194536812053</v>
      </c>
      <c r="L1520" s="139">
        <f t="shared" si="166"/>
        <v>-7.565655870466767E-2</v>
      </c>
      <c r="M1520" s="139">
        <f t="shared" si="167"/>
        <v>1.617744540943497</v>
      </c>
      <c r="N1520" s="388">
        <f t="shared" si="163"/>
        <v>70832.944725211011</v>
      </c>
    </row>
    <row r="1521" spans="2:14" x14ac:dyDescent="0.2">
      <c r="B1521" s="387">
        <v>21</v>
      </c>
      <c r="C1521" s="387">
        <v>5003</v>
      </c>
      <c r="D1521" s="384" t="s">
        <v>2094</v>
      </c>
      <c r="E1521" s="385">
        <v>1904</v>
      </c>
      <c r="F1521" s="385">
        <v>821</v>
      </c>
      <c r="G1521" s="385">
        <v>3024</v>
      </c>
      <c r="H1521" s="386">
        <f t="shared" si="161"/>
        <v>0.62962962962962965</v>
      </c>
      <c r="I1521" s="139">
        <f t="shared" si="162"/>
        <v>6.0024360535931791</v>
      </c>
      <c r="J1521" s="139">
        <f t="shared" si="164"/>
        <v>-3.7404091293375408E-2</v>
      </c>
      <c r="K1521" s="139">
        <f t="shared" si="165"/>
        <v>0.23162613653665015</v>
      </c>
      <c r="L1521" s="139">
        <f t="shared" si="166"/>
        <v>-3.4242272666970844E-2</v>
      </c>
      <c r="M1521" s="139">
        <f t="shared" si="167"/>
        <v>0.15997977257630391</v>
      </c>
      <c r="N1521" s="388">
        <f t="shared" si="163"/>
        <v>483.77883227074301</v>
      </c>
    </row>
    <row r="1522" spans="2:14" x14ac:dyDescent="0.2">
      <c r="B1522" s="387">
        <v>21</v>
      </c>
      <c r="C1522" s="387">
        <v>5009</v>
      </c>
      <c r="D1522" s="384" t="s">
        <v>2095</v>
      </c>
      <c r="E1522" s="385">
        <v>131</v>
      </c>
      <c r="F1522" s="385">
        <v>1147</v>
      </c>
      <c r="G1522" s="385">
        <v>384</v>
      </c>
      <c r="H1522" s="386">
        <f t="shared" si="161"/>
        <v>0.34114583333333331</v>
      </c>
      <c r="I1522" s="139">
        <f t="shared" si="162"/>
        <v>0.44899738448125542</v>
      </c>
      <c r="J1522" s="139">
        <f t="shared" si="164"/>
        <v>-0.13458384076747631</v>
      </c>
      <c r="K1522" s="139">
        <f t="shared" si="165"/>
        <v>-7.6984614010826791E-2</v>
      </c>
      <c r="L1522" s="139">
        <f t="shared" si="166"/>
        <v>-0.2311404301390618</v>
      </c>
      <c r="M1522" s="139">
        <f t="shared" si="167"/>
        <v>-0.44270888491736493</v>
      </c>
      <c r="N1522" s="388">
        <f t="shared" si="163"/>
        <v>-170.00021180826815</v>
      </c>
    </row>
    <row r="1523" spans="2:14" x14ac:dyDescent="0.2">
      <c r="B1523" s="387">
        <v>21</v>
      </c>
      <c r="C1523" s="387">
        <v>5010</v>
      </c>
      <c r="D1523" s="384" t="s">
        <v>2096</v>
      </c>
      <c r="E1523" s="385">
        <v>332</v>
      </c>
      <c r="F1523" s="385">
        <v>955</v>
      </c>
      <c r="G1523" s="385">
        <v>1580</v>
      </c>
      <c r="H1523" s="386">
        <f t="shared" si="161"/>
        <v>0.21012658227848102</v>
      </c>
      <c r="I1523" s="139">
        <f t="shared" si="162"/>
        <v>2.0020942408376965</v>
      </c>
      <c r="J1523" s="139">
        <f t="shared" si="164"/>
        <v>-9.0558469414815448E-2</v>
      </c>
      <c r="K1523" s="139">
        <f t="shared" si="165"/>
        <v>-0.21714482378107441</v>
      </c>
      <c r="L1523" s="139">
        <f t="shared" si="166"/>
        <v>-0.17607510438096136</v>
      </c>
      <c r="M1523" s="139">
        <f t="shared" si="167"/>
        <v>-0.4837783975768512</v>
      </c>
      <c r="N1523" s="388">
        <f t="shared" si="163"/>
        <v>-764.36986817142486</v>
      </c>
    </row>
    <row r="1524" spans="2:14" x14ac:dyDescent="0.2">
      <c r="B1524" s="387">
        <v>21</v>
      </c>
      <c r="C1524" s="387">
        <v>5017</v>
      </c>
      <c r="D1524" s="384" t="s">
        <v>2097</v>
      </c>
      <c r="E1524" s="385">
        <v>2295</v>
      </c>
      <c r="F1524" s="385">
        <v>631</v>
      </c>
      <c r="G1524" s="385">
        <v>2556</v>
      </c>
      <c r="H1524" s="386">
        <f t="shared" si="161"/>
        <v>0.897887323943662</v>
      </c>
      <c r="I1524" s="139">
        <f t="shared" si="162"/>
        <v>7.687797147385103</v>
      </c>
      <c r="J1524" s="139">
        <f t="shared" si="164"/>
        <v>-5.4631410518329662E-2</v>
      </c>
      <c r="K1524" s="139">
        <f t="shared" si="165"/>
        <v>0.51859964924431001</v>
      </c>
      <c r="L1524" s="139">
        <f t="shared" si="166"/>
        <v>2.5512505194984811E-2</v>
      </c>
      <c r="M1524" s="139">
        <f t="shared" si="167"/>
        <v>0.48948074392096519</v>
      </c>
      <c r="N1524" s="388">
        <f t="shared" si="163"/>
        <v>1251.112781461987</v>
      </c>
    </row>
    <row r="1525" spans="2:14" x14ac:dyDescent="0.2">
      <c r="B1525" s="387">
        <v>21</v>
      </c>
      <c r="C1525" s="387">
        <v>5048</v>
      </c>
      <c r="D1525" s="384" t="s">
        <v>2098</v>
      </c>
      <c r="E1525" s="385">
        <v>805</v>
      </c>
      <c r="F1525" s="385">
        <v>5031</v>
      </c>
      <c r="G1525" s="385">
        <v>1827</v>
      </c>
      <c r="H1525" s="386">
        <f t="shared" si="161"/>
        <v>0.44061302681992337</v>
      </c>
      <c r="I1525" s="139">
        <f t="shared" si="162"/>
        <v>0.52315643013317437</v>
      </c>
      <c r="J1525" s="139">
        <f t="shared" si="164"/>
        <v>-8.1466273157200716E-2</v>
      </c>
      <c r="K1525" s="139">
        <f t="shared" si="165"/>
        <v>2.9422212406625493E-2</v>
      </c>
      <c r="L1525" s="139">
        <f t="shared" si="166"/>
        <v>-0.22851110796252166</v>
      </c>
      <c r="M1525" s="139">
        <f t="shared" si="167"/>
        <v>-0.28055516871309688</v>
      </c>
      <c r="N1525" s="388">
        <f t="shared" si="163"/>
        <v>-512.57429323882798</v>
      </c>
    </row>
    <row r="1526" spans="2:14" x14ac:dyDescent="0.2">
      <c r="B1526" s="387">
        <v>21</v>
      </c>
      <c r="C1526" s="387">
        <v>5049</v>
      </c>
      <c r="D1526" s="384" t="s">
        <v>2099</v>
      </c>
      <c r="E1526" s="385">
        <v>617</v>
      </c>
      <c r="F1526" s="385">
        <v>11307</v>
      </c>
      <c r="G1526" s="385">
        <v>1752</v>
      </c>
      <c r="H1526" s="386">
        <f t="shared" si="161"/>
        <v>0.3521689497716895</v>
      </c>
      <c r="I1526" s="139">
        <f t="shared" si="162"/>
        <v>0.20951622888476165</v>
      </c>
      <c r="J1526" s="139">
        <f t="shared" si="164"/>
        <v>-8.4227061494533129E-2</v>
      </c>
      <c r="K1526" s="139">
        <f t="shared" si="165"/>
        <v>-6.5192436144728014E-2</v>
      </c>
      <c r="L1526" s="139">
        <f t="shared" si="166"/>
        <v>-0.23963127717920335</v>
      </c>
      <c r="M1526" s="139">
        <f t="shared" si="167"/>
        <v>-0.38905077481846451</v>
      </c>
      <c r="N1526" s="388">
        <f t="shared" si="163"/>
        <v>-681.61695748194984</v>
      </c>
    </row>
    <row r="1527" spans="2:14" x14ac:dyDescent="0.2">
      <c r="B1527" s="387">
        <v>21</v>
      </c>
      <c r="C1527" s="387">
        <v>5050</v>
      </c>
      <c r="D1527" s="384" t="s">
        <v>2100</v>
      </c>
      <c r="E1527" s="385">
        <v>605</v>
      </c>
      <c r="F1527" s="385">
        <v>6022</v>
      </c>
      <c r="G1527" s="385">
        <v>2055</v>
      </c>
      <c r="H1527" s="386">
        <f t="shared" si="161"/>
        <v>0.2944038929440389</v>
      </c>
      <c r="I1527" s="139">
        <f t="shared" si="162"/>
        <v>0.44171371637329793</v>
      </c>
      <c r="J1527" s="139">
        <f t="shared" si="164"/>
        <v>-7.3073476611710181E-2</v>
      </c>
      <c r="K1527" s="139">
        <f t="shared" si="165"/>
        <v>-0.12698764881133204</v>
      </c>
      <c r="L1527" s="139">
        <f t="shared" si="166"/>
        <v>-0.23139867388956395</v>
      </c>
      <c r="M1527" s="139">
        <f t="shared" si="167"/>
        <v>-0.43145979931260614</v>
      </c>
      <c r="N1527" s="388">
        <f t="shared" si="163"/>
        <v>-886.6498875874056</v>
      </c>
    </row>
    <row r="1528" spans="2:14" x14ac:dyDescent="0.2">
      <c r="B1528" s="387">
        <v>21</v>
      </c>
      <c r="C1528" s="387">
        <v>5061</v>
      </c>
      <c r="D1528" s="384" t="s">
        <v>2101</v>
      </c>
      <c r="E1528" s="385">
        <v>865</v>
      </c>
      <c r="F1528" s="385">
        <v>5373</v>
      </c>
      <c r="G1528" s="385">
        <v>1433</v>
      </c>
      <c r="H1528" s="386">
        <f t="shared" si="161"/>
        <v>0.60362875087229584</v>
      </c>
      <c r="I1528" s="139">
        <f t="shared" si="162"/>
        <v>0.42769402568397541</v>
      </c>
      <c r="J1528" s="139">
        <f t="shared" si="164"/>
        <v>-9.5969614555986987E-2</v>
      </c>
      <c r="K1528" s="139">
        <f t="shared" si="165"/>
        <v>0.20381122696040038</v>
      </c>
      <c r="L1528" s="139">
        <f t="shared" si="166"/>
        <v>-0.2318957445208486</v>
      </c>
      <c r="M1528" s="139">
        <f t="shared" si="167"/>
        <v>-0.12405413211643521</v>
      </c>
      <c r="N1528" s="388">
        <f t="shared" si="163"/>
        <v>-177.76957132285165</v>
      </c>
    </row>
    <row r="1529" spans="2:14" x14ac:dyDescent="0.2">
      <c r="B1529" s="387">
        <v>21</v>
      </c>
      <c r="C1529" s="387">
        <v>5063</v>
      </c>
      <c r="D1529" s="384" t="s">
        <v>2102</v>
      </c>
      <c r="E1529" s="385">
        <v>56</v>
      </c>
      <c r="F1529" s="385">
        <v>3085</v>
      </c>
      <c r="G1529" s="385">
        <v>101</v>
      </c>
      <c r="H1529" s="386">
        <f t="shared" si="161"/>
        <v>0.5544554455445545</v>
      </c>
      <c r="I1529" s="139">
        <f t="shared" si="162"/>
        <v>5.0891410048622368E-2</v>
      </c>
      <c r="J1529" s="139">
        <f t="shared" si="164"/>
        <v>-0.14500121542701061</v>
      </c>
      <c r="K1529" s="139">
        <f t="shared" si="165"/>
        <v>0.15120719561124235</v>
      </c>
      <c r="L1529" s="139">
        <f t="shared" si="166"/>
        <v>-0.24525534839329577</v>
      </c>
      <c r="M1529" s="139">
        <f t="shared" si="167"/>
        <v>-0.23904936820906403</v>
      </c>
      <c r="N1529" s="388">
        <f t="shared" si="163"/>
        <v>-24.143986189115466</v>
      </c>
    </row>
    <row r="1530" spans="2:14" x14ac:dyDescent="0.2">
      <c r="B1530" s="387">
        <v>21</v>
      </c>
      <c r="C1530" s="387">
        <v>5064</v>
      </c>
      <c r="D1530" s="384" t="s">
        <v>2103</v>
      </c>
      <c r="E1530" s="385">
        <v>409</v>
      </c>
      <c r="F1530" s="385">
        <v>570</v>
      </c>
      <c r="G1530" s="385">
        <v>911</v>
      </c>
      <c r="H1530" s="386">
        <f t="shared" si="161"/>
        <v>0.44895718990120748</v>
      </c>
      <c r="I1530" s="139">
        <f t="shared" si="162"/>
        <v>2.3157894736842106</v>
      </c>
      <c r="J1530" s="139">
        <f t="shared" si="164"/>
        <v>-0.11518470138382057</v>
      </c>
      <c r="K1530" s="139">
        <f t="shared" si="165"/>
        <v>3.834853154227913E-2</v>
      </c>
      <c r="L1530" s="139">
        <f t="shared" si="166"/>
        <v>-0.16495298400916392</v>
      </c>
      <c r="M1530" s="139">
        <f t="shared" si="167"/>
        <v>-0.24178915385070537</v>
      </c>
      <c r="N1530" s="388">
        <f t="shared" si="163"/>
        <v>-220.2699191579926</v>
      </c>
    </row>
    <row r="1531" spans="2:14" x14ac:dyDescent="0.2">
      <c r="B1531" s="387">
        <v>21</v>
      </c>
      <c r="C1531" s="387">
        <v>5071</v>
      </c>
      <c r="D1531" s="384" t="s">
        <v>2104</v>
      </c>
      <c r="E1531" s="385">
        <v>51</v>
      </c>
      <c r="F1531" s="385">
        <v>1024</v>
      </c>
      <c r="G1531" s="385">
        <v>167</v>
      </c>
      <c r="H1531" s="386">
        <f t="shared" si="161"/>
        <v>0.30538922155688625</v>
      </c>
      <c r="I1531" s="139">
        <f t="shared" si="162"/>
        <v>0.212890625</v>
      </c>
      <c r="J1531" s="139">
        <f t="shared" si="164"/>
        <v>-0.14257172169015811</v>
      </c>
      <c r="K1531" s="139">
        <f t="shared" si="165"/>
        <v>-0.1152358951539464</v>
      </c>
      <c r="L1531" s="139">
        <f t="shared" si="166"/>
        <v>-0.23951163736371989</v>
      </c>
      <c r="M1531" s="139">
        <f t="shared" si="167"/>
        <v>-0.49731925420782441</v>
      </c>
      <c r="N1531" s="388">
        <f t="shared" si="163"/>
        <v>-83.052315452706679</v>
      </c>
    </row>
    <row r="1532" spans="2:14" x14ac:dyDescent="0.2">
      <c r="B1532" s="387">
        <v>21</v>
      </c>
      <c r="C1532" s="387">
        <v>5072</v>
      </c>
      <c r="D1532" s="384" t="s">
        <v>2105</v>
      </c>
      <c r="E1532" s="385">
        <v>1104</v>
      </c>
      <c r="F1532" s="385">
        <v>9385</v>
      </c>
      <c r="G1532" s="385">
        <v>2789</v>
      </c>
      <c r="H1532" s="386">
        <f t="shared" si="161"/>
        <v>0.39584080315525277</v>
      </c>
      <c r="I1532" s="139">
        <f t="shared" si="162"/>
        <v>0.41481086840703252</v>
      </c>
      <c r="J1532" s="139">
        <f t="shared" si="164"/>
        <v>-4.6054561417016963E-2</v>
      </c>
      <c r="K1532" s="139">
        <f t="shared" si="165"/>
        <v>-1.847368235843827E-2</v>
      </c>
      <c r="L1532" s="139">
        <f t="shared" si="166"/>
        <v>-0.23235251915750069</v>
      </c>
      <c r="M1532" s="139">
        <f t="shared" si="167"/>
        <v>-0.29688076293295595</v>
      </c>
      <c r="N1532" s="388">
        <f t="shared" si="163"/>
        <v>-828.00044782001419</v>
      </c>
    </row>
    <row r="1533" spans="2:14" x14ac:dyDescent="0.2">
      <c r="B1533" s="387">
        <v>21</v>
      </c>
      <c r="C1533" s="387">
        <v>5073</v>
      </c>
      <c r="D1533" s="384" t="s">
        <v>2106</v>
      </c>
      <c r="E1533" s="385">
        <v>379</v>
      </c>
      <c r="F1533" s="385">
        <v>1499</v>
      </c>
      <c r="G1533" s="385">
        <v>792</v>
      </c>
      <c r="H1533" s="386">
        <f t="shared" si="161"/>
        <v>0.47853535353535354</v>
      </c>
      <c r="I1533" s="139">
        <f t="shared" si="162"/>
        <v>0.78118745830553704</v>
      </c>
      <c r="J1533" s="139">
        <f t="shared" si="164"/>
        <v>-0.119565152212388</v>
      </c>
      <c r="K1533" s="139">
        <f t="shared" si="165"/>
        <v>6.9990306214346196E-2</v>
      </c>
      <c r="L1533" s="139">
        <f t="shared" si="166"/>
        <v>-0.21936257188516331</v>
      </c>
      <c r="M1533" s="139">
        <f t="shared" si="167"/>
        <v>-0.26893741788320513</v>
      </c>
      <c r="N1533" s="388">
        <f t="shared" si="163"/>
        <v>-212.99843496349845</v>
      </c>
    </row>
    <row r="1534" spans="2:14" x14ac:dyDescent="0.2">
      <c r="B1534" s="387">
        <v>21</v>
      </c>
      <c r="C1534" s="387">
        <v>5076</v>
      </c>
      <c r="D1534" s="384" t="s">
        <v>2107</v>
      </c>
      <c r="E1534" s="385">
        <v>127</v>
      </c>
      <c r="F1534" s="385">
        <v>2833</v>
      </c>
      <c r="G1534" s="385">
        <v>325</v>
      </c>
      <c r="H1534" s="386">
        <f t="shared" si="161"/>
        <v>0.39076923076923076</v>
      </c>
      <c r="I1534" s="139">
        <f t="shared" si="162"/>
        <v>0.15954818213907518</v>
      </c>
      <c r="J1534" s="139">
        <f t="shared" si="164"/>
        <v>-0.13675566092617783</v>
      </c>
      <c r="K1534" s="139">
        <f t="shared" si="165"/>
        <v>-2.3899088501175607E-2</v>
      </c>
      <c r="L1534" s="139">
        <f t="shared" si="166"/>
        <v>-0.24140290317940158</v>
      </c>
      <c r="M1534" s="139">
        <f t="shared" si="167"/>
        <v>-0.40205765260675502</v>
      </c>
      <c r="N1534" s="388">
        <f t="shared" si="163"/>
        <v>-130.66873709719539</v>
      </c>
    </row>
    <row r="1535" spans="2:14" x14ac:dyDescent="0.2">
      <c r="B1535" s="387">
        <v>21</v>
      </c>
      <c r="C1535" s="387">
        <v>5077</v>
      </c>
      <c r="D1535" s="384" t="s">
        <v>2108</v>
      </c>
      <c r="E1535" s="385">
        <v>284</v>
      </c>
      <c r="F1535" s="385">
        <v>531</v>
      </c>
      <c r="G1535" s="385">
        <v>841</v>
      </c>
      <c r="H1535" s="386">
        <f t="shared" si="161"/>
        <v>0.33769322235434007</v>
      </c>
      <c r="I1535" s="139">
        <f t="shared" si="162"/>
        <v>2.1186440677966103</v>
      </c>
      <c r="J1535" s="139">
        <f t="shared" si="164"/>
        <v>-0.11776143716533083</v>
      </c>
      <c r="K1535" s="139">
        <f t="shared" si="165"/>
        <v>-8.0678106953082696E-2</v>
      </c>
      <c r="L1535" s="139">
        <f t="shared" si="166"/>
        <v>-0.17194280950039664</v>
      </c>
      <c r="M1535" s="139">
        <f t="shared" si="167"/>
        <v>-0.37038235361881017</v>
      </c>
      <c r="N1535" s="388">
        <f t="shared" si="163"/>
        <v>-311.49155939341932</v>
      </c>
    </row>
    <row r="1536" spans="2:14" x14ac:dyDescent="0.2">
      <c r="B1536" s="387">
        <v>21</v>
      </c>
      <c r="C1536" s="387">
        <v>5078</v>
      </c>
      <c r="D1536" s="384" t="s">
        <v>2109</v>
      </c>
      <c r="E1536" s="385">
        <v>147</v>
      </c>
      <c r="F1536" s="385">
        <v>1155</v>
      </c>
      <c r="G1536" s="385">
        <v>385</v>
      </c>
      <c r="H1536" s="386">
        <f t="shared" si="161"/>
        <v>0.38181818181818183</v>
      </c>
      <c r="I1536" s="139">
        <f t="shared" si="162"/>
        <v>0.46060606060606063</v>
      </c>
      <c r="J1536" s="139">
        <f t="shared" si="164"/>
        <v>-0.1345470302563119</v>
      </c>
      <c r="K1536" s="139">
        <f t="shared" si="165"/>
        <v>-3.3474634755195416E-2</v>
      </c>
      <c r="L1536" s="139">
        <f t="shared" si="166"/>
        <v>-0.23072884245873362</v>
      </c>
      <c r="M1536" s="139">
        <f t="shared" si="167"/>
        <v>-0.39875050747024093</v>
      </c>
      <c r="N1536" s="388">
        <f t="shared" si="163"/>
        <v>-153.51894537604275</v>
      </c>
    </row>
    <row r="1537" spans="2:14" x14ac:dyDescent="0.2">
      <c r="B1537" s="387">
        <v>21</v>
      </c>
      <c r="C1537" s="387">
        <v>5079</v>
      </c>
      <c r="D1537" s="384" t="s">
        <v>2110</v>
      </c>
      <c r="E1537" s="385">
        <v>664</v>
      </c>
      <c r="F1537" s="385">
        <v>4484</v>
      </c>
      <c r="G1537" s="385">
        <v>974</v>
      </c>
      <c r="H1537" s="386">
        <f t="shared" si="161"/>
        <v>0.68172484599589322</v>
      </c>
      <c r="I1537" s="139">
        <f t="shared" si="162"/>
        <v>0.36529884032114185</v>
      </c>
      <c r="J1537" s="139">
        <f t="shared" si="164"/>
        <v>-0.11286563918046134</v>
      </c>
      <c r="K1537" s="139">
        <f t="shared" si="165"/>
        <v>0.28735593498333056</v>
      </c>
      <c r="L1537" s="139">
        <f t="shared" si="166"/>
        <v>-0.23410797693486685</v>
      </c>
      <c r="M1537" s="139">
        <f t="shared" si="167"/>
        <v>-5.9617681131997613E-2</v>
      </c>
      <c r="N1537" s="388">
        <f t="shared" si="163"/>
        <v>-58.067621422565672</v>
      </c>
    </row>
    <row r="1538" spans="2:14" x14ac:dyDescent="0.2">
      <c r="B1538" s="387">
        <v>21</v>
      </c>
      <c r="C1538" s="387">
        <v>5091</v>
      </c>
      <c r="D1538" s="384" t="s">
        <v>2111</v>
      </c>
      <c r="E1538" s="385">
        <v>2868</v>
      </c>
      <c r="F1538" s="385">
        <v>489</v>
      </c>
      <c r="G1538" s="385">
        <v>5442</v>
      </c>
      <c r="H1538" s="386">
        <f t="shared" si="161"/>
        <v>0.52701212789415652</v>
      </c>
      <c r="I1538" s="139">
        <f t="shared" si="162"/>
        <v>16.993865030674847</v>
      </c>
      <c r="J1538" s="139">
        <f t="shared" si="164"/>
        <v>5.1603724702221569E-2</v>
      </c>
      <c r="K1538" s="139">
        <f t="shared" si="165"/>
        <v>0.12184921098148006</v>
      </c>
      <c r="L1538" s="139">
        <f t="shared" si="166"/>
        <v>0.35546080006342734</v>
      </c>
      <c r="M1538" s="139">
        <f t="shared" si="167"/>
        <v>0.52891373574712897</v>
      </c>
      <c r="N1538" s="388">
        <f t="shared" si="163"/>
        <v>2878.3485499358758</v>
      </c>
    </row>
    <row r="1539" spans="2:14" x14ac:dyDescent="0.2">
      <c r="B1539" s="387">
        <v>21</v>
      </c>
      <c r="C1539" s="387">
        <v>5096</v>
      </c>
      <c r="D1539" s="384" t="s">
        <v>2112</v>
      </c>
      <c r="E1539" s="385">
        <v>73</v>
      </c>
      <c r="F1539" s="385">
        <v>335</v>
      </c>
      <c r="G1539" s="385">
        <v>461</v>
      </c>
      <c r="H1539" s="386">
        <f t="shared" si="161"/>
        <v>0.15835140997830802</v>
      </c>
      <c r="I1539" s="139">
        <f t="shared" si="162"/>
        <v>1.5940298507462687</v>
      </c>
      <c r="J1539" s="139">
        <f t="shared" si="164"/>
        <v>-0.13174943140781503</v>
      </c>
      <c r="K1539" s="139">
        <f t="shared" si="165"/>
        <v>-0.27253224930867748</v>
      </c>
      <c r="L1539" s="139">
        <f t="shared" si="166"/>
        <v>-0.19054310003667341</v>
      </c>
      <c r="M1539" s="139">
        <f t="shared" si="167"/>
        <v>-0.59482478075316592</v>
      </c>
      <c r="N1539" s="388">
        <f t="shared" si="163"/>
        <v>-274.2142239272095</v>
      </c>
    </row>
    <row r="1540" spans="2:14" x14ac:dyDescent="0.2">
      <c r="B1540" s="387">
        <v>21</v>
      </c>
      <c r="C1540" s="387">
        <v>5097</v>
      </c>
      <c r="D1540" s="384" t="s">
        <v>2113</v>
      </c>
      <c r="E1540" s="385">
        <v>1237</v>
      </c>
      <c r="F1540" s="385">
        <v>1487</v>
      </c>
      <c r="G1540" s="385">
        <v>1664</v>
      </c>
      <c r="H1540" s="386">
        <f t="shared" si="161"/>
        <v>0.74338942307692313</v>
      </c>
      <c r="I1540" s="139">
        <f t="shared" si="162"/>
        <v>1.9509078681909886</v>
      </c>
      <c r="J1540" s="139">
        <f t="shared" si="164"/>
        <v>-8.7466386477003139E-2</v>
      </c>
      <c r="K1540" s="139">
        <f t="shared" si="165"/>
        <v>0.35332272985878227</v>
      </c>
      <c r="L1540" s="139">
        <f t="shared" si="166"/>
        <v>-0.17788992634304998</v>
      </c>
      <c r="M1540" s="139">
        <f t="shared" si="167"/>
        <v>8.7966417038729122E-2</v>
      </c>
      <c r="N1540" s="388">
        <f t="shared" si="163"/>
        <v>146.37611795244527</v>
      </c>
    </row>
    <row r="1541" spans="2:14" x14ac:dyDescent="0.2">
      <c r="B1541" s="387">
        <v>21</v>
      </c>
      <c r="C1541" s="387">
        <v>5108</v>
      </c>
      <c r="D1541" s="384" t="s">
        <v>2114</v>
      </c>
      <c r="E1541" s="385">
        <v>1644</v>
      </c>
      <c r="F1541" s="385">
        <v>653</v>
      </c>
      <c r="G1541" s="385">
        <v>4740</v>
      </c>
      <c r="H1541" s="386">
        <f t="shared" si="161"/>
        <v>0.3468354430379747</v>
      </c>
      <c r="I1541" s="139">
        <f t="shared" si="162"/>
        <v>9.7764165390505369</v>
      </c>
      <c r="J1541" s="139">
        <f t="shared" si="164"/>
        <v>2.5762745864790187E-2</v>
      </c>
      <c r="K1541" s="139">
        <f t="shared" si="165"/>
        <v>-7.0898051285937513E-2</v>
      </c>
      <c r="L1541" s="139">
        <f t="shared" si="166"/>
        <v>9.9564877856762601E-2</v>
      </c>
      <c r="M1541" s="139">
        <f t="shared" si="167"/>
        <v>5.4429572435615275E-2</v>
      </c>
      <c r="N1541" s="388">
        <f t="shared" si="163"/>
        <v>257.99617334481638</v>
      </c>
    </row>
    <row r="1542" spans="2:14" x14ac:dyDescent="0.2">
      <c r="B1542" s="387">
        <v>21</v>
      </c>
      <c r="C1542" s="387">
        <v>5112</v>
      </c>
      <c r="D1542" s="384" t="s">
        <v>2115</v>
      </c>
      <c r="E1542" s="385">
        <v>865</v>
      </c>
      <c r="F1542" s="385">
        <v>85</v>
      </c>
      <c r="G1542" s="385">
        <v>1225</v>
      </c>
      <c r="H1542" s="386">
        <f t="shared" si="161"/>
        <v>0.70612244897959187</v>
      </c>
      <c r="I1542" s="139">
        <f t="shared" si="162"/>
        <v>24.588235294117649</v>
      </c>
      <c r="J1542" s="139">
        <f t="shared" si="164"/>
        <v>-0.10362620087818886</v>
      </c>
      <c r="K1542" s="139">
        <f t="shared" si="165"/>
        <v>0.31345571134867395</v>
      </c>
      <c r="L1542" s="139">
        <f t="shared" si="166"/>
        <v>0.62472055084624267</v>
      </c>
      <c r="M1542" s="139">
        <f t="shared" si="167"/>
        <v>0.83455006131672782</v>
      </c>
      <c r="N1542" s="388">
        <f t="shared" si="163"/>
        <v>1022.3238251129916</v>
      </c>
    </row>
    <row r="1543" spans="2:14" x14ac:dyDescent="0.2">
      <c r="B1543" s="387">
        <v>21</v>
      </c>
      <c r="C1543" s="387">
        <v>5113</v>
      </c>
      <c r="D1543" s="384" t="s">
        <v>2116</v>
      </c>
      <c r="E1543" s="385">
        <v>13238</v>
      </c>
      <c r="F1543" s="385">
        <v>1706</v>
      </c>
      <c r="G1543" s="385">
        <v>16075</v>
      </c>
      <c r="H1543" s="386">
        <f t="shared" si="161"/>
        <v>0.82351477449455679</v>
      </c>
      <c r="I1543" s="139">
        <f t="shared" si="162"/>
        <v>17.182297772567409</v>
      </c>
      <c r="J1543" s="139">
        <f t="shared" si="164"/>
        <v>0.44300988991362872</v>
      </c>
      <c r="K1543" s="139">
        <f t="shared" si="165"/>
        <v>0.43903827144670243</v>
      </c>
      <c r="L1543" s="139">
        <f t="shared" si="166"/>
        <v>0.36214171650037663</v>
      </c>
      <c r="M1543" s="139">
        <f t="shared" si="167"/>
        <v>1.2441898778607077</v>
      </c>
      <c r="N1543" s="388">
        <f t="shared" si="163"/>
        <v>20000.352286610876</v>
      </c>
    </row>
    <row r="1544" spans="2:14" x14ac:dyDescent="0.2">
      <c r="B1544" s="387">
        <v>21</v>
      </c>
      <c r="C1544" s="387">
        <v>5115</v>
      </c>
      <c r="D1544" s="384" t="s">
        <v>2117</v>
      </c>
      <c r="E1544" s="385">
        <v>2996</v>
      </c>
      <c r="F1544" s="385">
        <v>899</v>
      </c>
      <c r="G1544" s="385">
        <v>6729</v>
      </c>
      <c r="H1544" s="386">
        <f t="shared" si="161"/>
        <v>0.44523703373458168</v>
      </c>
      <c r="I1544" s="139">
        <f t="shared" si="162"/>
        <v>10.817575083426028</v>
      </c>
      <c r="J1544" s="139">
        <f t="shared" si="164"/>
        <v>9.8978852570845766E-2</v>
      </c>
      <c r="K1544" s="139">
        <f t="shared" si="165"/>
        <v>3.4368827304204555E-2</v>
      </c>
      <c r="L1544" s="139">
        <f t="shared" si="166"/>
        <v>0.13647933955129343</v>
      </c>
      <c r="M1544" s="139">
        <f t="shared" si="167"/>
        <v>0.26982701942634374</v>
      </c>
      <c r="N1544" s="388">
        <f t="shared" si="163"/>
        <v>1815.6660137198671</v>
      </c>
    </row>
    <row r="1545" spans="2:14" x14ac:dyDescent="0.2">
      <c r="B1545" s="387">
        <v>21</v>
      </c>
      <c r="C1545" s="387">
        <v>5117</v>
      </c>
      <c r="D1545" s="384" t="s">
        <v>2118</v>
      </c>
      <c r="E1545" s="385">
        <v>38</v>
      </c>
      <c r="F1545" s="385">
        <v>933</v>
      </c>
      <c r="G1545" s="385">
        <v>201</v>
      </c>
      <c r="H1545" s="386">
        <f t="shared" si="161"/>
        <v>0.1890547263681592</v>
      </c>
      <c r="I1545" s="139">
        <f t="shared" si="162"/>
        <v>0.25616291532690244</v>
      </c>
      <c r="J1545" s="139">
        <f t="shared" si="164"/>
        <v>-0.1413201643105674</v>
      </c>
      <c r="K1545" s="139">
        <f t="shared" si="165"/>
        <v>-0.23968682215811182</v>
      </c>
      <c r="L1545" s="139">
        <f t="shared" si="166"/>
        <v>-0.23797741060033564</v>
      </c>
      <c r="M1545" s="139">
        <f t="shared" si="167"/>
        <v>-0.61898439706901487</v>
      </c>
      <c r="N1545" s="388">
        <f t="shared" si="163"/>
        <v>-124.41586381087198</v>
      </c>
    </row>
    <row r="1546" spans="2:14" x14ac:dyDescent="0.2">
      <c r="B1546" s="387">
        <v>21</v>
      </c>
      <c r="C1546" s="387">
        <v>5118</v>
      </c>
      <c r="D1546" s="384" t="s">
        <v>2119</v>
      </c>
      <c r="E1546" s="385">
        <v>1754</v>
      </c>
      <c r="F1546" s="385">
        <v>576</v>
      </c>
      <c r="G1546" s="385">
        <v>7340</v>
      </c>
      <c r="H1546" s="386">
        <f t="shared" si="161"/>
        <v>0.23896457765667575</v>
      </c>
      <c r="I1546" s="139">
        <f t="shared" si="162"/>
        <v>15.788194444444445</v>
      </c>
      <c r="J1546" s="139">
        <f t="shared" si="164"/>
        <v>0.12147007489231382</v>
      </c>
      <c r="K1546" s="139">
        <f t="shared" si="165"/>
        <v>-0.1862948574668187</v>
      </c>
      <c r="L1546" s="139">
        <f t="shared" si="166"/>
        <v>0.31271353461374429</v>
      </c>
      <c r="M1546" s="139">
        <f t="shared" si="167"/>
        <v>0.24788875203923941</v>
      </c>
      <c r="N1546" s="388">
        <f t="shared" si="163"/>
        <v>1819.5034399680173</v>
      </c>
    </row>
    <row r="1547" spans="2:14" x14ac:dyDescent="0.2">
      <c r="B1547" s="387">
        <v>21</v>
      </c>
      <c r="C1547" s="387">
        <v>5120</v>
      </c>
      <c r="D1547" s="384" t="s">
        <v>2120</v>
      </c>
      <c r="E1547" s="385">
        <v>1635</v>
      </c>
      <c r="F1547" s="385">
        <v>61</v>
      </c>
      <c r="G1547" s="385">
        <v>2611</v>
      </c>
      <c r="H1547" s="386">
        <f t="shared" si="161"/>
        <v>0.62619685944082726</v>
      </c>
      <c r="I1547" s="139">
        <f t="shared" si="162"/>
        <v>69.606557377049185</v>
      </c>
      <c r="J1547" s="139">
        <f t="shared" si="164"/>
        <v>-5.2606832404285889E-2</v>
      </c>
      <c r="K1547" s="139">
        <f t="shared" si="165"/>
        <v>0.22795386863798719</v>
      </c>
      <c r="L1547" s="139">
        <f t="shared" si="166"/>
        <v>2.220853181231778</v>
      </c>
      <c r="M1547" s="139">
        <f t="shared" si="167"/>
        <v>2.3962002174654793</v>
      </c>
      <c r="N1547" s="388">
        <f t="shared" si="163"/>
        <v>6256.4787678023667</v>
      </c>
    </row>
    <row r="1548" spans="2:14" x14ac:dyDescent="0.2">
      <c r="B1548" s="387">
        <v>21</v>
      </c>
      <c r="C1548" s="387">
        <v>5121</v>
      </c>
      <c r="D1548" s="384" t="s">
        <v>2121</v>
      </c>
      <c r="E1548" s="385">
        <v>512</v>
      </c>
      <c r="F1548" s="385">
        <v>194</v>
      </c>
      <c r="G1548" s="385">
        <v>699</v>
      </c>
      <c r="H1548" s="386">
        <f t="shared" si="161"/>
        <v>0.73247496423462088</v>
      </c>
      <c r="I1548" s="139">
        <f t="shared" si="162"/>
        <v>6.2422680412371134</v>
      </c>
      <c r="J1548" s="139">
        <f t="shared" si="164"/>
        <v>-0.12298852975068018</v>
      </c>
      <c r="K1548" s="139">
        <f t="shared" si="165"/>
        <v>0.34164679041820833</v>
      </c>
      <c r="L1548" s="139">
        <f t="shared" si="166"/>
        <v>-2.5738986814079361E-2</v>
      </c>
      <c r="M1548" s="139">
        <f t="shared" si="167"/>
        <v>0.19291927385344879</v>
      </c>
      <c r="N1548" s="388">
        <f t="shared" si="163"/>
        <v>134.85057242356069</v>
      </c>
    </row>
    <row r="1549" spans="2:14" x14ac:dyDescent="0.2">
      <c r="B1549" s="387">
        <v>21</v>
      </c>
      <c r="C1549" s="387">
        <v>5125</v>
      </c>
      <c r="D1549" s="384" t="s">
        <v>2122</v>
      </c>
      <c r="E1549" s="385">
        <v>150</v>
      </c>
      <c r="F1549" s="385">
        <v>469</v>
      </c>
      <c r="G1549" s="385">
        <v>542</v>
      </c>
      <c r="H1549" s="386">
        <f t="shared" ref="H1549:H1612" si="168">E1549/G1549</f>
        <v>0.2767527675276753</v>
      </c>
      <c r="I1549" s="139">
        <f t="shared" ref="I1549:I1612" si="169">(G1549+E1549)/F1549</f>
        <v>1.4754797441364607</v>
      </c>
      <c r="J1549" s="139">
        <f t="shared" si="164"/>
        <v>-0.12876778000349604</v>
      </c>
      <c r="K1549" s="139">
        <f t="shared" si="165"/>
        <v>-0.14587025897067965</v>
      </c>
      <c r="L1549" s="139">
        <f t="shared" si="166"/>
        <v>-0.19474631518865129</v>
      </c>
      <c r="M1549" s="139">
        <f t="shared" si="167"/>
        <v>-0.46938435416282698</v>
      </c>
      <c r="N1549" s="388">
        <f t="shared" ref="N1549:N1612" si="170">M1549*G1549</f>
        <v>-254.40631995625222</v>
      </c>
    </row>
    <row r="1550" spans="2:14" x14ac:dyDescent="0.2">
      <c r="B1550" s="387">
        <v>21</v>
      </c>
      <c r="C1550" s="387">
        <v>5131</v>
      </c>
      <c r="D1550" s="384" t="s">
        <v>2123</v>
      </c>
      <c r="E1550" s="385">
        <v>1398</v>
      </c>
      <c r="F1550" s="385">
        <v>352</v>
      </c>
      <c r="G1550" s="385">
        <v>3234</v>
      </c>
      <c r="H1550" s="386">
        <f t="shared" si="168"/>
        <v>0.43228200371057512</v>
      </c>
      <c r="I1550" s="139">
        <f t="shared" si="169"/>
        <v>13.159090909090908</v>
      </c>
      <c r="J1550" s="139">
        <f t="shared" ref="J1550:J1613" si="171">$J$6*(G1550-G$10)/G$11</f>
        <v>-2.9673883948844654E-2</v>
      </c>
      <c r="K1550" s="139">
        <f t="shared" ref="K1550:K1613" si="172">$K$6*(H1550-H$10)/H$11</f>
        <v>2.0509949993232728E-2</v>
      </c>
      <c r="L1550" s="139">
        <f t="shared" ref="L1550:L1613" si="173">$L$6*(I1550-I$10)/I$11</f>
        <v>0.21949820033919579</v>
      </c>
      <c r="M1550" s="139">
        <f t="shared" ref="M1550:M1613" si="174">SUM(J1550:L1550)</f>
        <v>0.21033426638358385</v>
      </c>
      <c r="N1550" s="388">
        <f t="shared" si="170"/>
        <v>680.22101748451018</v>
      </c>
    </row>
    <row r="1551" spans="2:14" x14ac:dyDescent="0.2">
      <c r="B1551" s="387">
        <v>21</v>
      </c>
      <c r="C1551" s="387">
        <v>5136</v>
      </c>
      <c r="D1551" s="384" t="s">
        <v>2124</v>
      </c>
      <c r="E1551" s="385">
        <v>235</v>
      </c>
      <c r="F1551" s="385">
        <v>8419</v>
      </c>
      <c r="G1551" s="385">
        <v>682</v>
      </c>
      <c r="H1551" s="386">
        <f t="shared" si="168"/>
        <v>0.34457478005865105</v>
      </c>
      <c r="I1551" s="139">
        <f t="shared" si="169"/>
        <v>0.10892029932295998</v>
      </c>
      <c r="J1551" s="139">
        <f t="shared" si="171"/>
        <v>-0.12361430844047554</v>
      </c>
      <c r="K1551" s="139">
        <f t="shared" si="172"/>
        <v>-7.3316436331270898E-2</v>
      </c>
      <c r="L1551" s="139">
        <f t="shared" si="173"/>
        <v>-0.24319792378504021</v>
      </c>
      <c r="M1551" s="139">
        <f t="shared" si="174"/>
        <v>-0.44012866855678667</v>
      </c>
      <c r="N1551" s="388">
        <f t="shared" si="170"/>
        <v>-300.16775195572853</v>
      </c>
    </row>
    <row r="1552" spans="2:14" x14ac:dyDescent="0.2">
      <c r="B1552" s="387">
        <v>21</v>
      </c>
      <c r="C1552" s="387">
        <v>5138</v>
      </c>
      <c r="D1552" s="384" t="s">
        <v>2125</v>
      </c>
      <c r="E1552" s="385">
        <v>461</v>
      </c>
      <c r="F1552" s="385">
        <v>1512</v>
      </c>
      <c r="G1552" s="385">
        <v>2828</v>
      </c>
      <c r="H1552" s="386">
        <f t="shared" si="168"/>
        <v>0.16301272984441301</v>
      </c>
      <c r="I1552" s="139">
        <f t="shared" si="169"/>
        <v>2.1752645502645502</v>
      </c>
      <c r="J1552" s="139">
        <f t="shared" si="171"/>
        <v>-4.4618951481604115E-2</v>
      </c>
      <c r="K1552" s="139">
        <f t="shared" si="172"/>
        <v>-0.26754571820748857</v>
      </c>
      <c r="L1552" s="139">
        <f t="shared" si="173"/>
        <v>-0.16993532020639834</v>
      </c>
      <c r="M1552" s="139">
        <f t="shared" si="174"/>
        <v>-0.48209998989549102</v>
      </c>
      <c r="N1552" s="388">
        <f t="shared" si="170"/>
        <v>-1363.3787714244486</v>
      </c>
    </row>
    <row r="1553" spans="2:14" x14ac:dyDescent="0.2">
      <c r="B1553" s="387">
        <v>21</v>
      </c>
      <c r="C1553" s="387">
        <v>5141</v>
      </c>
      <c r="D1553" s="384" t="s">
        <v>2126</v>
      </c>
      <c r="E1553" s="385">
        <v>2454</v>
      </c>
      <c r="F1553" s="385">
        <v>242</v>
      </c>
      <c r="G1553" s="385">
        <v>4396</v>
      </c>
      <c r="H1553" s="386">
        <f t="shared" si="168"/>
        <v>0.5582347588717016</v>
      </c>
      <c r="I1553" s="139">
        <f t="shared" si="169"/>
        <v>28.305785123966942</v>
      </c>
      <c r="J1553" s="139">
        <f t="shared" si="171"/>
        <v>1.309993002422552E-2</v>
      </c>
      <c r="K1553" s="139">
        <f t="shared" si="172"/>
        <v>0.15525018429004847</v>
      </c>
      <c r="L1553" s="139">
        <f t="shared" si="173"/>
        <v>0.75652694242111607</v>
      </c>
      <c r="M1553" s="139">
        <f t="shared" si="174"/>
        <v>0.92487705673539011</v>
      </c>
      <c r="N1553" s="388">
        <f t="shared" si="170"/>
        <v>4065.759541408775</v>
      </c>
    </row>
    <row r="1554" spans="2:14" x14ac:dyDescent="0.2">
      <c r="B1554" s="387">
        <v>21</v>
      </c>
      <c r="C1554" s="387">
        <v>5143</v>
      </c>
      <c r="D1554" s="384" t="s">
        <v>2127</v>
      </c>
      <c r="E1554" s="385">
        <v>39</v>
      </c>
      <c r="F1554" s="385">
        <v>255</v>
      </c>
      <c r="G1554" s="385">
        <v>356</v>
      </c>
      <c r="H1554" s="386">
        <f t="shared" si="168"/>
        <v>0.10955056179775281</v>
      </c>
      <c r="I1554" s="139">
        <f t="shared" si="169"/>
        <v>1.5490196078431373</v>
      </c>
      <c r="J1554" s="139">
        <f t="shared" si="171"/>
        <v>-0.13561453508008042</v>
      </c>
      <c r="K1554" s="139">
        <f t="shared" si="172"/>
        <v>-0.32473783789877736</v>
      </c>
      <c r="L1554" s="139">
        <f t="shared" si="173"/>
        <v>-0.19213894621829963</v>
      </c>
      <c r="M1554" s="139">
        <f t="shared" si="174"/>
        <v>-0.65249131919715742</v>
      </c>
      <c r="N1554" s="388">
        <f t="shared" si="170"/>
        <v>-232.28690963418805</v>
      </c>
    </row>
    <row r="1555" spans="2:14" x14ac:dyDescent="0.2">
      <c r="B1555" s="387">
        <v>21</v>
      </c>
      <c r="C1555" s="387">
        <v>5144</v>
      </c>
      <c r="D1555" s="384" t="s">
        <v>2128</v>
      </c>
      <c r="E1555" s="385">
        <v>236</v>
      </c>
      <c r="F1555" s="385">
        <v>850</v>
      </c>
      <c r="G1555" s="385">
        <v>968</v>
      </c>
      <c r="H1555" s="386">
        <f t="shared" si="168"/>
        <v>0.24380165289256198</v>
      </c>
      <c r="I1555" s="139">
        <f t="shared" si="169"/>
        <v>1.4164705882352941</v>
      </c>
      <c r="J1555" s="139">
        <f t="shared" si="171"/>
        <v>-0.11308650224744793</v>
      </c>
      <c r="K1555" s="139">
        <f t="shared" si="172"/>
        <v>-0.18112030888500422</v>
      </c>
      <c r="L1555" s="139">
        <f t="shared" si="173"/>
        <v>-0.19683849532481565</v>
      </c>
      <c r="M1555" s="139">
        <f t="shared" si="174"/>
        <v>-0.49104530645726785</v>
      </c>
      <c r="N1555" s="388">
        <f t="shared" si="170"/>
        <v>-475.3318566506353</v>
      </c>
    </row>
    <row r="1556" spans="2:14" x14ac:dyDescent="0.2">
      <c r="B1556" s="387">
        <v>21</v>
      </c>
      <c r="C1556" s="387">
        <v>5146</v>
      </c>
      <c r="D1556" s="384" t="s">
        <v>2129</v>
      </c>
      <c r="E1556" s="385">
        <v>46</v>
      </c>
      <c r="F1556" s="385">
        <v>379</v>
      </c>
      <c r="G1556" s="385">
        <v>296</v>
      </c>
      <c r="H1556" s="386">
        <f t="shared" si="168"/>
        <v>0.1554054054054054</v>
      </c>
      <c r="I1556" s="139">
        <f t="shared" si="169"/>
        <v>0.90237467018469653</v>
      </c>
      <c r="J1556" s="139">
        <f t="shared" si="171"/>
        <v>-0.13782316574994635</v>
      </c>
      <c r="K1556" s="139">
        <f t="shared" si="172"/>
        <v>-0.27568379089968587</v>
      </c>
      <c r="L1556" s="139">
        <f t="shared" si="173"/>
        <v>-0.21506585769600631</v>
      </c>
      <c r="M1556" s="139">
        <f t="shared" si="174"/>
        <v>-0.6285728143456385</v>
      </c>
      <c r="N1556" s="388">
        <f t="shared" si="170"/>
        <v>-186.05755304630898</v>
      </c>
    </row>
    <row r="1557" spans="2:14" x14ac:dyDescent="0.2">
      <c r="B1557" s="387">
        <v>21</v>
      </c>
      <c r="C1557" s="387">
        <v>5148</v>
      </c>
      <c r="D1557" s="384" t="s">
        <v>2130</v>
      </c>
      <c r="E1557" s="385">
        <v>1760</v>
      </c>
      <c r="F1557" s="385">
        <v>182</v>
      </c>
      <c r="G1557" s="385">
        <v>1518</v>
      </c>
      <c r="H1557" s="386">
        <f t="shared" si="168"/>
        <v>1.1594202898550725</v>
      </c>
      <c r="I1557" s="139">
        <f t="shared" si="169"/>
        <v>18.010989010989011</v>
      </c>
      <c r="J1557" s="139">
        <f t="shared" si="171"/>
        <v>-9.2840721107010249E-2</v>
      </c>
      <c r="K1557" s="139">
        <f t="shared" si="172"/>
        <v>0.79837926230767386</v>
      </c>
      <c r="L1557" s="139">
        <f t="shared" si="173"/>
        <v>0.39152311200691448</v>
      </c>
      <c r="M1557" s="139">
        <f t="shared" si="174"/>
        <v>1.0970616532075781</v>
      </c>
      <c r="N1557" s="388">
        <f t="shared" si="170"/>
        <v>1665.3395895691035</v>
      </c>
    </row>
    <row r="1558" spans="2:14" x14ac:dyDescent="0.2">
      <c r="B1558" s="387">
        <v>21</v>
      </c>
      <c r="C1558" s="387">
        <v>5149</v>
      </c>
      <c r="D1558" s="384" t="s">
        <v>2131</v>
      </c>
      <c r="E1558" s="385">
        <v>159</v>
      </c>
      <c r="F1558" s="385">
        <v>249</v>
      </c>
      <c r="G1558" s="385">
        <v>609</v>
      </c>
      <c r="H1558" s="386">
        <f t="shared" si="168"/>
        <v>0.26108374384236455</v>
      </c>
      <c r="I1558" s="139">
        <f t="shared" si="169"/>
        <v>3.0843373493975905</v>
      </c>
      <c r="J1558" s="139">
        <f t="shared" si="171"/>
        <v>-0.12630147575547909</v>
      </c>
      <c r="K1558" s="139">
        <f t="shared" si="172"/>
        <v>-0.16263248001030908</v>
      </c>
      <c r="L1558" s="139">
        <f t="shared" si="173"/>
        <v>-0.13770398214321675</v>
      </c>
      <c r="M1558" s="139">
        <f t="shared" si="174"/>
        <v>-0.42663793790900495</v>
      </c>
      <c r="N1558" s="388">
        <f t="shared" si="170"/>
        <v>-259.82250418658401</v>
      </c>
    </row>
    <row r="1559" spans="2:14" x14ac:dyDescent="0.2">
      <c r="B1559" s="387">
        <v>21</v>
      </c>
      <c r="C1559" s="387">
        <v>5151</v>
      </c>
      <c r="D1559" s="384" t="s">
        <v>2132</v>
      </c>
      <c r="E1559" s="385">
        <v>5172</v>
      </c>
      <c r="F1559" s="385">
        <v>633</v>
      </c>
      <c r="G1559" s="385">
        <v>2656</v>
      </c>
      <c r="H1559" s="386">
        <f t="shared" si="168"/>
        <v>1.947289156626506</v>
      </c>
      <c r="I1559" s="139">
        <f t="shared" si="169"/>
        <v>12.36650868878357</v>
      </c>
      <c r="J1559" s="139">
        <f t="shared" si="171"/>
        <v>-5.0950359401886448E-2</v>
      </c>
      <c r="K1559" s="139">
        <f t="shared" si="172"/>
        <v>1.6412162099246304</v>
      </c>
      <c r="L1559" s="139">
        <f t="shared" si="173"/>
        <v>0.19139705650345956</v>
      </c>
      <c r="M1559" s="139">
        <f t="shared" si="174"/>
        <v>1.7816629070262033</v>
      </c>
      <c r="N1559" s="388">
        <f t="shared" si="170"/>
        <v>4732.0966810615964</v>
      </c>
    </row>
    <row r="1560" spans="2:14" x14ac:dyDescent="0.2">
      <c r="B1560" s="387">
        <v>21</v>
      </c>
      <c r="C1560" s="387">
        <v>5154</v>
      </c>
      <c r="D1560" s="384" t="s">
        <v>2133</v>
      </c>
      <c r="E1560" s="385">
        <v>205</v>
      </c>
      <c r="F1560" s="385">
        <v>184</v>
      </c>
      <c r="G1560" s="385">
        <v>985</v>
      </c>
      <c r="H1560" s="386">
        <f t="shared" si="168"/>
        <v>0.20812182741116753</v>
      </c>
      <c r="I1560" s="139">
        <f t="shared" si="169"/>
        <v>6.4673913043478262</v>
      </c>
      <c r="J1560" s="139">
        <f t="shared" si="171"/>
        <v>-0.11246072355765258</v>
      </c>
      <c r="K1560" s="139">
        <f t="shared" si="172"/>
        <v>-0.21928944650237928</v>
      </c>
      <c r="L1560" s="139">
        <f t="shared" si="173"/>
        <v>-1.7757201410173475E-2</v>
      </c>
      <c r="M1560" s="139">
        <f t="shared" si="174"/>
        <v>-0.34950737147020527</v>
      </c>
      <c r="N1560" s="388">
        <f t="shared" si="170"/>
        <v>-344.26476089815219</v>
      </c>
    </row>
    <row r="1561" spans="2:14" x14ac:dyDescent="0.2">
      <c r="B1561" s="387">
        <v>21</v>
      </c>
      <c r="C1561" s="387">
        <v>5160</v>
      </c>
      <c r="D1561" s="384" t="s">
        <v>2134</v>
      </c>
      <c r="E1561" s="385">
        <v>85</v>
      </c>
      <c r="F1561" s="385">
        <v>419</v>
      </c>
      <c r="G1561" s="385">
        <v>446</v>
      </c>
      <c r="H1561" s="386">
        <f t="shared" si="168"/>
        <v>0.1905829596412556</v>
      </c>
      <c r="I1561" s="139">
        <f t="shared" si="169"/>
        <v>1.2673031026252983</v>
      </c>
      <c r="J1561" s="139">
        <f t="shared" si="171"/>
        <v>-0.13230158907528153</v>
      </c>
      <c r="K1561" s="139">
        <f t="shared" si="172"/>
        <v>-0.23805196701727921</v>
      </c>
      <c r="L1561" s="139">
        <f t="shared" si="173"/>
        <v>-0.20212725510435772</v>
      </c>
      <c r="M1561" s="139">
        <f t="shared" si="174"/>
        <v>-0.5724808111969184</v>
      </c>
      <c r="N1561" s="388">
        <f t="shared" si="170"/>
        <v>-255.32644179382561</v>
      </c>
    </row>
    <row r="1562" spans="2:14" x14ac:dyDescent="0.2">
      <c r="B1562" s="387">
        <v>21</v>
      </c>
      <c r="C1562" s="387">
        <v>5161</v>
      </c>
      <c r="D1562" s="384" t="s">
        <v>2135</v>
      </c>
      <c r="E1562" s="385">
        <v>138</v>
      </c>
      <c r="F1562" s="385">
        <v>394</v>
      </c>
      <c r="G1562" s="385">
        <v>765</v>
      </c>
      <c r="H1562" s="386">
        <f t="shared" si="168"/>
        <v>0.1803921568627451</v>
      </c>
      <c r="I1562" s="139">
        <f t="shared" si="169"/>
        <v>2.2918781725888326</v>
      </c>
      <c r="J1562" s="139">
        <f t="shared" si="171"/>
        <v>-0.12055903601382766</v>
      </c>
      <c r="K1562" s="139">
        <f t="shared" si="172"/>
        <v>-0.24895376231578284</v>
      </c>
      <c r="L1562" s="139">
        <f t="shared" si="173"/>
        <v>-0.16580076344978809</v>
      </c>
      <c r="M1562" s="139">
        <f t="shared" si="174"/>
        <v>-0.53531356177939859</v>
      </c>
      <c r="N1562" s="388">
        <f t="shared" si="170"/>
        <v>-409.51487476123992</v>
      </c>
    </row>
    <row r="1563" spans="2:14" x14ac:dyDescent="0.2">
      <c r="B1563" s="387">
        <v>21</v>
      </c>
      <c r="C1563" s="387">
        <v>5162</v>
      </c>
      <c r="D1563" s="384" t="s">
        <v>2136</v>
      </c>
      <c r="E1563" s="385">
        <v>1845</v>
      </c>
      <c r="F1563" s="385">
        <v>75</v>
      </c>
      <c r="G1563" s="385">
        <v>1508</v>
      </c>
      <c r="H1563" s="386">
        <f t="shared" si="168"/>
        <v>1.2234748010610079</v>
      </c>
      <c r="I1563" s="139">
        <f t="shared" si="169"/>
        <v>44.706666666666663</v>
      </c>
      <c r="J1563" s="139">
        <f t="shared" si="171"/>
        <v>-9.3208826218654575E-2</v>
      </c>
      <c r="K1563" s="139">
        <f t="shared" si="172"/>
        <v>0.86690273237083215</v>
      </c>
      <c r="L1563" s="139">
        <f t="shared" si="173"/>
        <v>1.3380231196701597</v>
      </c>
      <c r="M1563" s="139">
        <f t="shared" si="174"/>
        <v>2.1117170258223372</v>
      </c>
      <c r="N1563" s="388">
        <f t="shared" si="170"/>
        <v>3184.4692749400847</v>
      </c>
    </row>
    <row r="1564" spans="2:14" x14ac:dyDescent="0.2">
      <c r="B1564" s="387">
        <v>21</v>
      </c>
      <c r="C1564" s="387">
        <v>5167</v>
      </c>
      <c r="D1564" s="384" t="s">
        <v>2137</v>
      </c>
      <c r="E1564" s="385">
        <v>994</v>
      </c>
      <c r="F1564" s="385">
        <v>123</v>
      </c>
      <c r="G1564" s="385">
        <v>2320</v>
      </c>
      <c r="H1564" s="386">
        <f t="shared" si="168"/>
        <v>0.42844827586206896</v>
      </c>
      <c r="I1564" s="139">
        <f t="shared" si="169"/>
        <v>26.943089430894307</v>
      </c>
      <c r="J1564" s="139">
        <f t="shared" si="171"/>
        <v>-6.3318691153135653E-2</v>
      </c>
      <c r="K1564" s="139">
        <f t="shared" si="172"/>
        <v>1.6408750397581676E-2</v>
      </c>
      <c r="L1564" s="139">
        <f t="shared" si="173"/>
        <v>0.70821232383110622</v>
      </c>
      <c r="M1564" s="139">
        <f t="shared" si="174"/>
        <v>0.66130238307555222</v>
      </c>
      <c r="N1564" s="388">
        <f t="shared" si="170"/>
        <v>1534.2215287352813</v>
      </c>
    </row>
    <row r="1565" spans="2:14" x14ac:dyDescent="0.2">
      <c r="B1565" s="387">
        <v>21</v>
      </c>
      <c r="C1565" s="387">
        <v>5171</v>
      </c>
      <c r="D1565" s="384" t="s">
        <v>2138</v>
      </c>
      <c r="E1565" s="385">
        <v>1737</v>
      </c>
      <c r="F1565" s="385">
        <v>272</v>
      </c>
      <c r="G1565" s="385">
        <v>4373</v>
      </c>
      <c r="H1565" s="386">
        <f t="shared" si="168"/>
        <v>0.39721015321289732</v>
      </c>
      <c r="I1565" s="139">
        <f t="shared" si="169"/>
        <v>22.463235294117649</v>
      </c>
      <c r="J1565" s="139">
        <f t="shared" si="171"/>
        <v>1.2253288267443582E-2</v>
      </c>
      <c r="K1565" s="139">
        <f t="shared" si="172"/>
        <v>-1.7008795406458919E-2</v>
      </c>
      <c r="L1565" s="139">
        <f t="shared" si="173"/>
        <v>0.54937829723401299</v>
      </c>
      <c r="M1565" s="139">
        <f t="shared" si="174"/>
        <v>0.5446227900949977</v>
      </c>
      <c r="N1565" s="388">
        <f t="shared" si="170"/>
        <v>2381.635461085425</v>
      </c>
    </row>
    <row r="1566" spans="2:14" x14ac:dyDescent="0.2">
      <c r="B1566" s="387">
        <v>21</v>
      </c>
      <c r="C1566" s="387">
        <v>5176</v>
      </c>
      <c r="D1566" s="384" t="s">
        <v>2139</v>
      </c>
      <c r="E1566" s="385">
        <v>849</v>
      </c>
      <c r="F1566" s="385">
        <v>203</v>
      </c>
      <c r="G1566" s="385">
        <v>2120</v>
      </c>
      <c r="H1566" s="386">
        <f t="shared" si="168"/>
        <v>0.40047169811320754</v>
      </c>
      <c r="I1566" s="139">
        <f t="shared" si="169"/>
        <v>14.625615763546797</v>
      </c>
      <c r="J1566" s="139">
        <f t="shared" si="171"/>
        <v>-7.0680793386022081E-2</v>
      </c>
      <c r="K1566" s="139">
        <f t="shared" si="172"/>
        <v>-1.3519698852158077E-2</v>
      </c>
      <c r="L1566" s="139">
        <f t="shared" si="173"/>
        <v>0.27149410034533872</v>
      </c>
      <c r="M1566" s="139">
        <f t="shared" si="174"/>
        <v>0.18729360810715856</v>
      </c>
      <c r="N1566" s="388">
        <f t="shared" si="170"/>
        <v>397.06244918717613</v>
      </c>
    </row>
    <row r="1567" spans="2:14" x14ac:dyDescent="0.2">
      <c r="B1567" s="387">
        <v>21</v>
      </c>
      <c r="C1567" s="387">
        <v>5180</v>
      </c>
      <c r="D1567" s="384" t="s">
        <v>2140</v>
      </c>
      <c r="E1567" s="385">
        <v>296</v>
      </c>
      <c r="F1567" s="385">
        <v>109</v>
      </c>
      <c r="G1567" s="385">
        <v>1432</v>
      </c>
      <c r="H1567" s="386">
        <f t="shared" si="168"/>
        <v>0.20670391061452514</v>
      </c>
      <c r="I1567" s="139">
        <f t="shared" si="169"/>
        <v>15.853211009174313</v>
      </c>
      <c r="J1567" s="139">
        <f t="shared" si="171"/>
        <v>-9.6006425067151402E-2</v>
      </c>
      <c r="K1567" s="139">
        <f t="shared" si="172"/>
        <v>-0.22080628860042292</v>
      </c>
      <c r="L1567" s="139">
        <f t="shared" si="173"/>
        <v>0.31501870850027308</v>
      </c>
      <c r="M1567" s="139">
        <f t="shared" si="174"/>
        <v>-1.7940051673012714E-3</v>
      </c>
      <c r="N1567" s="388">
        <f t="shared" si="170"/>
        <v>-2.5690153995754206</v>
      </c>
    </row>
    <row r="1568" spans="2:14" x14ac:dyDescent="0.2">
      <c r="B1568" s="387">
        <v>21</v>
      </c>
      <c r="C1568" s="387">
        <v>5181</v>
      </c>
      <c r="D1568" s="384" t="s">
        <v>2141</v>
      </c>
      <c r="E1568" s="385">
        <v>112</v>
      </c>
      <c r="F1568" s="385">
        <v>271</v>
      </c>
      <c r="G1568" s="385">
        <v>595</v>
      </c>
      <c r="H1568" s="386">
        <f t="shared" si="168"/>
        <v>0.18823529411764706</v>
      </c>
      <c r="I1568" s="139">
        <f t="shared" si="169"/>
        <v>2.6088560885608856</v>
      </c>
      <c r="J1568" s="139">
        <f t="shared" si="171"/>
        <v>-0.12681682291178112</v>
      </c>
      <c r="K1568" s="139">
        <f t="shared" si="172"/>
        <v>-0.2405634246054591</v>
      </c>
      <c r="L1568" s="139">
        <f t="shared" si="173"/>
        <v>-0.15456225496289755</v>
      </c>
      <c r="M1568" s="139">
        <f t="shared" si="174"/>
        <v>-0.52194250248013774</v>
      </c>
      <c r="N1568" s="388">
        <f t="shared" si="170"/>
        <v>-310.55578897568193</v>
      </c>
    </row>
    <row r="1569" spans="2:14" x14ac:dyDescent="0.2">
      <c r="B1569" s="387">
        <v>21</v>
      </c>
      <c r="C1569" s="387">
        <v>5186</v>
      </c>
      <c r="D1569" s="384" t="s">
        <v>2142</v>
      </c>
      <c r="E1569" s="385">
        <v>989</v>
      </c>
      <c r="F1569" s="385">
        <v>57</v>
      </c>
      <c r="G1569" s="385">
        <v>479</v>
      </c>
      <c r="H1569" s="386">
        <f t="shared" si="168"/>
        <v>2.0647181628392484</v>
      </c>
      <c r="I1569" s="139">
        <f t="shared" si="169"/>
        <v>25.754385964912281</v>
      </c>
      <c r="J1569" s="139">
        <f t="shared" si="171"/>
        <v>-0.13108684220685526</v>
      </c>
      <c r="K1569" s="139">
        <f t="shared" si="172"/>
        <v>1.7668380098614886</v>
      </c>
      <c r="L1569" s="139">
        <f t="shared" si="173"/>
        <v>0.66606663065286875</v>
      </c>
      <c r="M1569" s="139">
        <f t="shared" si="174"/>
        <v>2.3018177983075021</v>
      </c>
      <c r="N1569" s="388">
        <f t="shared" si="170"/>
        <v>1102.5707253892936</v>
      </c>
    </row>
    <row r="1570" spans="2:14" x14ac:dyDescent="0.2">
      <c r="B1570" s="387">
        <v>21</v>
      </c>
      <c r="C1570" s="387">
        <v>5187</v>
      </c>
      <c r="D1570" s="384" t="s">
        <v>2143</v>
      </c>
      <c r="E1570" s="385">
        <v>1046</v>
      </c>
      <c r="F1570" s="385">
        <v>66</v>
      </c>
      <c r="G1570" s="385">
        <v>1363</v>
      </c>
      <c r="H1570" s="386">
        <f t="shared" si="168"/>
        <v>0.76742479823917831</v>
      </c>
      <c r="I1570" s="139">
        <f t="shared" si="169"/>
        <v>36.5</v>
      </c>
      <c r="J1570" s="139">
        <f t="shared" si="171"/>
        <v>-9.8546350337497243E-2</v>
      </c>
      <c r="K1570" s="139">
        <f t="shared" si="172"/>
        <v>0.37903500647100252</v>
      </c>
      <c r="L1570" s="139">
        <f t="shared" si="173"/>
        <v>1.0470542908179099</v>
      </c>
      <c r="M1570" s="139">
        <f t="shared" si="174"/>
        <v>1.3275429469514153</v>
      </c>
      <c r="N1570" s="388">
        <f t="shared" si="170"/>
        <v>1809.4410366947791</v>
      </c>
    </row>
    <row r="1571" spans="2:14" x14ac:dyDescent="0.2">
      <c r="B1571" s="387">
        <v>21</v>
      </c>
      <c r="C1571" s="387">
        <v>5189</v>
      </c>
      <c r="D1571" s="384" t="s">
        <v>2144</v>
      </c>
      <c r="E1571" s="385">
        <v>1935</v>
      </c>
      <c r="F1571" s="385">
        <v>185</v>
      </c>
      <c r="G1571" s="385">
        <v>1707</v>
      </c>
      <c r="H1571" s="386">
        <f t="shared" si="168"/>
        <v>1.133567662565905</v>
      </c>
      <c r="I1571" s="139">
        <f t="shared" si="169"/>
        <v>19.686486486486487</v>
      </c>
      <c r="J1571" s="139">
        <f t="shared" si="171"/>
        <v>-8.5883534496932576E-2</v>
      </c>
      <c r="K1571" s="139">
        <f t="shared" si="172"/>
        <v>0.77072294741662994</v>
      </c>
      <c r="L1571" s="139">
        <f t="shared" si="173"/>
        <v>0.45092817352483505</v>
      </c>
      <c r="M1571" s="139">
        <f t="shared" si="174"/>
        <v>1.1357675864445325</v>
      </c>
      <c r="N1571" s="388">
        <f t="shared" si="170"/>
        <v>1938.7552700608169</v>
      </c>
    </row>
    <row r="1572" spans="2:14" x14ac:dyDescent="0.2">
      <c r="B1572" s="387">
        <v>21</v>
      </c>
      <c r="C1572" s="387">
        <v>5192</v>
      </c>
      <c r="D1572" s="384" t="s">
        <v>2145</v>
      </c>
      <c r="E1572" s="385">
        <v>56510</v>
      </c>
      <c r="F1572" s="385">
        <v>7275</v>
      </c>
      <c r="G1572" s="385">
        <v>62123</v>
      </c>
      <c r="H1572" s="386">
        <f t="shared" si="168"/>
        <v>0.90964699064758625</v>
      </c>
      <c r="I1572" s="139">
        <f t="shared" si="169"/>
        <v>16.306941580756014</v>
      </c>
      <c r="J1572" s="139">
        <f t="shared" si="171"/>
        <v>2.1380603080134009</v>
      </c>
      <c r="K1572" s="139">
        <f t="shared" si="172"/>
        <v>0.53117976505767373</v>
      </c>
      <c r="L1572" s="139">
        <f t="shared" si="173"/>
        <v>0.3311058067570874</v>
      </c>
      <c r="M1572" s="139">
        <f t="shared" si="174"/>
        <v>3.0003458798281621</v>
      </c>
      <c r="N1572" s="388">
        <f t="shared" si="170"/>
        <v>186390.48709256493</v>
      </c>
    </row>
    <row r="1573" spans="2:14" x14ac:dyDescent="0.2">
      <c r="B1573" s="387">
        <v>21</v>
      </c>
      <c r="C1573" s="387">
        <v>5193</v>
      </c>
      <c r="D1573" s="384" t="s">
        <v>2146</v>
      </c>
      <c r="E1573" s="385">
        <v>503</v>
      </c>
      <c r="F1573" s="385">
        <v>107</v>
      </c>
      <c r="G1573" s="385">
        <v>1616</v>
      </c>
      <c r="H1573" s="386">
        <f t="shared" si="168"/>
        <v>0.31126237623762376</v>
      </c>
      <c r="I1573" s="139">
        <f t="shared" si="169"/>
        <v>19.803738317757009</v>
      </c>
      <c r="J1573" s="139">
        <f t="shared" si="171"/>
        <v>-8.9233291012895899E-2</v>
      </c>
      <c r="K1573" s="139">
        <f t="shared" si="172"/>
        <v>-0.10895298187641096</v>
      </c>
      <c r="L1573" s="139">
        <f t="shared" si="173"/>
        <v>0.45508535809334427</v>
      </c>
      <c r="M1573" s="139">
        <f t="shared" si="174"/>
        <v>0.25689908520403743</v>
      </c>
      <c r="N1573" s="388">
        <f t="shared" si="170"/>
        <v>415.14892168972449</v>
      </c>
    </row>
    <row r="1574" spans="2:14" x14ac:dyDescent="0.2">
      <c r="B1574" s="387">
        <v>21</v>
      </c>
      <c r="C1574" s="387">
        <v>5194</v>
      </c>
      <c r="D1574" s="384" t="s">
        <v>2147</v>
      </c>
      <c r="E1574" s="385">
        <v>6549</v>
      </c>
      <c r="F1574" s="385">
        <v>234</v>
      </c>
      <c r="G1574" s="385">
        <v>1292</v>
      </c>
      <c r="H1574" s="386">
        <f t="shared" si="168"/>
        <v>5.0688854489164088</v>
      </c>
      <c r="I1574" s="139">
        <f t="shared" si="169"/>
        <v>33.508547008547012</v>
      </c>
      <c r="J1574" s="139">
        <f t="shared" si="171"/>
        <v>-0.10115989663017193</v>
      </c>
      <c r="K1574" s="139">
        <f t="shared" si="172"/>
        <v>4.9806002135944958</v>
      </c>
      <c r="L1574" s="139">
        <f t="shared" si="173"/>
        <v>0.94099179201738581</v>
      </c>
      <c r="M1574" s="139">
        <f t="shared" si="174"/>
        <v>5.8204321089817093</v>
      </c>
      <c r="N1574" s="388">
        <f t="shared" si="170"/>
        <v>7519.9982848043683</v>
      </c>
    </row>
    <row r="1575" spans="2:14" x14ac:dyDescent="0.2">
      <c r="B1575" s="387">
        <v>21</v>
      </c>
      <c r="C1575" s="387">
        <v>5195</v>
      </c>
      <c r="D1575" s="384" t="s">
        <v>2148</v>
      </c>
      <c r="E1575" s="385">
        <v>331</v>
      </c>
      <c r="F1575" s="385">
        <v>96</v>
      </c>
      <c r="G1575" s="385">
        <v>741</v>
      </c>
      <c r="H1575" s="386">
        <f t="shared" si="168"/>
        <v>0.44669365721997301</v>
      </c>
      <c r="I1575" s="139">
        <f t="shared" si="169"/>
        <v>11.166666666666666</v>
      </c>
      <c r="J1575" s="139">
        <f t="shared" si="171"/>
        <v>-0.12144248828177405</v>
      </c>
      <c r="K1575" s="139">
        <f t="shared" si="172"/>
        <v>3.5927076581505374E-2</v>
      </c>
      <c r="L1575" s="139">
        <f t="shared" si="173"/>
        <v>0.14885644383289856</v>
      </c>
      <c r="M1575" s="139">
        <f t="shared" si="174"/>
        <v>6.3341032132629885E-2</v>
      </c>
      <c r="N1575" s="388">
        <f t="shared" si="170"/>
        <v>46.935704810278743</v>
      </c>
    </row>
    <row r="1576" spans="2:14" x14ac:dyDescent="0.2">
      <c r="B1576" s="387">
        <v>21</v>
      </c>
      <c r="C1576" s="387">
        <v>5196</v>
      </c>
      <c r="D1576" s="384" t="s">
        <v>2149</v>
      </c>
      <c r="E1576" s="385">
        <v>2084</v>
      </c>
      <c r="F1576" s="385">
        <v>73</v>
      </c>
      <c r="G1576" s="385">
        <v>6426</v>
      </c>
      <c r="H1576" s="386">
        <f t="shared" si="168"/>
        <v>0.32430750077808901</v>
      </c>
      <c r="I1576" s="139">
        <f t="shared" si="169"/>
        <v>116.57534246575342</v>
      </c>
      <c r="J1576" s="139">
        <f t="shared" si="171"/>
        <v>8.7825267688022818E-2</v>
      </c>
      <c r="K1576" s="139">
        <f t="shared" si="172"/>
        <v>-9.4997724329524691E-2</v>
      </c>
      <c r="L1576" s="139">
        <f t="shared" si="173"/>
        <v>3.8861398250018779</v>
      </c>
      <c r="M1576" s="139">
        <f t="shared" si="174"/>
        <v>3.8789673683603763</v>
      </c>
      <c r="N1576" s="388">
        <f t="shared" si="170"/>
        <v>24926.244309083777</v>
      </c>
    </row>
    <row r="1577" spans="2:14" x14ac:dyDescent="0.2">
      <c r="B1577" s="387">
        <v>21</v>
      </c>
      <c r="C1577" s="387">
        <v>5197</v>
      </c>
      <c r="D1577" s="384" t="s">
        <v>2150</v>
      </c>
      <c r="E1577" s="385">
        <v>460</v>
      </c>
      <c r="F1577" s="385">
        <v>438</v>
      </c>
      <c r="G1577" s="385">
        <v>1464</v>
      </c>
      <c r="H1577" s="386">
        <f t="shared" si="168"/>
        <v>0.31420765027322406</v>
      </c>
      <c r="I1577" s="139">
        <f t="shared" si="169"/>
        <v>4.3926940639269407</v>
      </c>
      <c r="J1577" s="139">
        <f t="shared" si="171"/>
        <v>-9.482848870988958E-2</v>
      </c>
      <c r="K1577" s="139">
        <f t="shared" si="172"/>
        <v>-0.1058022217908738</v>
      </c>
      <c r="L1577" s="139">
        <f t="shared" si="173"/>
        <v>-9.1315961719059688E-2</v>
      </c>
      <c r="M1577" s="139">
        <f t="shared" si="174"/>
        <v>-0.29194667221982307</v>
      </c>
      <c r="N1577" s="388">
        <f t="shared" si="170"/>
        <v>-427.40992812982097</v>
      </c>
    </row>
    <row r="1578" spans="2:14" x14ac:dyDescent="0.2">
      <c r="B1578" s="387">
        <v>21</v>
      </c>
      <c r="C1578" s="387">
        <v>5198</v>
      </c>
      <c r="D1578" s="384" t="s">
        <v>2151</v>
      </c>
      <c r="E1578" s="385">
        <v>698</v>
      </c>
      <c r="F1578" s="385">
        <v>163</v>
      </c>
      <c r="G1578" s="385">
        <v>1822</v>
      </c>
      <c r="H1578" s="386">
        <f t="shared" si="168"/>
        <v>0.38309549945115257</v>
      </c>
      <c r="I1578" s="139">
        <f t="shared" si="169"/>
        <v>15.460122699386503</v>
      </c>
      <c r="J1578" s="139">
        <f t="shared" si="171"/>
        <v>-8.1650325713022873E-2</v>
      </c>
      <c r="K1578" s="139">
        <f t="shared" si="172"/>
        <v>-3.2108201151438504E-2</v>
      </c>
      <c r="L1578" s="139">
        <f t="shared" si="173"/>
        <v>0.30108169244002086</v>
      </c>
      <c r="M1578" s="139">
        <f t="shared" si="174"/>
        <v>0.1873231655755595</v>
      </c>
      <c r="N1578" s="388">
        <f t="shared" si="170"/>
        <v>341.30280767866941</v>
      </c>
    </row>
    <row r="1579" spans="2:14" x14ac:dyDescent="0.2">
      <c r="B1579" s="387">
        <v>21</v>
      </c>
      <c r="C1579" s="387">
        <v>5199</v>
      </c>
      <c r="D1579" s="384" t="s">
        <v>2152</v>
      </c>
      <c r="E1579" s="385">
        <v>2913</v>
      </c>
      <c r="F1579" s="385">
        <v>988</v>
      </c>
      <c r="G1579" s="385">
        <v>1374</v>
      </c>
      <c r="H1579" s="386">
        <f t="shared" si="168"/>
        <v>2.1200873362445414</v>
      </c>
      <c r="I1579" s="139">
        <f t="shared" si="169"/>
        <v>4.3390688259109309</v>
      </c>
      <c r="J1579" s="139">
        <f t="shared" si="171"/>
        <v>-9.8141434714688475E-2</v>
      </c>
      <c r="K1579" s="139">
        <f t="shared" si="172"/>
        <v>1.8260701829720039</v>
      </c>
      <c r="L1579" s="139">
        <f t="shared" si="173"/>
        <v>-9.3217254087350682E-2</v>
      </c>
      <c r="M1579" s="139">
        <f t="shared" si="174"/>
        <v>1.6347114941699648</v>
      </c>
      <c r="N1579" s="388">
        <f t="shared" si="170"/>
        <v>2246.0935929895318</v>
      </c>
    </row>
    <row r="1580" spans="2:14" x14ac:dyDescent="0.2">
      <c r="B1580" s="387">
        <v>21</v>
      </c>
      <c r="C1580" s="387">
        <v>5200</v>
      </c>
      <c r="D1580" s="384" t="s">
        <v>2153</v>
      </c>
      <c r="E1580" s="385">
        <v>56</v>
      </c>
      <c r="F1580" s="385">
        <v>455</v>
      </c>
      <c r="G1580" s="385">
        <v>321</v>
      </c>
      <c r="H1580" s="386">
        <f t="shared" si="168"/>
        <v>0.17445482866043613</v>
      </c>
      <c r="I1580" s="139">
        <f t="shared" si="169"/>
        <v>0.82857142857142863</v>
      </c>
      <c r="J1580" s="139">
        <f t="shared" si="171"/>
        <v>-0.13690290297083554</v>
      </c>
      <c r="K1580" s="139">
        <f t="shared" si="172"/>
        <v>-0.25530532637686904</v>
      </c>
      <c r="L1580" s="139">
        <f t="shared" si="173"/>
        <v>-0.21768256477696232</v>
      </c>
      <c r="M1580" s="139">
        <f t="shared" si="174"/>
        <v>-0.60989079412466696</v>
      </c>
      <c r="N1580" s="388">
        <f t="shared" si="170"/>
        <v>-195.77494491401811</v>
      </c>
    </row>
    <row r="1581" spans="2:14" x14ac:dyDescent="0.2">
      <c r="B1581" s="387">
        <v>21</v>
      </c>
      <c r="C1581" s="387">
        <v>5203</v>
      </c>
      <c r="D1581" s="384" t="s">
        <v>2154</v>
      </c>
      <c r="E1581" s="385">
        <v>251</v>
      </c>
      <c r="F1581" s="385">
        <v>279</v>
      </c>
      <c r="G1581" s="385">
        <v>716</v>
      </c>
      <c r="H1581" s="386">
        <f t="shared" si="168"/>
        <v>0.3505586592178771</v>
      </c>
      <c r="I1581" s="139">
        <f t="shared" si="169"/>
        <v>3.4659498207885306</v>
      </c>
      <c r="J1581" s="139">
        <f t="shared" si="171"/>
        <v>-0.12236275106088484</v>
      </c>
      <c r="K1581" s="139">
        <f t="shared" si="172"/>
        <v>-6.691507354340237E-2</v>
      </c>
      <c r="L1581" s="139">
        <f t="shared" si="173"/>
        <v>-0.12417384397798102</v>
      </c>
      <c r="M1581" s="139">
        <f t="shared" si="174"/>
        <v>-0.31345166858226825</v>
      </c>
      <c r="N1581" s="388">
        <f t="shared" si="170"/>
        <v>-224.43139470490408</v>
      </c>
    </row>
    <row r="1582" spans="2:14" x14ac:dyDescent="0.2">
      <c r="B1582" s="387">
        <v>21</v>
      </c>
      <c r="C1582" s="387">
        <v>5205</v>
      </c>
      <c r="D1582" s="384" t="s">
        <v>2155</v>
      </c>
      <c r="E1582" s="385">
        <v>1134</v>
      </c>
      <c r="F1582" s="385">
        <v>129</v>
      </c>
      <c r="G1582" s="385">
        <v>806</v>
      </c>
      <c r="H1582" s="386">
        <f t="shared" si="168"/>
        <v>1.4069478908188586</v>
      </c>
      <c r="I1582" s="139">
        <f t="shared" si="169"/>
        <v>15.038759689922481</v>
      </c>
      <c r="J1582" s="139">
        <f t="shared" si="171"/>
        <v>-0.11904980505608595</v>
      </c>
      <c r="K1582" s="139">
        <f t="shared" si="172"/>
        <v>1.0631763833085082</v>
      </c>
      <c r="L1582" s="139">
        <f t="shared" si="173"/>
        <v>0.28614219186503237</v>
      </c>
      <c r="M1582" s="139">
        <f t="shared" si="174"/>
        <v>1.2302687701174546</v>
      </c>
      <c r="N1582" s="388">
        <f t="shared" si="170"/>
        <v>991.59662871466844</v>
      </c>
    </row>
    <row r="1583" spans="2:14" x14ac:dyDescent="0.2">
      <c r="B1583" s="387">
        <v>21</v>
      </c>
      <c r="C1583" s="387">
        <v>5206</v>
      </c>
      <c r="D1583" s="384" t="s">
        <v>2156</v>
      </c>
      <c r="E1583" s="385">
        <v>103</v>
      </c>
      <c r="F1583" s="385">
        <v>83</v>
      </c>
      <c r="G1583" s="385">
        <v>333</v>
      </c>
      <c r="H1583" s="386">
        <f t="shared" si="168"/>
        <v>0.30930930930930933</v>
      </c>
      <c r="I1583" s="139">
        <f t="shared" si="169"/>
        <v>5.2530120481927707</v>
      </c>
      <c r="J1583" s="139">
        <f t="shared" si="171"/>
        <v>-0.13646117683686235</v>
      </c>
      <c r="K1583" s="139">
        <f t="shared" si="172"/>
        <v>-0.11104231049158736</v>
      </c>
      <c r="L1583" s="139">
        <f t="shared" si="173"/>
        <v>-6.0813234303662839E-2</v>
      </c>
      <c r="M1583" s="139">
        <f t="shared" si="174"/>
        <v>-0.30831672163211254</v>
      </c>
      <c r="N1583" s="388">
        <f t="shared" si="170"/>
        <v>-102.66946830349347</v>
      </c>
    </row>
    <row r="1584" spans="2:14" x14ac:dyDescent="0.2">
      <c r="B1584" s="387">
        <v>21</v>
      </c>
      <c r="C1584" s="387">
        <v>5207</v>
      </c>
      <c r="D1584" s="384" t="s">
        <v>2157</v>
      </c>
      <c r="E1584" s="385">
        <v>338</v>
      </c>
      <c r="F1584" s="385">
        <v>437</v>
      </c>
      <c r="G1584" s="385">
        <v>832</v>
      </c>
      <c r="H1584" s="386">
        <f t="shared" si="168"/>
        <v>0.40625</v>
      </c>
      <c r="I1584" s="139">
        <f t="shared" si="169"/>
        <v>2.6773455377574371</v>
      </c>
      <c r="J1584" s="139">
        <f t="shared" si="171"/>
        <v>-0.11809273176581071</v>
      </c>
      <c r="K1584" s="139">
        <f t="shared" si="172"/>
        <v>-7.3382560638033927E-3</v>
      </c>
      <c r="L1584" s="139">
        <f t="shared" si="173"/>
        <v>-0.15213394933883709</v>
      </c>
      <c r="M1584" s="139">
        <f t="shared" si="174"/>
        <v>-0.27756493716845121</v>
      </c>
      <c r="N1584" s="388">
        <f t="shared" si="170"/>
        <v>-230.93402772415141</v>
      </c>
    </row>
    <row r="1585" spans="2:14" x14ac:dyDescent="0.2">
      <c r="B1585" s="387">
        <v>21</v>
      </c>
      <c r="C1585" s="387">
        <v>5208</v>
      </c>
      <c r="D1585" s="384" t="s">
        <v>2158</v>
      </c>
      <c r="E1585" s="385">
        <v>229</v>
      </c>
      <c r="F1585" s="385">
        <v>199</v>
      </c>
      <c r="G1585" s="385">
        <v>1516</v>
      </c>
      <c r="H1585" s="386">
        <f t="shared" si="168"/>
        <v>0.15105540897097625</v>
      </c>
      <c r="I1585" s="139">
        <f t="shared" si="169"/>
        <v>8.7688442211055282</v>
      </c>
      <c r="J1585" s="139">
        <f t="shared" si="171"/>
        <v>-9.291434212933912E-2</v>
      </c>
      <c r="K1585" s="139">
        <f t="shared" si="172"/>
        <v>-0.2803372781379404</v>
      </c>
      <c r="L1585" s="139">
        <f t="shared" si="173"/>
        <v>6.3841221804397955E-2</v>
      </c>
      <c r="M1585" s="139">
        <f t="shared" si="174"/>
        <v>-0.3094103984628816</v>
      </c>
      <c r="N1585" s="388">
        <f t="shared" si="170"/>
        <v>-469.06616406972853</v>
      </c>
    </row>
    <row r="1586" spans="2:14" x14ac:dyDescent="0.2">
      <c r="B1586" s="387">
        <v>21</v>
      </c>
      <c r="C1586" s="387">
        <v>5210</v>
      </c>
      <c r="D1586" s="384" t="s">
        <v>2159</v>
      </c>
      <c r="E1586" s="385">
        <v>2996</v>
      </c>
      <c r="F1586" s="385">
        <v>85</v>
      </c>
      <c r="G1586" s="385">
        <v>4522</v>
      </c>
      <c r="H1586" s="386">
        <f t="shared" si="168"/>
        <v>0.66253869969040247</v>
      </c>
      <c r="I1586" s="139">
        <f t="shared" si="169"/>
        <v>88.447058823529417</v>
      </c>
      <c r="J1586" s="139">
        <f t="shared" si="171"/>
        <v>1.7738054430943975E-2</v>
      </c>
      <c r="K1586" s="139">
        <f t="shared" si="172"/>
        <v>0.2668312085083302</v>
      </c>
      <c r="L1586" s="139">
        <f t="shared" si="173"/>
        <v>2.8888465168375626</v>
      </c>
      <c r="M1586" s="139">
        <f t="shared" si="174"/>
        <v>3.1734157797768368</v>
      </c>
      <c r="N1586" s="388">
        <f t="shared" si="170"/>
        <v>14350.186156150856</v>
      </c>
    </row>
    <row r="1587" spans="2:14" x14ac:dyDescent="0.2">
      <c r="B1587" s="387">
        <v>21</v>
      </c>
      <c r="C1587" s="387">
        <v>5212</v>
      </c>
      <c r="D1587" s="384" t="s">
        <v>2160</v>
      </c>
      <c r="E1587" s="385">
        <v>215</v>
      </c>
      <c r="F1587" s="385">
        <v>475</v>
      </c>
      <c r="G1587" s="385">
        <v>1900</v>
      </c>
      <c r="H1587" s="386">
        <f t="shared" si="168"/>
        <v>0.11315789473684211</v>
      </c>
      <c r="I1587" s="139">
        <f t="shared" si="169"/>
        <v>4.4526315789473685</v>
      </c>
      <c r="J1587" s="139">
        <f t="shared" si="171"/>
        <v>-7.8779105842197161E-2</v>
      </c>
      <c r="K1587" s="139">
        <f t="shared" si="172"/>
        <v>-0.32087882834572923</v>
      </c>
      <c r="L1587" s="139">
        <f t="shared" si="173"/>
        <v>-8.9190866444915737E-2</v>
      </c>
      <c r="M1587" s="139">
        <f t="shared" si="174"/>
        <v>-0.48884880063284214</v>
      </c>
      <c r="N1587" s="388">
        <f t="shared" si="170"/>
        <v>-928.8127212024001</v>
      </c>
    </row>
    <row r="1588" spans="2:14" x14ac:dyDescent="0.2">
      <c r="B1588" s="387">
        <v>21</v>
      </c>
      <c r="C1588" s="387">
        <v>5214</v>
      </c>
      <c r="D1588" s="384" t="s">
        <v>2161</v>
      </c>
      <c r="E1588" s="385">
        <v>905</v>
      </c>
      <c r="F1588" s="385">
        <v>156</v>
      </c>
      <c r="G1588" s="385">
        <v>1615</v>
      </c>
      <c r="H1588" s="386">
        <f t="shared" si="168"/>
        <v>0.56037151702786381</v>
      </c>
      <c r="I1588" s="139">
        <f t="shared" si="169"/>
        <v>16.153846153846153</v>
      </c>
      <c r="J1588" s="139">
        <f t="shared" si="171"/>
        <v>-8.9270101524060327E-2</v>
      </c>
      <c r="K1588" s="139">
        <f t="shared" si="172"/>
        <v>0.15753601991332342</v>
      </c>
      <c r="L1588" s="139">
        <f t="shared" si="173"/>
        <v>0.32567778111891549</v>
      </c>
      <c r="M1588" s="139">
        <f t="shared" si="174"/>
        <v>0.39394369950817859</v>
      </c>
      <c r="N1588" s="388">
        <f t="shared" si="170"/>
        <v>636.21907470570841</v>
      </c>
    </row>
    <row r="1589" spans="2:14" x14ac:dyDescent="0.2">
      <c r="B1589" s="387">
        <v>21</v>
      </c>
      <c r="C1589" s="387">
        <v>5216</v>
      </c>
      <c r="D1589" s="384" t="s">
        <v>2162</v>
      </c>
      <c r="E1589" s="385">
        <v>182</v>
      </c>
      <c r="F1589" s="385">
        <v>304</v>
      </c>
      <c r="G1589" s="385">
        <v>1363</v>
      </c>
      <c r="H1589" s="386">
        <f t="shared" si="168"/>
        <v>0.13352898019075568</v>
      </c>
      <c r="I1589" s="139">
        <f t="shared" si="169"/>
        <v>5.0822368421052628</v>
      </c>
      <c r="J1589" s="139">
        <f t="shared" si="171"/>
        <v>-9.8546350337497243E-2</v>
      </c>
      <c r="K1589" s="139">
        <f t="shared" si="172"/>
        <v>-0.29908649181899388</v>
      </c>
      <c r="L1589" s="139">
        <f t="shared" si="173"/>
        <v>-6.686809966259262E-2</v>
      </c>
      <c r="M1589" s="139">
        <f t="shared" si="174"/>
        <v>-0.46450094181908375</v>
      </c>
      <c r="N1589" s="388">
        <f t="shared" si="170"/>
        <v>-633.11478369941119</v>
      </c>
    </row>
    <row r="1590" spans="2:14" x14ac:dyDescent="0.2">
      <c r="B1590" s="387">
        <v>21</v>
      </c>
      <c r="C1590" s="387">
        <v>5219</v>
      </c>
      <c r="D1590" s="384" t="s">
        <v>2163</v>
      </c>
      <c r="E1590" s="385">
        <v>98</v>
      </c>
      <c r="F1590" s="385">
        <v>532</v>
      </c>
      <c r="G1590" s="385">
        <v>791</v>
      </c>
      <c r="H1590" s="386">
        <f t="shared" si="168"/>
        <v>0.12389380530973451</v>
      </c>
      <c r="I1590" s="139">
        <f t="shared" si="169"/>
        <v>1.6710526315789473</v>
      </c>
      <c r="J1590" s="139">
        <f t="shared" si="171"/>
        <v>-0.11960196272355243</v>
      </c>
      <c r="K1590" s="139">
        <f t="shared" si="172"/>
        <v>-0.30939389414059287</v>
      </c>
      <c r="L1590" s="139">
        <f t="shared" si="173"/>
        <v>-0.18781224361906643</v>
      </c>
      <c r="M1590" s="139">
        <f t="shared" si="174"/>
        <v>-0.61680810048321177</v>
      </c>
      <c r="N1590" s="388">
        <f t="shared" si="170"/>
        <v>-487.89520748222048</v>
      </c>
    </row>
    <row r="1591" spans="2:14" x14ac:dyDescent="0.2">
      <c r="B1591" s="387">
        <v>21</v>
      </c>
      <c r="C1591" s="387">
        <v>5221</v>
      </c>
      <c r="D1591" s="384" t="s">
        <v>2164</v>
      </c>
      <c r="E1591" s="385">
        <v>1031</v>
      </c>
      <c r="F1591" s="385">
        <v>73</v>
      </c>
      <c r="G1591" s="385">
        <v>2183</v>
      </c>
      <c r="H1591" s="386">
        <f t="shared" si="168"/>
        <v>0.47228584516720112</v>
      </c>
      <c r="I1591" s="139">
        <f t="shared" si="169"/>
        <v>44.027397260273972</v>
      </c>
      <c r="J1591" s="139">
        <f t="shared" si="171"/>
        <v>-6.8361731182662852E-2</v>
      </c>
      <c r="K1591" s="139">
        <f t="shared" si="172"/>
        <v>6.3304781783478828E-2</v>
      </c>
      <c r="L1591" s="139">
        <f t="shared" si="173"/>
        <v>1.3139395018407634</v>
      </c>
      <c r="M1591" s="139">
        <f t="shared" si="174"/>
        <v>1.3088825524415793</v>
      </c>
      <c r="N1591" s="388">
        <f t="shared" si="170"/>
        <v>2857.2906119799677</v>
      </c>
    </row>
    <row r="1592" spans="2:14" x14ac:dyDescent="0.2">
      <c r="B1592" s="387">
        <v>21</v>
      </c>
      <c r="C1592" s="387">
        <v>5225</v>
      </c>
      <c r="D1592" s="384" t="s">
        <v>2165</v>
      </c>
      <c r="E1592" s="385">
        <v>1246</v>
      </c>
      <c r="F1592" s="385">
        <v>83</v>
      </c>
      <c r="G1592" s="385">
        <v>1980</v>
      </c>
      <c r="H1592" s="386">
        <f t="shared" si="168"/>
        <v>0.62929292929292935</v>
      </c>
      <c r="I1592" s="139">
        <f t="shared" si="169"/>
        <v>38.867469879518069</v>
      </c>
      <c r="J1592" s="139">
        <f t="shared" si="171"/>
        <v>-7.5834264949042579E-2</v>
      </c>
      <c r="K1592" s="139">
        <f t="shared" si="172"/>
        <v>0.23126594527130803</v>
      </c>
      <c r="L1592" s="139">
        <f t="shared" si="173"/>
        <v>1.1309933572094228</v>
      </c>
      <c r="M1592" s="139">
        <f t="shared" si="174"/>
        <v>1.2864250375316884</v>
      </c>
      <c r="N1592" s="388">
        <f t="shared" si="170"/>
        <v>2547.1215743127427</v>
      </c>
    </row>
    <row r="1593" spans="2:14" x14ac:dyDescent="0.2">
      <c r="B1593" s="387">
        <v>21</v>
      </c>
      <c r="C1593" s="387">
        <v>5226</v>
      </c>
      <c r="D1593" s="384" t="s">
        <v>2166</v>
      </c>
      <c r="E1593" s="385">
        <v>1529</v>
      </c>
      <c r="F1593" s="385">
        <v>3435</v>
      </c>
      <c r="G1593" s="385">
        <v>6752</v>
      </c>
      <c r="H1593" s="386">
        <f t="shared" si="168"/>
        <v>0.22645142180094788</v>
      </c>
      <c r="I1593" s="139">
        <f t="shared" si="169"/>
        <v>2.4107714701601166</v>
      </c>
      <c r="J1593" s="139">
        <f t="shared" si="171"/>
        <v>9.9825494327627703E-2</v>
      </c>
      <c r="K1593" s="139">
        <f t="shared" si="172"/>
        <v>-0.19968103190688138</v>
      </c>
      <c r="L1593" s="139">
        <f t="shared" si="173"/>
        <v>-0.16158538040112461</v>
      </c>
      <c r="M1593" s="139">
        <f t="shared" si="174"/>
        <v>-0.26144091798037827</v>
      </c>
      <c r="N1593" s="388">
        <f t="shared" si="170"/>
        <v>-1765.249078203514</v>
      </c>
    </row>
    <row r="1594" spans="2:14" x14ac:dyDescent="0.2">
      <c r="B1594" s="387">
        <v>21</v>
      </c>
      <c r="C1594" s="387">
        <v>5227</v>
      </c>
      <c r="D1594" s="384" t="s">
        <v>2167</v>
      </c>
      <c r="E1594" s="385">
        <v>1451</v>
      </c>
      <c r="F1594" s="385">
        <v>523</v>
      </c>
      <c r="G1594" s="385">
        <v>3085</v>
      </c>
      <c r="H1594" s="386">
        <f t="shared" si="168"/>
        <v>0.47034035656401946</v>
      </c>
      <c r="I1594" s="139">
        <f t="shared" si="169"/>
        <v>8.6730401529636705</v>
      </c>
      <c r="J1594" s="139">
        <f t="shared" si="171"/>
        <v>-3.5158650112345043E-2</v>
      </c>
      <c r="K1594" s="139">
        <f t="shared" si="172"/>
        <v>6.1223560218463098E-2</v>
      </c>
      <c r="L1594" s="139">
        <f t="shared" si="173"/>
        <v>6.0444471498973397E-2</v>
      </c>
      <c r="M1594" s="139">
        <f t="shared" si="174"/>
        <v>8.6509381605091445E-2</v>
      </c>
      <c r="N1594" s="388">
        <f t="shared" si="170"/>
        <v>266.88144225170709</v>
      </c>
    </row>
    <row r="1595" spans="2:14" x14ac:dyDescent="0.2">
      <c r="B1595" s="387">
        <v>21</v>
      </c>
      <c r="C1595" s="387">
        <v>5230</v>
      </c>
      <c r="D1595" s="384" t="s">
        <v>2168</v>
      </c>
      <c r="E1595" s="385">
        <v>64</v>
      </c>
      <c r="F1595" s="385">
        <v>152</v>
      </c>
      <c r="G1595" s="385">
        <v>609</v>
      </c>
      <c r="H1595" s="386">
        <f t="shared" si="168"/>
        <v>0.10509031198686371</v>
      </c>
      <c r="I1595" s="139">
        <f t="shared" si="169"/>
        <v>4.4276315789473681</v>
      </c>
      <c r="J1595" s="139">
        <f t="shared" si="171"/>
        <v>-0.12630147575547909</v>
      </c>
      <c r="K1595" s="139">
        <f t="shared" si="172"/>
        <v>-0.32950927067746266</v>
      </c>
      <c r="L1595" s="139">
        <f t="shared" si="173"/>
        <v>-9.0077245899177275E-2</v>
      </c>
      <c r="M1595" s="139">
        <f t="shared" si="174"/>
        <v>-0.54588799233211904</v>
      </c>
      <c r="N1595" s="388">
        <f t="shared" si="170"/>
        <v>-332.44578733026049</v>
      </c>
    </row>
    <row r="1596" spans="2:14" x14ac:dyDescent="0.2">
      <c r="B1596" s="387">
        <v>21</v>
      </c>
      <c r="C1596" s="387">
        <v>5231</v>
      </c>
      <c r="D1596" s="384" t="s">
        <v>2169</v>
      </c>
      <c r="E1596" s="385">
        <v>1082</v>
      </c>
      <c r="F1596" s="385">
        <v>138</v>
      </c>
      <c r="G1596" s="385">
        <v>1909</v>
      </c>
      <c r="H1596" s="386">
        <f t="shared" si="168"/>
        <v>0.56678889470927185</v>
      </c>
      <c r="I1596" s="139">
        <f t="shared" si="169"/>
        <v>21.673913043478262</v>
      </c>
      <c r="J1596" s="139">
        <f t="shared" si="171"/>
        <v>-7.8447811241717263E-2</v>
      </c>
      <c r="K1596" s="139">
        <f t="shared" si="172"/>
        <v>0.16440112557344119</v>
      </c>
      <c r="L1596" s="139">
        <f t="shared" si="173"/>
        <v>0.5213927362036842</v>
      </c>
      <c r="M1596" s="139">
        <f t="shared" si="174"/>
        <v>0.60734605053540813</v>
      </c>
      <c r="N1596" s="388">
        <f t="shared" si="170"/>
        <v>1159.4236104720942</v>
      </c>
    </row>
    <row r="1597" spans="2:14" x14ac:dyDescent="0.2">
      <c r="B1597" s="387">
        <v>21</v>
      </c>
      <c r="C1597" s="387">
        <v>5233</v>
      </c>
      <c r="D1597" s="384" t="s">
        <v>2170</v>
      </c>
      <c r="E1597" s="385">
        <v>152</v>
      </c>
      <c r="F1597" s="385">
        <v>194</v>
      </c>
      <c r="G1597" s="385">
        <v>418</v>
      </c>
      <c r="H1597" s="386">
        <f t="shared" si="168"/>
        <v>0.36363636363636365</v>
      </c>
      <c r="I1597" s="139">
        <f t="shared" si="169"/>
        <v>2.9381443298969074</v>
      </c>
      <c r="J1597" s="139">
        <f t="shared" si="171"/>
        <v>-0.13333228338788564</v>
      </c>
      <c r="K1597" s="139">
        <f t="shared" si="172"/>
        <v>-5.2924963083673227E-2</v>
      </c>
      <c r="L1597" s="139">
        <f t="shared" si="173"/>
        <v>-0.14288728169689113</v>
      </c>
      <c r="M1597" s="139">
        <f t="shared" si="174"/>
        <v>-0.32914452816844997</v>
      </c>
      <c r="N1597" s="388">
        <f t="shared" si="170"/>
        <v>-137.58241277441209</v>
      </c>
    </row>
    <row r="1598" spans="2:14" x14ac:dyDescent="0.2">
      <c r="B1598" s="387">
        <v>21</v>
      </c>
      <c r="C1598" s="387">
        <v>5236</v>
      </c>
      <c r="D1598" s="384" t="s">
        <v>2171</v>
      </c>
      <c r="E1598" s="385">
        <v>2301</v>
      </c>
      <c r="F1598" s="385">
        <v>610</v>
      </c>
      <c r="G1598" s="385">
        <v>4735</v>
      </c>
      <c r="H1598" s="386">
        <f t="shared" si="168"/>
        <v>0.48595564941921859</v>
      </c>
      <c r="I1598" s="139">
        <f t="shared" si="169"/>
        <v>11.534426229508197</v>
      </c>
      <c r="J1598" s="139">
        <f t="shared" si="171"/>
        <v>2.5578693308968024E-2</v>
      </c>
      <c r="K1598" s="139">
        <f t="shared" si="172"/>
        <v>7.7928301732305721E-2</v>
      </c>
      <c r="L1598" s="139">
        <f t="shared" si="173"/>
        <v>0.16189542465733589</v>
      </c>
      <c r="M1598" s="139">
        <f t="shared" si="174"/>
        <v>0.26540241969860967</v>
      </c>
      <c r="N1598" s="388">
        <f t="shared" si="170"/>
        <v>1256.6804572729168</v>
      </c>
    </row>
    <row r="1599" spans="2:14" x14ac:dyDescent="0.2">
      <c r="B1599" s="387">
        <v>21</v>
      </c>
      <c r="C1599" s="387">
        <v>5237</v>
      </c>
      <c r="D1599" s="384" t="s">
        <v>2172</v>
      </c>
      <c r="E1599" s="385">
        <v>184</v>
      </c>
      <c r="F1599" s="385">
        <v>1945</v>
      </c>
      <c r="G1599" s="385">
        <v>1377</v>
      </c>
      <c r="H1599" s="386">
        <f t="shared" si="168"/>
        <v>0.13362381989832969</v>
      </c>
      <c r="I1599" s="139">
        <f t="shared" si="169"/>
        <v>0.80257069408740356</v>
      </c>
      <c r="J1599" s="139">
        <f t="shared" si="171"/>
        <v>-9.8031003181195175E-2</v>
      </c>
      <c r="K1599" s="139">
        <f t="shared" si="172"/>
        <v>-0.2989850353291949</v>
      </c>
      <c r="L1599" s="139">
        <f t="shared" si="173"/>
        <v>-0.21860442545065625</v>
      </c>
      <c r="M1599" s="139">
        <f t="shared" si="174"/>
        <v>-0.6156204639610463</v>
      </c>
      <c r="N1599" s="388">
        <f t="shared" si="170"/>
        <v>-847.70937887436071</v>
      </c>
    </row>
    <row r="1600" spans="2:14" x14ac:dyDescent="0.2">
      <c r="B1600" s="387">
        <v>21</v>
      </c>
      <c r="C1600" s="387">
        <v>5238</v>
      </c>
      <c r="D1600" s="384" t="s">
        <v>2173</v>
      </c>
      <c r="E1600" s="385">
        <v>2974</v>
      </c>
      <c r="F1600" s="385">
        <v>3400</v>
      </c>
      <c r="G1600" s="385">
        <v>4589</v>
      </c>
      <c r="H1600" s="386">
        <f t="shared" si="168"/>
        <v>0.64807147526694264</v>
      </c>
      <c r="I1600" s="139">
        <f t="shared" si="169"/>
        <v>2.2244117647058825</v>
      </c>
      <c r="J1600" s="139">
        <f t="shared" si="171"/>
        <v>2.0204358678960928E-2</v>
      </c>
      <c r="K1600" s="139">
        <f t="shared" si="172"/>
        <v>0.25135463393123658</v>
      </c>
      <c r="L1600" s="139">
        <f t="shared" si="173"/>
        <v>-0.16819279696179909</v>
      </c>
      <c r="M1600" s="139">
        <f t="shared" si="174"/>
        <v>0.10336619564839841</v>
      </c>
      <c r="N1600" s="388">
        <f t="shared" si="170"/>
        <v>474.3474718305003</v>
      </c>
    </row>
    <row r="1601" spans="2:14" x14ac:dyDescent="0.2">
      <c r="B1601" s="387">
        <v>21</v>
      </c>
      <c r="C1601" s="387">
        <v>5239</v>
      </c>
      <c r="D1601" s="384" t="s">
        <v>2174</v>
      </c>
      <c r="E1601" s="385">
        <v>2008</v>
      </c>
      <c r="F1601" s="385">
        <v>1089</v>
      </c>
      <c r="G1601" s="385">
        <v>3140</v>
      </c>
      <c r="H1601" s="386">
        <f t="shared" si="168"/>
        <v>0.63949044585987258</v>
      </c>
      <c r="I1601" s="139">
        <f t="shared" si="169"/>
        <v>4.7272727272727275</v>
      </c>
      <c r="J1601" s="139">
        <f t="shared" si="171"/>
        <v>-3.3134071998301276E-2</v>
      </c>
      <c r="K1601" s="139">
        <f t="shared" si="172"/>
        <v>0.24217492276622557</v>
      </c>
      <c r="L1601" s="139">
        <f t="shared" si="173"/>
        <v>-7.9453415598100124E-2</v>
      </c>
      <c r="M1601" s="139">
        <f t="shared" si="174"/>
        <v>0.12958743516982416</v>
      </c>
      <c r="N1601" s="388">
        <f t="shared" si="170"/>
        <v>406.90454643324784</v>
      </c>
    </row>
    <row r="1602" spans="2:14" x14ac:dyDescent="0.2">
      <c r="B1602" s="387">
        <v>21</v>
      </c>
      <c r="C1602" s="387">
        <v>5242</v>
      </c>
      <c r="D1602" s="384" t="s">
        <v>2175</v>
      </c>
      <c r="E1602" s="385">
        <v>4406</v>
      </c>
      <c r="F1602" s="385">
        <v>248</v>
      </c>
      <c r="G1602" s="385">
        <v>3276</v>
      </c>
      <c r="H1602" s="386">
        <f t="shared" si="168"/>
        <v>1.344932844932845</v>
      </c>
      <c r="I1602" s="139">
        <f t="shared" si="169"/>
        <v>30.975806451612904</v>
      </c>
      <c r="J1602" s="139">
        <f t="shared" si="171"/>
        <v>-2.8127842479938506E-2</v>
      </c>
      <c r="K1602" s="139">
        <f t="shared" si="172"/>
        <v>0.99683466810013632</v>
      </c>
      <c r="L1602" s="139">
        <f t="shared" si="173"/>
        <v>0.85119302431173438</v>
      </c>
      <c r="M1602" s="139">
        <f t="shared" si="174"/>
        <v>1.8198998499319323</v>
      </c>
      <c r="N1602" s="388">
        <f t="shared" si="170"/>
        <v>5961.9919083770101</v>
      </c>
    </row>
    <row r="1603" spans="2:14" x14ac:dyDescent="0.2">
      <c r="B1603" s="387">
        <v>21</v>
      </c>
      <c r="C1603" s="387">
        <v>5249</v>
      </c>
      <c r="D1603" s="384" t="s">
        <v>2176</v>
      </c>
      <c r="E1603" s="385">
        <v>1508</v>
      </c>
      <c r="F1603" s="385">
        <v>1167</v>
      </c>
      <c r="G1603" s="385">
        <v>2240</v>
      </c>
      <c r="H1603" s="386">
        <f t="shared" si="168"/>
        <v>0.67321428571428577</v>
      </c>
      <c r="I1603" s="139">
        <f t="shared" si="169"/>
        <v>3.2116538131962296</v>
      </c>
      <c r="J1603" s="139">
        <f t="shared" si="171"/>
        <v>-6.6263532046290222E-2</v>
      </c>
      <c r="K1603" s="139">
        <f t="shared" si="172"/>
        <v>0.27825160943781935</v>
      </c>
      <c r="L1603" s="139">
        <f t="shared" si="173"/>
        <v>-0.13318995423520294</v>
      </c>
      <c r="M1603" s="139">
        <f t="shared" si="174"/>
        <v>7.87981231563262E-2</v>
      </c>
      <c r="N1603" s="388">
        <f t="shared" si="170"/>
        <v>176.5077958701707</v>
      </c>
    </row>
    <row r="1604" spans="2:14" x14ac:dyDescent="0.2">
      <c r="B1604" s="387">
        <v>21</v>
      </c>
      <c r="C1604" s="387">
        <v>5250</v>
      </c>
      <c r="D1604" s="384" t="s">
        <v>2177</v>
      </c>
      <c r="E1604" s="385">
        <v>10375</v>
      </c>
      <c r="F1604" s="385">
        <v>529</v>
      </c>
      <c r="G1604" s="385">
        <v>7440</v>
      </c>
      <c r="H1604" s="386">
        <f t="shared" si="168"/>
        <v>1.394489247311828</v>
      </c>
      <c r="I1604" s="139">
        <f t="shared" si="169"/>
        <v>33.676748582230623</v>
      </c>
      <c r="J1604" s="139">
        <f t="shared" si="171"/>
        <v>0.12515112600875702</v>
      </c>
      <c r="K1604" s="139">
        <f t="shared" si="172"/>
        <v>1.0498485244378521</v>
      </c>
      <c r="L1604" s="139">
        <f t="shared" si="173"/>
        <v>0.94695540878089013</v>
      </c>
      <c r="M1604" s="139">
        <f t="shared" si="174"/>
        <v>2.1219550592274992</v>
      </c>
      <c r="N1604" s="388">
        <f t="shared" si="170"/>
        <v>15787.345640652593</v>
      </c>
    </row>
    <row r="1605" spans="2:14" x14ac:dyDescent="0.2">
      <c r="B1605" s="387">
        <v>21</v>
      </c>
      <c r="C1605" s="387">
        <v>5251</v>
      </c>
      <c r="D1605" s="384" t="s">
        <v>2178</v>
      </c>
      <c r="E1605" s="385">
        <v>934</v>
      </c>
      <c r="F1605" s="385">
        <v>249</v>
      </c>
      <c r="G1605" s="385">
        <v>2850</v>
      </c>
      <c r="H1605" s="386">
        <f t="shared" si="168"/>
        <v>0.32771929824561402</v>
      </c>
      <c r="I1605" s="139">
        <f t="shared" si="169"/>
        <v>15.196787148594378</v>
      </c>
      <c r="J1605" s="139">
        <f t="shared" si="171"/>
        <v>-4.3809120235986605E-2</v>
      </c>
      <c r="K1605" s="139">
        <f t="shared" si="172"/>
        <v>-9.1347892378175005E-2</v>
      </c>
      <c r="L1605" s="139">
        <f t="shared" si="173"/>
        <v>0.29174508356806961</v>
      </c>
      <c r="M1605" s="139">
        <f t="shared" si="174"/>
        <v>0.156588070953908</v>
      </c>
      <c r="N1605" s="388">
        <f t="shared" si="170"/>
        <v>446.27600221863781</v>
      </c>
    </row>
    <row r="1606" spans="2:14" x14ac:dyDescent="0.2">
      <c r="B1606" s="387">
        <v>21</v>
      </c>
      <c r="C1606" s="387">
        <v>5254</v>
      </c>
      <c r="D1606" s="384" t="s">
        <v>2179</v>
      </c>
      <c r="E1606" s="385">
        <v>16818</v>
      </c>
      <c r="F1606" s="385">
        <v>3133</v>
      </c>
      <c r="G1606" s="385">
        <v>14847</v>
      </c>
      <c r="H1606" s="386">
        <f t="shared" si="168"/>
        <v>1.1327540917357042</v>
      </c>
      <c r="I1606" s="139">
        <f t="shared" si="169"/>
        <v>10.106926268751995</v>
      </c>
      <c r="J1606" s="139">
        <f t="shared" si="171"/>
        <v>0.39780658220370602</v>
      </c>
      <c r="K1606" s="139">
        <f t="shared" si="172"/>
        <v>0.76985261532950655</v>
      </c>
      <c r="L1606" s="139">
        <f t="shared" si="173"/>
        <v>0.11128315921039868</v>
      </c>
      <c r="M1606" s="139">
        <f t="shared" si="174"/>
        <v>1.2789423567436111</v>
      </c>
      <c r="N1606" s="388">
        <f t="shared" si="170"/>
        <v>18988.457170572394</v>
      </c>
    </row>
    <row r="1607" spans="2:14" x14ac:dyDescent="0.2">
      <c r="B1607" s="387">
        <v>21</v>
      </c>
      <c r="C1607" s="387">
        <v>5257</v>
      </c>
      <c r="D1607" s="384" t="s">
        <v>2180</v>
      </c>
      <c r="E1607" s="385">
        <v>1832</v>
      </c>
      <c r="F1607" s="385">
        <v>226</v>
      </c>
      <c r="G1607" s="385">
        <v>4383</v>
      </c>
      <c r="H1607" s="386">
        <f t="shared" si="168"/>
        <v>0.41797855350216745</v>
      </c>
      <c r="I1607" s="139">
        <f t="shared" si="169"/>
        <v>27.5</v>
      </c>
      <c r="J1607" s="139">
        <f t="shared" si="171"/>
        <v>1.2621393379087905E-2</v>
      </c>
      <c r="K1607" s="139">
        <f t="shared" si="172"/>
        <v>5.2085758401367345E-3</v>
      </c>
      <c r="L1607" s="139">
        <f t="shared" si="173"/>
        <v>0.7279576872837612</v>
      </c>
      <c r="M1607" s="139">
        <f t="shared" si="174"/>
        <v>0.74578765650298584</v>
      </c>
      <c r="N1607" s="388">
        <f t="shared" si="170"/>
        <v>3268.787298452587</v>
      </c>
    </row>
    <row r="1608" spans="2:14" x14ac:dyDescent="0.2">
      <c r="B1608" s="387">
        <v>21</v>
      </c>
      <c r="C1608" s="387">
        <v>5260</v>
      </c>
      <c r="D1608" s="384" t="s">
        <v>2181</v>
      </c>
      <c r="E1608" s="385">
        <v>2047</v>
      </c>
      <c r="F1608" s="385">
        <v>519</v>
      </c>
      <c r="G1608" s="385">
        <v>2327</v>
      </c>
      <c r="H1608" s="386">
        <f t="shared" si="168"/>
        <v>0.87967339922647181</v>
      </c>
      <c r="I1608" s="139">
        <f t="shared" si="169"/>
        <v>8.4277456647398843</v>
      </c>
      <c r="J1608" s="139">
        <f t="shared" si="171"/>
        <v>-6.3061017574984626E-2</v>
      </c>
      <c r="K1608" s="139">
        <f t="shared" si="172"/>
        <v>0.4991149743698361</v>
      </c>
      <c r="L1608" s="139">
        <f t="shared" si="173"/>
        <v>5.1747511714767019E-2</v>
      </c>
      <c r="M1608" s="139">
        <f t="shared" si="174"/>
        <v>0.48780146850961847</v>
      </c>
      <c r="N1608" s="388">
        <f t="shared" si="170"/>
        <v>1135.1140172218822</v>
      </c>
    </row>
    <row r="1609" spans="2:14" x14ac:dyDescent="0.2">
      <c r="B1609" s="387">
        <v>21</v>
      </c>
      <c r="C1609" s="387">
        <v>5263</v>
      </c>
      <c r="D1609" s="384" t="s">
        <v>2182</v>
      </c>
      <c r="E1609" s="385">
        <v>1085</v>
      </c>
      <c r="F1609" s="385">
        <v>598</v>
      </c>
      <c r="G1609" s="385">
        <v>2646</v>
      </c>
      <c r="H1609" s="386">
        <f t="shared" si="168"/>
        <v>0.41005291005291006</v>
      </c>
      <c r="I1609" s="139">
        <f t="shared" si="169"/>
        <v>6.2391304347826084</v>
      </c>
      <c r="J1609" s="139">
        <f t="shared" si="171"/>
        <v>-5.1318464513530768E-2</v>
      </c>
      <c r="K1609" s="139">
        <f t="shared" si="172"/>
        <v>-3.2700243615010694E-3</v>
      </c>
      <c r="L1609" s="139">
        <f t="shared" si="173"/>
        <v>-2.5850231209952623E-2</v>
      </c>
      <c r="M1609" s="139">
        <f t="shared" si="174"/>
        <v>-8.0438720084984455E-2</v>
      </c>
      <c r="N1609" s="388">
        <f t="shared" si="170"/>
        <v>-212.84085334486886</v>
      </c>
    </row>
    <row r="1610" spans="2:14" x14ac:dyDescent="0.2">
      <c r="B1610" s="387">
        <v>21</v>
      </c>
      <c r="C1610" s="387">
        <v>5266</v>
      </c>
      <c r="D1610" s="384" t="s">
        <v>2183</v>
      </c>
      <c r="E1610" s="385">
        <v>6668</v>
      </c>
      <c r="F1610" s="385">
        <v>608</v>
      </c>
      <c r="G1610" s="385">
        <v>4510</v>
      </c>
      <c r="H1610" s="386">
        <f t="shared" si="168"/>
        <v>1.4784922394678492</v>
      </c>
      <c r="I1610" s="139">
        <f t="shared" si="169"/>
        <v>18.38486842105263</v>
      </c>
      <c r="J1610" s="139">
        <f t="shared" si="171"/>
        <v>1.7296328296970788E-2</v>
      </c>
      <c r="K1610" s="139">
        <f t="shared" si="172"/>
        <v>1.1397122422283557</v>
      </c>
      <c r="L1610" s="139">
        <f t="shared" si="173"/>
        <v>0.4047790731049869</v>
      </c>
      <c r="M1610" s="139">
        <f t="shared" si="174"/>
        <v>1.5617876436303133</v>
      </c>
      <c r="N1610" s="388">
        <f t="shared" si="170"/>
        <v>7043.6622727727126</v>
      </c>
    </row>
    <row r="1611" spans="2:14" x14ac:dyDescent="0.2">
      <c r="B1611" s="387">
        <v>21</v>
      </c>
      <c r="C1611" s="387">
        <v>5268</v>
      </c>
      <c r="D1611" s="384" t="s">
        <v>2184</v>
      </c>
      <c r="E1611" s="385">
        <v>560</v>
      </c>
      <c r="F1611" s="385">
        <v>159</v>
      </c>
      <c r="G1611" s="385">
        <v>3332</v>
      </c>
      <c r="H1611" s="386">
        <f t="shared" si="168"/>
        <v>0.16806722689075632</v>
      </c>
      <c r="I1611" s="139">
        <f t="shared" si="169"/>
        <v>24.477987421383649</v>
      </c>
      <c r="J1611" s="139">
        <f t="shared" si="171"/>
        <v>-2.6066453854730304E-2</v>
      </c>
      <c r="K1611" s="139">
        <f t="shared" si="172"/>
        <v>-0.26213857871772017</v>
      </c>
      <c r="L1611" s="139">
        <f t="shared" si="173"/>
        <v>0.62081169287554427</v>
      </c>
      <c r="M1611" s="139">
        <f t="shared" si="174"/>
        <v>0.33260666030309383</v>
      </c>
      <c r="N1611" s="388">
        <f t="shared" si="170"/>
        <v>1108.2453921299086</v>
      </c>
    </row>
    <row r="1612" spans="2:14" x14ac:dyDescent="0.2">
      <c r="B1612" s="387">
        <v>21</v>
      </c>
      <c r="C1612" s="387">
        <v>5269</v>
      </c>
      <c r="D1612" s="384" t="s">
        <v>2185</v>
      </c>
      <c r="E1612" s="385">
        <v>275</v>
      </c>
      <c r="F1612" s="385">
        <v>2535</v>
      </c>
      <c r="G1612" s="385">
        <v>1927</v>
      </c>
      <c r="H1612" s="386">
        <f t="shared" si="168"/>
        <v>0.14270887389724962</v>
      </c>
      <c r="I1612" s="139">
        <f t="shared" si="169"/>
        <v>0.86863905325443791</v>
      </c>
      <c r="J1612" s="139">
        <f t="shared" si="171"/>
        <v>-7.7785222040757496E-2</v>
      </c>
      <c r="K1612" s="139">
        <f t="shared" si="172"/>
        <v>-0.28926613475534302</v>
      </c>
      <c r="L1612" s="139">
        <f t="shared" si="173"/>
        <v>-0.21626196000495904</v>
      </c>
      <c r="M1612" s="139">
        <f t="shared" si="174"/>
        <v>-0.58331331680105958</v>
      </c>
      <c r="N1612" s="388">
        <f t="shared" si="170"/>
        <v>-1124.0447614756417</v>
      </c>
    </row>
    <row r="1613" spans="2:14" x14ac:dyDescent="0.2">
      <c r="B1613" s="387">
        <v>21</v>
      </c>
      <c r="C1613" s="387">
        <v>5281</v>
      </c>
      <c r="D1613" s="384" t="s">
        <v>2186</v>
      </c>
      <c r="E1613" s="385">
        <v>3216</v>
      </c>
      <c r="F1613" s="385">
        <v>3855</v>
      </c>
      <c r="G1613" s="385">
        <v>6100</v>
      </c>
      <c r="H1613" s="386">
        <f t="shared" ref="H1613:H1676" si="175">E1613/G1613</f>
        <v>0.52721311475409838</v>
      </c>
      <c r="I1613" s="139">
        <f t="shared" ref="I1613:I1676" si="176">(G1613+E1613)/F1613</f>
        <v>2.4166018158236056</v>
      </c>
      <c r="J1613" s="139">
        <f t="shared" si="171"/>
        <v>7.5825041048417932E-2</v>
      </c>
      <c r="K1613" s="139">
        <f t="shared" si="172"/>
        <v>0.1220642203043369</v>
      </c>
      <c r="L1613" s="139">
        <f t="shared" si="173"/>
        <v>-0.16137866445683022</v>
      </c>
      <c r="M1613" s="139">
        <f t="shared" si="174"/>
        <v>3.6510596895924619E-2</v>
      </c>
      <c r="N1613" s="388">
        <f t="shared" ref="N1613:N1676" si="177">M1613*G1613</f>
        <v>222.71464106514017</v>
      </c>
    </row>
    <row r="1614" spans="2:14" x14ac:dyDescent="0.2">
      <c r="B1614" s="387">
        <v>21</v>
      </c>
      <c r="C1614" s="387">
        <v>5287</v>
      </c>
      <c r="D1614" s="384" t="s">
        <v>2187</v>
      </c>
      <c r="E1614" s="385">
        <v>1455</v>
      </c>
      <c r="F1614" s="385">
        <v>6658</v>
      </c>
      <c r="G1614" s="385">
        <v>4254</v>
      </c>
      <c r="H1614" s="386">
        <f t="shared" si="175"/>
        <v>0.34203102961918197</v>
      </c>
      <c r="I1614" s="139">
        <f t="shared" si="176"/>
        <v>0.85746470411534992</v>
      </c>
      <c r="J1614" s="139">
        <f t="shared" ref="J1614:J1677" si="178">$J$6*(G1614-G$10)/G$11</f>
        <v>7.8728374388761548E-3</v>
      </c>
      <c r="K1614" s="139">
        <f t="shared" ref="K1614:K1677" si="179">$K$6*(H1614-H$10)/H$11</f>
        <v>-7.6037659299106983E-2</v>
      </c>
      <c r="L1614" s="139">
        <f t="shared" ref="L1614:L1677" si="180">$L$6*(I1614-I$10)/I$11</f>
        <v>-0.21665814854462434</v>
      </c>
      <c r="M1614" s="139">
        <f t="shared" ref="M1614:M1677" si="181">SUM(J1614:L1614)</f>
        <v>-0.28482297040485516</v>
      </c>
      <c r="N1614" s="388">
        <f t="shared" si="177"/>
        <v>-1211.6369161022537</v>
      </c>
    </row>
    <row r="1615" spans="2:14" x14ac:dyDescent="0.2">
      <c r="B1615" s="387">
        <v>21</v>
      </c>
      <c r="C1615" s="387">
        <v>5304</v>
      </c>
      <c r="D1615" s="384" t="s">
        <v>2188</v>
      </c>
      <c r="E1615" s="385">
        <v>59</v>
      </c>
      <c r="F1615" s="385">
        <v>1258</v>
      </c>
      <c r="G1615" s="385">
        <v>54</v>
      </c>
      <c r="H1615" s="386">
        <f t="shared" si="175"/>
        <v>1.0925925925925926</v>
      </c>
      <c r="I1615" s="139">
        <f t="shared" si="176"/>
        <v>8.9825119236883938E-2</v>
      </c>
      <c r="J1615" s="139">
        <f t="shared" si="178"/>
        <v>-0.14673130945173893</v>
      </c>
      <c r="K1615" s="139">
        <f t="shared" si="179"/>
        <v>0.72688912638214953</v>
      </c>
      <c r="L1615" s="139">
        <f t="shared" si="180"/>
        <v>-0.24387494679718905</v>
      </c>
      <c r="M1615" s="139">
        <f t="shared" si="181"/>
        <v>0.33628287013322156</v>
      </c>
      <c r="N1615" s="388">
        <f t="shared" si="177"/>
        <v>18.159274987193964</v>
      </c>
    </row>
    <row r="1616" spans="2:14" x14ac:dyDescent="0.2">
      <c r="B1616" s="387">
        <v>21</v>
      </c>
      <c r="C1616" s="387">
        <v>5307</v>
      </c>
      <c r="D1616" s="384" t="s">
        <v>2189</v>
      </c>
      <c r="E1616" s="385">
        <v>32</v>
      </c>
      <c r="F1616" s="385">
        <v>2718</v>
      </c>
      <c r="G1616" s="385">
        <v>52</v>
      </c>
      <c r="H1616" s="386">
        <f t="shared" si="175"/>
        <v>0.61538461538461542</v>
      </c>
      <c r="I1616" s="139">
        <f t="shared" si="176"/>
        <v>3.0905077262693158E-2</v>
      </c>
      <c r="J1616" s="139">
        <f t="shared" si="178"/>
        <v>-0.14680493047406779</v>
      </c>
      <c r="K1616" s="139">
        <f t="shared" si="179"/>
        <v>0.21638727531063479</v>
      </c>
      <c r="L1616" s="139">
        <f t="shared" si="180"/>
        <v>-0.24596396738319504</v>
      </c>
      <c r="M1616" s="139">
        <f t="shared" si="181"/>
        <v>-0.17638162254662804</v>
      </c>
      <c r="N1616" s="388">
        <f t="shared" si="177"/>
        <v>-9.1718443724246583</v>
      </c>
    </row>
    <row r="1617" spans="2:14" x14ac:dyDescent="0.2">
      <c r="B1617" s="387">
        <v>21</v>
      </c>
      <c r="C1617" s="387">
        <v>5309</v>
      </c>
      <c r="D1617" s="384" t="s">
        <v>2190</v>
      </c>
      <c r="E1617" s="385">
        <v>22</v>
      </c>
      <c r="F1617" s="385">
        <v>1581</v>
      </c>
      <c r="G1617" s="385">
        <v>36</v>
      </c>
      <c r="H1617" s="386">
        <f t="shared" si="175"/>
        <v>0.61111111111111116</v>
      </c>
      <c r="I1617" s="139">
        <f t="shared" si="176"/>
        <v>3.6685641998734975E-2</v>
      </c>
      <c r="J1617" s="139">
        <f t="shared" si="178"/>
        <v>-0.1473938986526987</v>
      </c>
      <c r="K1617" s="139">
        <f t="shared" si="179"/>
        <v>0.21181561694283021</v>
      </c>
      <c r="L1617" s="139">
        <f t="shared" si="180"/>
        <v>-0.24575901643055276</v>
      </c>
      <c r="M1617" s="139">
        <f t="shared" si="181"/>
        <v>-0.18133729814042124</v>
      </c>
      <c r="N1617" s="388">
        <f t="shared" si="177"/>
        <v>-6.5281427330551649</v>
      </c>
    </row>
    <row r="1618" spans="2:14" x14ac:dyDescent="0.2">
      <c r="B1618" s="387">
        <v>21</v>
      </c>
      <c r="C1618" s="387">
        <v>5310</v>
      </c>
      <c r="D1618" s="384" t="s">
        <v>2191</v>
      </c>
      <c r="E1618" s="385">
        <v>677</v>
      </c>
      <c r="F1618" s="385">
        <v>7081</v>
      </c>
      <c r="G1618" s="385">
        <v>1118</v>
      </c>
      <c r="H1618" s="386">
        <f t="shared" si="175"/>
        <v>0.60554561717352418</v>
      </c>
      <c r="I1618" s="139">
        <f t="shared" si="176"/>
        <v>0.25349526902979808</v>
      </c>
      <c r="J1618" s="139">
        <f t="shared" si="178"/>
        <v>-0.10756492557278312</v>
      </c>
      <c r="K1618" s="139">
        <f t="shared" si="179"/>
        <v>0.20586182930103814</v>
      </c>
      <c r="L1618" s="139">
        <f t="shared" si="180"/>
        <v>-0.23807199247509522</v>
      </c>
      <c r="M1618" s="139">
        <f t="shared" si="181"/>
        <v>-0.13977508874684019</v>
      </c>
      <c r="N1618" s="388">
        <f t="shared" si="177"/>
        <v>-156.26854921896734</v>
      </c>
    </row>
    <row r="1619" spans="2:14" x14ac:dyDescent="0.2">
      <c r="B1619" s="387">
        <v>21</v>
      </c>
      <c r="C1619" s="387">
        <v>5315</v>
      </c>
      <c r="D1619" s="384" t="s">
        <v>2192</v>
      </c>
      <c r="E1619" s="385">
        <v>7</v>
      </c>
      <c r="F1619" s="385">
        <v>496</v>
      </c>
      <c r="G1619" s="385">
        <v>41</v>
      </c>
      <c r="H1619" s="386">
        <f t="shared" si="175"/>
        <v>0.17073170731707318</v>
      </c>
      <c r="I1619" s="139">
        <f t="shared" si="176"/>
        <v>9.6774193548387094E-2</v>
      </c>
      <c r="J1619" s="139">
        <f t="shared" si="178"/>
        <v>-0.14720984609687657</v>
      </c>
      <c r="K1619" s="139">
        <f t="shared" si="179"/>
        <v>-0.25928820266630354</v>
      </c>
      <c r="L1619" s="139">
        <f t="shared" si="180"/>
        <v>-0.24362856612935493</v>
      </c>
      <c r="M1619" s="139">
        <f t="shared" si="181"/>
        <v>-0.65012661489253498</v>
      </c>
      <c r="N1619" s="388">
        <f t="shared" si="177"/>
        <v>-26.655191210593934</v>
      </c>
    </row>
    <row r="1620" spans="2:14" x14ac:dyDescent="0.2">
      <c r="B1620" s="387">
        <v>21</v>
      </c>
      <c r="C1620" s="387">
        <v>5317</v>
      </c>
      <c r="D1620" s="384" t="s">
        <v>2193</v>
      </c>
      <c r="E1620" s="385">
        <v>695</v>
      </c>
      <c r="F1620" s="385">
        <v>8668</v>
      </c>
      <c r="G1620" s="385">
        <v>2604</v>
      </c>
      <c r="H1620" s="386">
        <f t="shared" si="175"/>
        <v>0.26689708141321045</v>
      </c>
      <c r="I1620" s="139">
        <f t="shared" si="176"/>
        <v>0.38059529303184125</v>
      </c>
      <c r="J1620" s="139">
        <f t="shared" si="178"/>
        <v>-5.2864505982436916E-2</v>
      </c>
      <c r="K1620" s="139">
        <f t="shared" si="179"/>
        <v>-0.15641355716626154</v>
      </c>
      <c r="L1620" s="139">
        <f t="shared" si="180"/>
        <v>-0.23356563847863296</v>
      </c>
      <c r="M1620" s="139">
        <f t="shared" si="181"/>
        <v>-0.44284370162733144</v>
      </c>
      <c r="N1620" s="388">
        <f t="shared" si="177"/>
        <v>-1153.1649990375711</v>
      </c>
    </row>
    <row r="1621" spans="2:14" x14ac:dyDescent="0.2">
      <c r="B1621" s="387">
        <v>21</v>
      </c>
      <c r="C1621" s="387">
        <v>5323</v>
      </c>
      <c r="D1621" s="384" t="s">
        <v>2194</v>
      </c>
      <c r="E1621" s="385">
        <v>220</v>
      </c>
      <c r="F1621" s="385">
        <v>9267</v>
      </c>
      <c r="G1621" s="385">
        <v>497</v>
      </c>
      <c r="H1621" s="386">
        <f t="shared" si="175"/>
        <v>0.44265593561368211</v>
      </c>
      <c r="I1621" s="139">
        <f t="shared" si="176"/>
        <v>7.7371317578504364E-2</v>
      </c>
      <c r="J1621" s="139">
        <f t="shared" si="178"/>
        <v>-0.1304242530058955</v>
      </c>
      <c r="K1621" s="139">
        <f t="shared" si="179"/>
        <v>3.1607650979731297E-2</v>
      </c>
      <c r="L1621" s="139">
        <f t="shared" si="180"/>
        <v>-0.24431649855388649</v>
      </c>
      <c r="M1621" s="139">
        <f t="shared" si="181"/>
        <v>-0.3431331005800507</v>
      </c>
      <c r="N1621" s="388">
        <f t="shared" si="177"/>
        <v>-170.53715098828519</v>
      </c>
    </row>
    <row r="1622" spans="2:14" x14ac:dyDescent="0.2">
      <c r="B1622" s="387">
        <v>21</v>
      </c>
      <c r="C1622" s="387">
        <v>5324</v>
      </c>
      <c r="D1622" s="384" t="s">
        <v>2195</v>
      </c>
      <c r="E1622" s="385">
        <v>459</v>
      </c>
      <c r="F1622" s="385">
        <v>2098</v>
      </c>
      <c r="G1622" s="385">
        <v>1523</v>
      </c>
      <c r="H1622" s="386">
        <f t="shared" si="175"/>
        <v>0.30137885751805649</v>
      </c>
      <c r="I1622" s="139">
        <f t="shared" si="176"/>
        <v>0.94470924690181124</v>
      </c>
      <c r="J1622" s="139">
        <f t="shared" si="178"/>
        <v>-9.2656668551188079E-2</v>
      </c>
      <c r="K1622" s="139">
        <f t="shared" si="179"/>
        <v>-0.11952605450390416</v>
      </c>
      <c r="L1622" s="139">
        <f t="shared" si="180"/>
        <v>-0.21356487773572996</v>
      </c>
      <c r="M1622" s="139">
        <f t="shared" si="181"/>
        <v>-0.42574760079082219</v>
      </c>
      <c r="N1622" s="388">
        <f t="shared" si="177"/>
        <v>-648.41359600442217</v>
      </c>
    </row>
    <row r="1623" spans="2:14" x14ac:dyDescent="0.2">
      <c r="B1623" s="387">
        <v>21</v>
      </c>
      <c r="C1623" s="387">
        <v>5396</v>
      </c>
      <c r="D1623" s="384" t="s">
        <v>2196</v>
      </c>
      <c r="E1623" s="385">
        <v>677</v>
      </c>
      <c r="F1623" s="385">
        <v>1053</v>
      </c>
      <c r="G1623" s="385">
        <v>2679</v>
      </c>
      <c r="H1623" s="386">
        <f t="shared" si="175"/>
        <v>0.25270623366927958</v>
      </c>
      <c r="I1623" s="139">
        <f t="shared" si="176"/>
        <v>3.1870845204178537</v>
      </c>
      <c r="J1623" s="139">
        <f t="shared" si="178"/>
        <v>-5.0103717645104504E-2</v>
      </c>
      <c r="K1623" s="139">
        <f t="shared" si="179"/>
        <v>-0.17159447279960069</v>
      </c>
      <c r="L1623" s="139">
        <f t="shared" si="180"/>
        <v>-0.13406106288818248</v>
      </c>
      <c r="M1623" s="139">
        <f t="shared" si="181"/>
        <v>-0.35575925333288766</v>
      </c>
      <c r="N1623" s="388">
        <f t="shared" si="177"/>
        <v>-953.079039678806</v>
      </c>
    </row>
    <row r="1624" spans="2:14" x14ac:dyDescent="0.2">
      <c r="B1624" s="387">
        <v>21</v>
      </c>
      <c r="C1624" s="387">
        <v>5397</v>
      </c>
      <c r="D1624" s="384" t="s">
        <v>2197</v>
      </c>
      <c r="E1624" s="385">
        <v>419</v>
      </c>
      <c r="F1624" s="385">
        <v>4643</v>
      </c>
      <c r="G1624" s="385">
        <v>1107</v>
      </c>
      <c r="H1624" s="386">
        <f t="shared" si="175"/>
        <v>0.3785004516711834</v>
      </c>
      <c r="I1624" s="139">
        <f t="shared" si="176"/>
        <v>0.32866681025199224</v>
      </c>
      <c r="J1624" s="139">
        <f t="shared" si="178"/>
        <v>-0.10796984119559187</v>
      </c>
      <c r="K1624" s="139">
        <f t="shared" si="179"/>
        <v>-3.7023836491737884E-2</v>
      </c>
      <c r="L1624" s="139">
        <f t="shared" si="180"/>
        <v>-0.23540677208771421</v>
      </c>
      <c r="M1624" s="139">
        <f t="shared" si="181"/>
        <v>-0.38040044977504395</v>
      </c>
      <c r="N1624" s="388">
        <f t="shared" si="177"/>
        <v>-421.10329790097364</v>
      </c>
    </row>
    <row r="1625" spans="2:14" x14ac:dyDescent="0.2">
      <c r="B1625" s="387">
        <v>21</v>
      </c>
      <c r="C1625" s="387">
        <v>5398</v>
      </c>
      <c r="D1625" s="384" t="s">
        <v>2198</v>
      </c>
      <c r="E1625" s="385">
        <v>2561</v>
      </c>
      <c r="F1625" s="385">
        <v>4819</v>
      </c>
      <c r="G1625" s="385">
        <v>5115</v>
      </c>
      <c r="H1625" s="386">
        <f t="shared" si="175"/>
        <v>0.5006842619745846</v>
      </c>
      <c r="I1625" s="139">
        <f t="shared" si="176"/>
        <v>1.5928615895413987</v>
      </c>
      <c r="J1625" s="139">
        <f t="shared" si="178"/>
        <v>3.9566687551452248E-2</v>
      </c>
      <c r="K1625" s="139">
        <f t="shared" si="179"/>
        <v>9.3684500983670232E-2</v>
      </c>
      <c r="L1625" s="139">
        <f t="shared" si="180"/>
        <v>-0.19058452094584169</v>
      </c>
      <c r="M1625" s="139">
        <f t="shared" si="181"/>
        <v>-5.7333332410719223E-2</v>
      </c>
      <c r="N1625" s="388">
        <f t="shared" si="177"/>
        <v>-293.25999528082883</v>
      </c>
    </row>
    <row r="1626" spans="2:14" x14ac:dyDescent="0.2">
      <c r="B1626" s="387">
        <v>21</v>
      </c>
      <c r="C1626" s="387">
        <v>5399</v>
      </c>
      <c r="D1626" s="384" t="s">
        <v>2199</v>
      </c>
      <c r="E1626" s="385">
        <v>230</v>
      </c>
      <c r="F1626" s="385">
        <v>12761</v>
      </c>
      <c r="G1626" s="385">
        <v>785</v>
      </c>
      <c r="H1626" s="386">
        <f t="shared" si="175"/>
        <v>0.2929936305732484</v>
      </c>
      <c r="I1626" s="139">
        <f t="shared" si="176"/>
        <v>7.9539221064179919E-2</v>
      </c>
      <c r="J1626" s="139">
        <f t="shared" si="178"/>
        <v>-0.11982282579053902</v>
      </c>
      <c r="K1626" s="139">
        <f t="shared" si="179"/>
        <v>-0.12849630244909654</v>
      </c>
      <c r="L1626" s="139">
        <f t="shared" si="180"/>
        <v>-0.2442396351495455</v>
      </c>
      <c r="M1626" s="139">
        <f t="shared" si="181"/>
        <v>-0.49255876338918103</v>
      </c>
      <c r="N1626" s="388">
        <f t="shared" si="177"/>
        <v>-386.6586292605071</v>
      </c>
    </row>
    <row r="1627" spans="2:14" x14ac:dyDescent="0.2">
      <c r="B1627" s="387">
        <v>22</v>
      </c>
      <c r="C1627" s="387">
        <v>5401</v>
      </c>
      <c r="D1627" s="384" t="s">
        <v>2200</v>
      </c>
      <c r="E1627" s="385">
        <v>6121</v>
      </c>
      <c r="F1627" s="385">
        <v>1585</v>
      </c>
      <c r="G1627" s="385">
        <v>10776</v>
      </c>
      <c r="H1627" s="386">
        <f t="shared" si="175"/>
        <v>0.56802152932442462</v>
      </c>
      <c r="I1627" s="139">
        <f t="shared" si="176"/>
        <v>10.660567823343849</v>
      </c>
      <c r="J1627" s="139">
        <f t="shared" si="178"/>
        <v>0.24795099125330269</v>
      </c>
      <c r="K1627" s="139">
        <f t="shared" si="179"/>
        <v>0.16571975871199845</v>
      </c>
      <c r="L1627" s="139">
        <f t="shared" si="180"/>
        <v>0.13091261917102387</v>
      </c>
      <c r="M1627" s="139">
        <f t="shared" si="181"/>
        <v>0.5445833691363251</v>
      </c>
      <c r="N1627" s="388">
        <f t="shared" si="177"/>
        <v>5868.4303858130397</v>
      </c>
    </row>
    <row r="1628" spans="2:14" x14ac:dyDescent="0.2">
      <c r="B1628" s="387">
        <v>22</v>
      </c>
      <c r="C1628" s="387">
        <v>5402</v>
      </c>
      <c r="D1628" s="384" t="s">
        <v>2201</v>
      </c>
      <c r="E1628" s="385">
        <v>2620</v>
      </c>
      <c r="F1628" s="385">
        <v>6360</v>
      </c>
      <c r="G1628" s="385">
        <v>8080</v>
      </c>
      <c r="H1628" s="386">
        <f t="shared" si="175"/>
        <v>0.32425742574257427</v>
      </c>
      <c r="I1628" s="139">
        <f t="shared" si="176"/>
        <v>1.6823899371069182</v>
      </c>
      <c r="J1628" s="139">
        <f t="shared" si="178"/>
        <v>0.1487098531539936</v>
      </c>
      <c r="K1628" s="139">
        <f t="shared" si="179"/>
        <v>-9.5051293003024895E-2</v>
      </c>
      <c r="L1628" s="139">
        <f t="shared" si="180"/>
        <v>-0.18741027743159924</v>
      </c>
      <c r="M1628" s="139">
        <f t="shared" si="181"/>
        <v>-0.13375171728063054</v>
      </c>
      <c r="N1628" s="388">
        <f t="shared" si="177"/>
        <v>-1080.7138756274946</v>
      </c>
    </row>
    <row r="1629" spans="2:14" x14ac:dyDescent="0.2">
      <c r="B1629" s="387">
        <v>22</v>
      </c>
      <c r="C1629" s="387">
        <v>5403</v>
      </c>
      <c r="D1629" s="384" t="s">
        <v>2202</v>
      </c>
      <c r="E1629" s="385">
        <v>132</v>
      </c>
      <c r="F1629" s="385">
        <v>331</v>
      </c>
      <c r="G1629" s="385">
        <v>498</v>
      </c>
      <c r="H1629" s="386">
        <f t="shared" si="175"/>
        <v>0.26506024096385544</v>
      </c>
      <c r="I1629" s="139">
        <f t="shared" si="176"/>
        <v>1.9033232628398791</v>
      </c>
      <c r="J1629" s="139">
        <f t="shared" si="178"/>
        <v>-0.13038744249473105</v>
      </c>
      <c r="K1629" s="139">
        <f t="shared" si="179"/>
        <v>-0.15837855040674562</v>
      </c>
      <c r="L1629" s="139">
        <f t="shared" si="180"/>
        <v>-0.17957704700394464</v>
      </c>
      <c r="M1629" s="139">
        <f t="shared" si="181"/>
        <v>-0.46834303990542125</v>
      </c>
      <c r="N1629" s="388">
        <f t="shared" si="177"/>
        <v>-233.2348338728998</v>
      </c>
    </row>
    <row r="1630" spans="2:14" x14ac:dyDescent="0.2">
      <c r="B1630" s="387">
        <v>22</v>
      </c>
      <c r="C1630" s="387">
        <v>5404</v>
      </c>
      <c r="D1630" s="384" t="s">
        <v>2203</v>
      </c>
      <c r="E1630" s="385">
        <v>110</v>
      </c>
      <c r="F1630" s="385">
        <v>2045</v>
      </c>
      <c r="G1630" s="385">
        <v>439</v>
      </c>
      <c r="H1630" s="386">
        <f t="shared" si="175"/>
        <v>0.25056947608200458</v>
      </c>
      <c r="I1630" s="139">
        <f t="shared" si="176"/>
        <v>0.26845965770171148</v>
      </c>
      <c r="J1630" s="139">
        <f t="shared" si="178"/>
        <v>-0.13255926265343257</v>
      </c>
      <c r="K1630" s="139">
        <f t="shared" si="179"/>
        <v>-0.17388030781429825</v>
      </c>
      <c r="L1630" s="139">
        <f t="shared" si="180"/>
        <v>-0.23754142740852052</v>
      </c>
      <c r="M1630" s="139">
        <f t="shared" si="181"/>
        <v>-0.54398099787625132</v>
      </c>
      <c r="N1630" s="388">
        <f t="shared" si="177"/>
        <v>-238.80765806767434</v>
      </c>
    </row>
    <row r="1631" spans="2:14" x14ac:dyDescent="0.2">
      <c r="B1631" s="387">
        <v>22</v>
      </c>
      <c r="C1631" s="387">
        <v>5405</v>
      </c>
      <c r="D1631" s="384" t="s">
        <v>2204</v>
      </c>
      <c r="E1631" s="385">
        <v>432</v>
      </c>
      <c r="F1631" s="385">
        <v>1399</v>
      </c>
      <c r="G1631" s="385">
        <v>1374</v>
      </c>
      <c r="H1631" s="386">
        <f t="shared" si="175"/>
        <v>0.31441048034934499</v>
      </c>
      <c r="I1631" s="139">
        <f t="shared" si="176"/>
        <v>1.2909220872051466</v>
      </c>
      <c r="J1631" s="139">
        <f t="shared" si="178"/>
        <v>-9.8141434714688475E-2</v>
      </c>
      <c r="K1631" s="139">
        <f t="shared" si="179"/>
        <v>-0.10558524065422448</v>
      </c>
      <c r="L1631" s="139">
        <f t="shared" si="180"/>
        <v>-0.20128983979787382</v>
      </c>
      <c r="M1631" s="139">
        <f t="shared" si="181"/>
        <v>-0.40501651516678677</v>
      </c>
      <c r="N1631" s="388">
        <f t="shared" si="177"/>
        <v>-556.49269183916499</v>
      </c>
    </row>
    <row r="1632" spans="2:14" x14ac:dyDescent="0.2">
      <c r="B1632" s="387">
        <v>22</v>
      </c>
      <c r="C1632" s="387">
        <v>5406</v>
      </c>
      <c r="D1632" s="384" t="s">
        <v>2205</v>
      </c>
      <c r="E1632" s="385">
        <v>367</v>
      </c>
      <c r="F1632" s="385">
        <v>1236</v>
      </c>
      <c r="G1632" s="385">
        <v>964</v>
      </c>
      <c r="H1632" s="386">
        <f t="shared" si="175"/>
        <v>0.38070539419087135</v>
      </c>
      <c r="I1632" s="139">
        <f t="shared" si="176"/>
        <v>1.0768608414239482</v>
      </c>
      <c r="J1632" s="139">
        <f t="shared" si="178"/>
        <v>-0.11323374429210566</v>
      </c>
      <c r="K1632" s="139">
        <f t="shared" si="179"/>
        <v>-3.4665059414303534E-2</v>
      </c>
      <c r="L1632" s="139">
        <f t="shared" si="180"/>
        <v>-0.20887941940643706</v>
      </c>
      <c r="M1632" s="139">
        <f t="shared" si="181"/>
        <v>-0.35677822311284624</v>
      </c>
      <c r="N1632" s="388">
        <f t="shared" si="177"/>
        <v>-343.93420708078378</v>
      </c>
    </row>
    <row r="1633" spans="2:14" x14ac:dyDescent="0.2">
      <c r="B1633" s="387">
        <v>22</v>
      </c>
      <c r="C1633" s="387">
        <v>5407</v>
      </c>
      <c r="D1633" s="384" t="s">
        <v>2206</v>
      </c>
      <c r="E1633" s="385">
        <v>1373</v>
      </c>
      <c r="F1633" s="385">
        <v>1487</v>
      </c>
      <c r="G1633" s="385">
        <v>3618</v>
      </c>
      <c r="H1633" s="386">
        <f t="shared" si="175"/>
        <v>0.37949143173023769</v>
      </c>
      <c r="I1633" s="139">
        <f t="shared" si="176"/>
        <v>3.3564223268325488</v>
      </c>
      <c r="J1633" s="139">
        <f t="shared" si="178"/>
        <v>-1.5538647661702702E-2</v>
      </c>
      <c r="K1633" s="139">
        <f t="shared" si="179"/>
        <v>-3.5963717678380969E-2</v>
      </c>
      <c r="L1633" s="139">
        <f t="shared" si="180"/>
        <v>-0.12805716079075444</v>
      </c>
      <c r="M1633" s="139">
        <f t="shared" si="181"/>
        <v>-0.17955952613083812</v>
      </c>
      <c r="N1633" s="388">
        <f t="shared" si="177"/>
        <v>-649.64636554137235</v>
      </c>
    </row>
    <row r="1634" spans="2:14" x14ac:dyDescent="0.2">
      <c r="B1634" s="387">
        <v>22</v>
      </c>
      <c r="C1634" s="387">
        <v>5408</v>
      </c>
      <c r="D1634" s="384" t="s">
        <v>2207</v>
      </c>
      <c r="E1634" s="385">
        <v>727</v>
      </c>
      <c r="F1634" s="385">
        <v>884</v>
      </c>
      <c r="G1634" s="385">
        <v>1172</v>
      </c>
      <c r="H1634" s="386">
        <f t="shared" si="175"/>
        <v>0.62030716723549484</v>
      </c>
      <c r="I1634" s="139">
        <f t="shared" si="176"/>
        <v>2.1481900452488687</v>
      </c>
      <c r="J1634" s="139">
        <f t="shared" si="178"/>
        <v>-0.10557715796990379</v>
      </c>
      <c r="K1634" s="139">
        <f t="shared" si="179"/>
        <v>0.22165326404488067</v>
      </c>
      <c r="L1634" s="139">
        <f t="shared" si="180"/>
        <v>-0.17089525160560637</v>
      </c>
      <c r="M1634" s="139">
        <f t="shared" si="181"/>
        <v>-5.4819145530629484E-2</v>
      </c>
      <c r="N1634" s="388">
        <f t="shared" si="177"/>
        <v>-64.248038561897758</v>
      </c>
    </row>
    <row r="1635" spans="2:14" x14ac:dyDescent="0.2">
      <c r="B1635" s="387">
        <v>22</v>
      </c>
      <c r="C1635" s="387">
        <v>5409</v>
      </c>
      <c r="D1635" s="384" t="s">
        <v>2208</v>
      </c>
      <c r="E1635" s="385">
        <v>2707</v>
      </c>
      <c r="F1635" s="385">
        <v>5739</v>
      </c>
      <c r="G1635" s="385">
        <v>7894</v>
      </c>
      <c r="H1635" s="386">
        <f t="shared" si="175"/>
        <v>0.34291867240942486</v>
      </c>
      <c r="I1635" s="139">
        <f t="shared" si="176"/>
        <v>1.8471859208921415</v>
      </c>
      <c r="J1635" s="139">
        <f t="shared" si="178"/>
        <v>0.14186309807740924</v>
      </c>
      <c r="K1635" s="139">
        <f t="shared" si="179"/>
        <v>-7.5088087395132314E-2</v>
      </c>
      <c r="L1635" s="139">
        <f t="shared" si="180"/>
        <v>-0.18156740646471775</v>
      </c>
      <c r="M1635" s="139">
        <f t="shared" si="181"/>
        <v>-0.11479239578244083</v>
      </c>
      <c r="N1635" s="388">
        <f t="shared" si="177"/>
        <v>-906.17117230658789</v>
      </c>
    </row>
    <row r="1636" spans="2:14" x14ac:dyDescent="0.2">
      <c r="B1636" s="387">
        <v>22</v>
      </c>
      <c r="C1636" s="387">
        <v>5410</v>
      </c>
      <c r="D1636" s="384" t="s">
        <v>2209</v>
      </c>
      <c r="E1636" s="385">
        <v>422</v>
      </c>
      <c r="F1636" s="385">
        <v>5633</v>
      </c>
      <c r="G1636" s="385">
        <v>1159</v>
      </c>
      <c r="H1636" s="386">
        <f t="shared" si="175"/>
        <v>0.364106988783434</v>
      </c>
      <c r="I1636" s="139">
        <f t="shared" si="176"/>
        <v>0.28066749511805433</v>
      </c>
      <c r="J1636" s="139">
        <f t="shared" si="178"/>
        <v>-0.10605569461504138</v>
      </c>
      <c r="K1636" s="139">
        <f t="shared" si="179"/>
        <v>-5.2421503334014609E-2</v>
      </c>
      <c r="L1636" s="139">
        <f t="shared" si="180"/>
        <v>-0.23710859635784809</v>
      </c>
      <c r="M1636" s="139">
        <f t="shared" si="181"/>
        <v>-0.3955857943069041</v>
      </c>
      <c r="N1636" s="388">
        <f t="shared" si="177"/>
        <v>-458.48393560170183</v>
      </c>
    </row>
    <row r="1637" spans="2:14" x14ac:dyDescent="0.2">
      <c r="B1637" s="387">
        <v>22</v>
      </c>
      <c r="C1637" s="387">
        <v>5411</v>
      </c>
      <c r="D1637" s="384" t="s">
        <v>2210</v>
      </c>
      <c r="E1637" s="385">
        <v>723</v>
      </c>
      <c r="F1637" s="385">
        <v>4300</v>
      </c>
      <c r="G1637" s="385">
        <v>1452</v>
      </c>
      <c r="H1637" s="386">
        <f t="shared" si="175"/>
        <v>0.49793388429752067</v>
      </c>
      <c r="I1637" s="139">
        <f t="shared" si="176"/>
        <v>0.5058139534883721</v>
      </c>
      <c r="J1637" s="139">
        <f t="shared" si="178"/>
        <v>-9.5270214843862763E-2</v>
      </c>
      <c r="K1637" s="139">
        <f t="shared" si="179"/>
        <v>9.0742234797128701E-2</v>
      </c>
      <c r="L1637" s="139">
        <f t="shared" si="180"/>
        <v>-0.22912598856188018</v>
      </c>
      <c r="M1637" s="139">
        <f t="shared" si="181"/>
        <v>-0.23365396860861426</v>
      </c>
      <c r="N1637" s="388">
        <f t="shared" si="177"/>
        <v>-339.26556241970792</v>
      </c>
    </row>
    <row r="1638" spans="2:14" x14ac:dyDescent="0.2">
      <c r="B1638" s="387">
        <v>22</v>
      </c>
      <c r="C1638" s="387">
        <v>5412</v>
      </c>
      <c r="D1638" s="384" t="s">
        <v>2211</v>
      </c>
      <c r="E1638" s="385">
        <v>2775</v>
      </c>
      <c r="F1638" s="385">
        <v>216</v>
      </c>
      <c r="G1638" s="385">
        <v>883</v>
      </c>
      <c r="H1638" s="386">
        <f t="shared" si="175"/>
        <v>3.142695356738392</v>
      </c>
      <c r="I1638" s="139">
        <f t="shared" si="176"/>
        <v>16.935185185185187</v>
      </c>
      <c r="J1638" s="139">
        <f t="shared" si="178"/>
        <v>-0.11621539569642467</v>
      </c>
      <c r="K1638" s="139">
        <f t="shared" si="179"/>
        <v>2.9200235792187126</v>
      </c>
      <c r="L1638" s="139">
        <f t="shared" si="180"/>
        <v>0.35338029568657631</v>
      </c>
      <c r="M1638" s="139">
        <f t="shared" si="181"/>
        <v>3.1571884792088643</v>
      </c>
      <c r="N1638" s="388">
        <f t="shared" si="177"/>
        <v>2787.7974271414273</v>
      </c>
    </row>
    <row r="1639" spans="2:14" x14ac:dyDescent="0.2">
      <c r="B1639" s="387">
        <v>22</v>
      </c>
      <c r="C1639" s="387">
        <v>5413</v>
      </c>
      <c r="D1639" s="384" t="s">
        <v>2212</v>
      </c>
      <c r="E1639" s="385">
        <v>569</v>
      </c>
      <c r="F1639" s="385">
        <v>613</v>
      </c>
      <c r="G1639" s="385">
        <v>1873</v>
      </c>
      <c r="H1639" s="386">
        <f t="shared" si="175"/>
        <v>0.30379071009076347</v>
      </c>
      <c r="I1639" s="139">
        <f t="shared" si="176"/>
        <v>3.9836867862969005</v>
      </c>
      <c r="J1639" s="139">
        <f t="shared" si="178"/>
        <v>-7.9772989643636827E-2</v>
      </c>
      <c r="K1639" s="139">
        <f t="shared" si="179"/>
        <v>-0.11694593166085725</v>
      </c>
      <c r="L1639" s="139">
        <f t="shared" si="180"/>
        <v>-0.10581738762044796</v>
      </c>
      <c r="M1639" s="139">
        <f t="shared" si="181"/>
        <v>-0.30253630892494204</v>
      </c>
      <c r="N1639" s="388">
        <f t="shared" si="177"/>
        <v>-566.65050661641646</v>
      </c>
    </row>
    <row r="1640" spans="2:14" x14ac:dyDescent="0.2">
      <c r="B1640" s="387">
        <v>22</v>
      </c>
      <c r="C1640" s="387">
        <v>5414</v>
      </c>
      <c r="D1640" s="384" t="s">
        <v>2213</v>
      </c>
      <c r="E1640" s="385">
        <v>2940</v>
      </c>
      <c r="F1640" s="385">
        <v>2875</v>
      </c>
      <c r="G1640" s="385">
        <v>5909</v>
      </c>
      <c r="H1640" s="386">
        <f t="shared" si="175"/>
        <v>0.49754611609409377</v>
      </c>
      <c r="I1640" s="139">
        <f t="shared" si="176"/>
        <v>3.0779130434782607</v>
      </c>
      <c r="J1640" s="139">
        <f t="shared" si="178"/>
        <v>6.8794233416011388E-2</v>
      </c>
      <c r="K1640" s="139">
        <f t="shared" si="179"/>
        <v>9.0327412759168849E-2</v>
      </c>
      <c r="L1640" s="139">
        <f t="shared" si="180"/>
        <v>-0.13793175705420813</v>
      </c>
      <c r="M1640" s="139">
        <f t="shared" si="181"/>
        <v>2.1189889120972111E-2</v>
      </c>
      <c r="N1640" s="388">
        <f t="shared" si="177"/>
        <v>125.2110548158242</v>
      </c>
    </row>
    <row r="1641" spans="2:14" x14ac:dyDescent="0.2">
      <c r="B1641" s="387">
        <v>22</v>
      </c>
      <c r="C1641" s="387">
        <v>5415</v>
      </c>
      <c r="D1641" s="384" t="s">
        <v>2214</v>
      </c>
      <c r="E1641" s="385">
        <v>573</v>
      </c>
      <c r="F1641" s="385">
        <v>1176</v>
      </c>
      <c r="G1641" s="385">
        <v>1034</v>
      </c>
      <c r="H1641" s="386">
        <f t="shared" si="175"/>
        <v>0.5541586073500967</v>
      </c>
      <c r="I1641" s="139">
        <f t="shared" si="176"/>
        <v>1.3664965986394557</v>
      </c>
      <c r="J1641" s="139">
        <f t="shared" si="178"/>
        <v>-0.11065700851059541</v>
      </c>
      <c r="K1641" s="139">
        <f t="shared" si="179"/>
        <v>0.15088964759239731</v>
      </c>
      <c r="L1641" s="139">
        <f t="shared" si="180"/>
        <v>-0.19861033202982487</v>
      </c>
      <c r="M1641" s="139">
        <f t="shared" si="181"/>
        <v>-0.15837769294802295</v>
      </c>
      <c r="N1641" s="388">
        <f t="shared" si="177"/>
        <v>-163.76253450825573</v>
      </c>
    </row>
    <row r="1642" spans="2:14" x14ac:dyDescent="0.2">
      <c r="B1642" s="387">
        <v>22</v>
      </c>
      <c r="C1642" s="387">
        <v>5422</v>
      </c>
      <c r="D1642" s="384" t="s">
        <v>2215</v>
      </c>
      <c r="E1642" s="385">
        <v>3783</v>
      </c>
      <c r="F1642" s="385">
        <v>1428</v>
      </c>
      <c r="G1642" s="385">
        <v>3778</v>
      </c>
      <c r="H1642" s="386">
        <f t="shared" si="175"/>
        <v>1.0013234515616729</v>
      </c>
      <c r="I1642" s="139">
        <f t="shared" si="176"/>
        <v>5.2948179271708682</v>
      </c>
      <c r="J1642" s="139">
        <f t="shared" si="178"/>
        <v>-9.6489658753935569E-3</v>
      </c>
      <c r="K1642" s="139">
        <f t="shared" si="179"/>
        <v>0.62925231462012532</v>
      </c>
      <c r="L1642" s="139">
        <f t="shared" si="180"/>
        <v>-5.9330999415921667E-2</v>
      </c>
      <c r="M1642" s="139">
        <f t="shared" si="181"/>
        <v>0.56027234932881009</v>
      </c>
      <c r="N1642" s="388">
        <f t="shared" si="177"/>
        <v>2116.7089357642444</v>
      </c>
    </row>
    <row r="1643" spans="2:14" x14ac:dyDescent="0.2">
      <c r="B1643" s="387">
        <v>22</v>
      </c>
      <c r="C1643" s="387">
        <v>5423</v>
      </c>
      <c r="D1643" s="384" t="s">
        <v>2216</v>
      </c>
      <c r="E1643" s="385">
        <v>312</v>
      </c>
      <c r="F1643" s="385">
        <v>832</v>
      </c>
      <c r="G1643" s="385">
        <v>567</v>
      </c>
      <c r="H1643" s="386">
        <f t="shared" si="175"/>
        <v>0.55026455026455023</v>
      </c>
      <c r="I1643" s="139">
        <f t="shared" si="176"/>
        <v>1.0564903846153846</v>
      </c>
      <c r="J1643" s="139">
        <f t="shared" si="178"/>
        <v>-0.12784751722438525</v>
      </c>
      <c r="K1643" s="139">
        <f t="shared" si="179"/>
        <v>0.14672390970599303</v>
      </c>
      <c r="L1643" s="139">
        <f t="shared" si="180"/>
        <v>-0.20960165758199836</v>
      </c>
      <c r="M1643" s="139">
        <f t="shared" si="181"/>
        <v>-0.19072526510039059</v>
      </c>
      <c r="N1643" s="388">
        <f t="shared" si="177"/>
        <v>-108.14122531192146</v>
      </c>
    </row>
    <row r="1644" spans="2:14" x14ac:dyDescent="0.2">
      <c r="B1644" s="387">
        <v>22</v>
      </c>
      <c r="C1644" s="387">
        <v>5424</v>
      </c>
      <c r="D1644" s="384" t="s">
        <v>2217</v>
      </c>
      <c r="E1644" s="385">
        <v>58</v>
      </c>
      <c r="F1644" s="385">
        <v>962</v>
      </c>
      <c r="G1644" s="385">
        <v>308</v>
      </c>
      <c r="H1644" s="386">
        <f t="shared" si="175"/>
        <v>0.18831168831168832</v>
      </c>
      <c r="I1644" s="139">
        <f t="shared" si="176"/>
        <v>0.38045738045738048</v>
      </c>
      <c r="J1644" s="139">
        <f t="shared" si="178"/>
        <v>-0.13738143961597316</v>
      </c>
      <c r="K1644" s="139">
        <f t="shared" si="179"/>
        <v>-0.240481700536852</v>
      </c>
      <c r="L1644" s="139">
        <f t="shared" si="180"/>
        <v>-0.23357052819353238</v>
      </c>
      <c r="M1644" s="139">
        <f t="shared" si="181"/>
        <v>-0.61143366834635759</v>
      </c>
      <c r="N1644" s="388">
        <f t="shared" si="177"/>
        <v>-188.32156985067815</v>
      </c>
    </row>
    <row r="1645" spans="2:14" x14ac:dyDescent="0.2">
      <c r="B1645" s="387">
        <v>22</v>
      </c>
      <c r="C1645" s="387">
        <v>5425</v>
      </c>
      <c r="D1645" s="384" t="s">
        <v>2218</v>
      </c>
      <c r="E1645" s="385">
        <v>516</v>
      </c>
      <c r="F1645" s="385">
        <v>2420</v>
      </c>
      <c r="G1645" s="385">
        <v>1631</v>
      </c>
      <c r="H1645" s="386">
        <f t="shared" si="175"/>
        <v>0.31637032495401596</v>
      </c>
      <c r="I1645" s="139">
        <f t="shared" si="176"/>
        <v>0.88719008264462806</v>
      </c>
      <c r="J1645" s="139">
        <f t="shared" si="178"/>
        <v>-8.8681133345429403E-2</v>
      </c>
      <c r="K1645" s="139">
        <f t="shared" si="179"/>
        <v>-0.10348866149737393</v>
      </c>
      <c r="L1645" s="139">
        <f t="shared" si="180"/>
        <v>-0.21560422995268436</v>
      </c>
      <c r="M1645" s="139">
        <f t="shared" si="181"/>
        <v>-0.40777402479548769</v>
      </c>
      <c r="N1645" s="388">
        <f t="shared" si="177"/>
        <v>-665.07943444144041</v>
      </c>
    </row>
    <row r="1646" spans="2:14" x14ac:dyDescent="0.2">
      <c r="B1646" s="387">
        <v>22</v>
      </c>
      <c r="C1646" s="387">
        <v>5426</v>
      </c>
      <c r="D1646" s="384" t="s">
        <v>2219</v>
      </c>
      <c r="E1646" s="385">
        <v>113</v>
      </c>
      <c r="F1646" s="385">
        <v>178</v>
      </c>
      <c r="G1646" s="385">
        <v>497</v>
      </c>
      <c r="H1646" s="386">
        <f t="shared" si="175"/>
        <v>0.22736418511066397</v>
      </c>
      <c r="I1646" s="139">
        <f t="shared" si="176"/>
        <v>3.4269662921348316</v>
      </c>
      <c r="J1646" s="139">
        <f t="shared" si="178"/>
        <v>-0.1304242530058955</v>
      </c>
      <c r="K1646" s="139">
        <f t="shared" si="179"/>
        <v>-0.19870458687357223</v>
      </c>
      <c r="L1646" s="139">
        <f t="shared" si="180"/>
        <v>-0.12555601193211119</v>
      </c>
      <c r="M1646" s="139">
        <f t="shared" si="181"/>
        <v>-0.45468485181157892</v>
      </c>
      <c r="N1646" s="388">
        <f t="shared" si="177"/>
        <v>-225.97837135035473</v>
      </c>
    </row>
    <row r="1647" spans="2:14" x14ac:dyDescent="0.2">
      <c r="B1647" s="387">
        <v>22</v>
      </c>
      <c r="C1647" s="387">
        <v>5427</v>
      </c>
      <c r="D1647" s="384" t="s">
        <v>2220</v>
      </c>
      <c r="E1647" s="385">
        <v>238</v>
      </c>
      <c r="F1647" s="385">
        <v>267</v>
      </c>
      <c r="G1647" s="385">
        <v>890</v>
      </c>
      <c r="H1647" s="386">
        <f t="shared" si="175"/>
        <v>0.26741573033707866</v>
      </c>
      <c r="I1647" s="139">
        <f t="shared" si="176"/>
        <v>4.2247191011235952</v>
      </c>
      <c r="J1647" s="139">
        <f t="shared" si="178"/>
        <v>-0.11595772211827365</v>
      </c>
      <c r="K1647" s="139">
        <f t="shared" si="179"/>
        <v>-0.15585872311415686</v>
      </c>
      <c r="L1647" s="139">
        <f t="shared" si="180"/>
        <v>-9.7271543953428852E-2</v>
      </c>
      <c r="M1647" s="139">
        <f t="shared" si="181"/>
        <v>-0.36908798918585939</v>
      </c>
      <c r="N1647" s="388">
        <f t="shared" si="177"/>
        <v>-328.48831037541487</v>
      </c>
    </row>
    <row r="1648" spans="2:14" x14ac:dyDescent="0.2">
      <c r="B1648" s="387">
        <v>22</v>
      </c>
      <c r="C1648" s="387">
        <v>5428</v>
      </c>
      <c r="D1648" s="384" t="s">
        <v>2221</v>
      </c>
      <c r="E1648" s="385">
        <v>628</v>
      </c>
      <c r="F1648" s="385">
        <v>1881</v>
      </c>
      <c r="G1648" s="385">
        <v>2399</v>
      </c>
      <c r="H1648" s="386">
        <f t="shared" si="175"/>
        <v>0.26177573989162151</v>
      </c>
      <c r="I1648" s="139">
        <f t="shared" si="176"/>
        <v>1.6092503987240829</v>
      </c>
      <c r="J1648" s="139">
        <f t="shared" si="178"/>
        <v>-6.0410660771145513E-2</v>
      </c>
      <c r="K1648" s="139">
        <f t="shared" si="179"/>
        <v>-0.16189220474050592</v>
      </c>
      <c r="L1648" s="139">
        <f t="shared" si="180"/>
        <v>-0.19000345279626796</v>
      </c>
      <c r="M1648" s="139">
        <f t="shared" si="181"/>
        <v>-0.41230631830791942</v>
      </c>
      <c r="N1648" s="388">
        <f t="shared" si="177"/>
        <v>-989.12285762069871</v>
      </c>
    </row>
    <row r="1649" spans="2:14" x14ac:dyDescent="0.2">
      <c r="B1649" s="387">
        <v>22</v>
      </c>
      <c r="C1649" s="387">
        <v>5429</v>
      </c>
      <c r="D1649" s="384" t="s">
        <v>2222</v>
      </c>
      <c r="E1649" s="385">
        <v>83</v>
      </c>
      <c r="F1649" s="385">
        <v>944</v>
      </c>
      <c r="G1649" s="385">
        <v>520</v>
      </c>
      <c r="H1649" s="386">
        <f t="shared" si="175"/>
        <v>0.1596153846153846</v>
      </c>
      <c r="I1649" s="139">
        <f t="shared" si="176"/>
        <v>0.63877118644067798</v>
      </c>
      <c r="J1649" s="139">
        <f t="shared" si="178"/>
        <v>-0.12957761124911354</v>
      </c>
      <c r="K1649" s="139">
        <f t="shared" si="179"/>
        <v>-0.27118008961572704</v>
      </c>
      <c r="L1649" s="139">
        <f t="shared" si="180"/>
        <v>-0.2244119661785047</v>
      </c>
      <c r="M1649" s="139">
        <f t="shared" si="181"/>
        <v>-0.62516966704334531</v>
      </c>
      <c r="N1649" s="388">
        <f t="shared" si="177"/>
        <v>-325.08822686253956</v>
      </c>
    </row>
    <row r="1650" spans="2:14" x14ac:dyDescent="0.2">
      <c r="B1650" s="387">
        <v>22</v>
      </c>
      <c r="C1650" s="387">
        <v>5430</v>
      </c>
      <c r="D1650" s="384" t="s">
        <v>2223</v>
      </c>
      <c r="E1650" s="385">
        <v>84</v>
      </c>
      <c r="F1650" s="385">
        <v>1193</v>
      </c>
      <c r="G1650" s="385">
        <v>487</v>
      </c>
      <c r="H1650" s="386">
        <f t="shared" si="175"/>
        <v>0.17248459958932238</v>
      </c>
      <c r="I1650" s="139">
        <f t="shared" si="176"/>
        <v>0.47862531433361272</v>
      </c>
      <c r="J1650" s="139">
        <f t="shared" si="178"/>
        <v>-0.13079235811753981</v>
      </c>
      <c r="K1650" s="139">
        <f t="shared" si="179"/>
        <v>-0.25741301450422016</v>
      </c>
      <c r="L1650" s="139">
        <f t="shared" si="180"/>
        <v>-0.23008996660732456</v>
      </c>
      <c r="M1650" s="139">
        <f t="shared" si="181"/>
        <v>-0.61829533922908453</v>
      </c>
      <c r="N1650" s="388">
        <f t="shared" si="177"/>
        <v>-301.10983020456416</v>
      </c>
    </row>
    <row r="1651" spans="2:14" x14ac:dyDescent="0.2">
      <c r="B1651" s="387">
        <v>22</v>
      </c>
      <c r="C1651" s="387">
        <v>5431</v>
      </c>
      <c r="D1651" s="384" t="s">
        <v>2224</v>
      </c>
      <c r="E1651" s="385">
        <v>73</v>
      </c>
      <c r="F1651" s="385">
        <v>1099</v>
      </c>
      <c r="G1651" s="385">
        <v>320</v>
      </c>
      <c r="H1651" s="386">
        <f t="shared" si="175"/>
        <v>0.22812499999999999</v>
      </c>
      <c r="I1651" s="139">
        <f t="shared" si="176"/>
        <v>0.3575978161965423</v>
      </c>
      <c r="J1651" s="139">
        <f t="shared" si="178"/>
        <v>-0.13693971348199999</v>
      </c>
      <c r="K1651" s="139">
        <f t="shared" si="179"/>
        <v>-0.19789069140685933</v>
      </c>
      <c r="L1651" s="139">
        <f t="shared" si="180"/>
        <v>-0.2343810181172995</v>
      </c>
      <c r="M1651" s="139">
        <f t="shared" si="181"/>
        <v>-0.56921142300615879</v>
      </c>
      <c r="N1651" s="388">
        <f t="shared" si="177"/>
        <v>-182.14765536197081</v>
      </c>
    </row>
    <row r="1652" spans="2:14" x14ac:dyDescent="0.2">
      <c r="B1652" s="387">
        <v>22</v>
      </c>
      <c r="C1652" s="387">
        <v>5434</v>
      </c>
      <c r="D1652" s="384" t="s">
        <v>2225</v>
      </c>
      <c r="E1652" s="385">
        <v>215</v>
      </c>
      <c r="F1652" s="385">
        <v>1230</v>
      </c>
      <c r="G1652" s="385">
        <v>1073</v>
      </c>
      <c r="H1652" s="386">
        <f t="shared" si="175"/>
        <v>0.20037278657968313</v>
      </c>
      <c r="I1652" s="139">
        <f t="shared" si="176"/>
        <v>1.0471544715447154</v>
      </c>
      <c r="J1652" s="139">
        <f t="shared" si="178"/>
        <v>-0.10922139857518257</v>
      </c>
      <c r="K1652" s="139">
        <f t="shared" si="179"/>
        <v>-0.22757912286455265</v>
      </c>
      <c r="L1652" s="139">
        <f t="shared" si="180"/>
        <v>-0.20993266404330288</v>
      </c>
      <c r="M1652" s="139">
        <f t="shared" si="181"/>
        <v>-0.54673318548303806</v>
      </c>
      <c r="N1652" s="388">
        <f t="shared" si="177"/>
        <v>-586.64470802329981</v>
      </c>
    </row>
    <row r="1653" spans="2:14" x14ac:dyDescent="0.2">
      <c r="B1653" s="387">
        <v>22</v>
      </c>
      <c r="C1653" s="387">
        <v>5435</v>
      </c>
      <c r="D1653" s="384" t="s">
        <v>2226</v>
      </c>
      <c r="E1653" s="385">
        <v>115</v>
      </c>
      <c r="F1653" s="385">
        <v>805</v>
      </c>
      <c r="G1653" s="385">
        <v>681</v>
      </c>
      <c r="H1653" s="386">
        <f t="shared" si="175"/>
        <v>0.16886930983847284</v>
      </c>
      <c r="I1653" s="139">
        <f t="shared" si="176"/>
        <v>0.98881987577639752</v>
      </c>
      <c r="J1653" s="139">
        <f t="shared" si="178"/>
        <v>-0.12365111895163997</v>
      </c>
      <c r="K1653" s="139">
        <f t="shared" si="179"/>
        <v>-0.26128053600033335</v>
      </c>
      <c r="L1653" s="139">
        <f t="shared" si="180"/>
        <v>-0.2120009275297704</v>
      </c>
      <c r="M1653" s="139">
        <f t="shared" si="181"/>
        <v>-0.59693258248174375</v>
      </c>
      <c r="N1653" s="388">
        <f t="shared" si="177"/>
        <v>-406.51108867006747</v>
      </c>
    </row>
    <row r="1654" spans="2:14" x14ac:dyDescent="0.2">
      <c r="B1654" s="387">
        <v>22</v>
      </c>
      <c r="C1654" s="387">
        <v>5436</v>
      </c>
      <c r="D1654" s="384" t="s">
        <v>2227</v>
      </c>
      <c r="E1654" s="385">
        <v>58</v>
      </c>
      <c r="F1654" s="385">
        <v>304</v>
      </c>
      <c r="G1654" s="385">
        <v>458</v>
      </c>
      <c r="H1654" s="386">
        <f t="shared" si="175"/>
        <v>0.12663755458515283</v>
      </c>
      <c r="I1654" s="139">
        <f t="shared" si="176"/>
        <v>1.6973684210526316</v>
      </c>
      <c r="J1654" s="139">
        <f t="shared" si="178"/>
        <v>-0.13185986294130833</v>
      </c>
      <c r="K1654" s="139">
        <f t="shared" si="179"/>
        <v>-0.30645871880640785</v>
      </c>
      <c r="L1654" s="139">
        <f t="shared" si="180"/>
        <v>-0.1868792126145806</v>
      </c>
      <c r="M1654" s="139">
        <f t="shared" si="181"/>
        <v>-0.62519779436229683</v>
      </c>
      <c r="N1654" s="388">
        <f t="shared" si="177"/>
        <v>-286.34058981793197</v>
      </c>
    </row>
    <row r="1655" spans="2:14" x14ac:dyDescent="0.2">
      <c r="B1655" s="387">
        <v>22</v>
      </c>
      <c r="C1655" s="387">
        <v>5437</v>
      </c>
      <c r="D1655" s="384" t="s">
        <v>2228</v>
      </c>
      <c r="E1655" s="385">
        <v>46</v>
      </c>
      <c r="F1655" s="385">
        <v>367</v>
      </c>
      <c r="G1655" s="385">
        <v>444</v>
      </c>
      <c r="H1655" s="386">
        <f t="shared" si="175"/>
        <v>0.1036036036036036</v>
      </c>
      <c r="I1655" s="139">
        <f t="shared" si="176"/>
        <v>1.3351498637602179</v>
      </c>
      <c r="J1655" s="139">
        <f t="shared" si="178"/>
        <v>-0.13237521009761039</v>
      </c>
      <c r="K1655" s="139">
        <f t="shared" si="179"/>
        <v>-0.33109970381753362</v>
      </c>
      <c r="L1655" s="139">
        <f t="shared" si="180"/>
        <v>-0.19972173610003041</v>
      </c>
      <c r="M1655" s="139">
        <f t="shared" si="181"/>
        <v>-0.66319665001517447</v>
      </c>
      <c r="N1655" s="388">
        <f t="shared" si="177"/>
        <v>-294.45931260673746</v>
      </c>
    </row>
    <row r="1656" spans="2:14" x14ac:dyDescent="0.2">
      <c r="B1656" s="387">
        <v>22</v>
      </c>
      <c r="C1656" s="387">
        <v>5451</v>
      </c>
      <c r="D1656" s="384" t="s">
        <v>2229</v>
      </c>
      <c r="E1656" s="385">
        <v>2567</v>
      </c>
      <c r="F1656" s="385">
        <v>1924</v>
      </c>
      <c r="G1656" s="385">
        <v>4617</v>
      </c>
      <c r="H1656" s="386">
        <f t="shared" si="175"/>
        <v>0.55598873727528697</v>
      </c>
      <c r="I1656" s="139">
        <f t="shared" si="176"/>
        <v>3.7338877338877339</v>
      </c>
      <c r="J1656" s="139">
        <f t="shared" si="178"/>
        <v>2.1235052991565029E-2</v>
      </c>
      <c r="K1656" s="139">
        <f t="shared" si="179"/>
        <v>0.15284746212847711</v>
      </c>
      <c r="L1656" s="139">
        <f t="shared" si="180"/>
        <v>-0.11467405753042727</v>
      </c>
      <c r="M1656" s="139">
        <f t="shared" si="181"/>
        <v>5.9408457589614869E-2</v>
      </c>
      <c r="N1656" s="388">
        <f t="shared" si="177"/>
        <v>274.28884869125187</v>
      </c>
    </row>
    <row r="1657" spans="2:14" x14ac:dyDescent="0.2">
      <c r="B1657" s="387">
        <v>22</v>
      </c>
      <c r="C1657" s="387">
        <v>5456</v>
      </c>
      <c r="D1657" s="384" t="s">
        <v>2230</v>
      </c>
      <c r="E1657" s="385">
        <v>366</v>
      </c>
      <c r="F1657" s="385">
        <v>1449</v>
      </c>
      <c r="G1657" s="385">
        <v>1841</v>
      </c>
      <c r="H1657" s="386">
        <f t="shared" si="175"/>
        <v>0.19880499728408474</v>
      </c>
      <c r="I1657" s="139">
        <f t="shared" si="176"/>
        <v>1.5231193926846101</v>
      </c>
      <c r="J1657" s="139">
        <f t="shared" si="178"/>
        <v>-8.0950926000898649E-2</v>
      </c>
      <c r="K1657" s="139">
        <f t="shared" si="179"/>
        <v>-0.22925629377476203</v>
      </c>
      <c r="L1657" s="139">
        <f t="shared" si="180"/>
        <v>-0.19305724296139851</v>
      </c>
      <c r="M1657" s="139">
        <f t="shared" si="181"/>
        <v>-0.50326446273705916</v>
      </c>
      <c r="N1657" s="388">
        <f t="shared" si="177"/>
        <v>-926.50987589892588</v>
      </c>
    </row>
    <row r="1658" spans="2:14" x14ac:dyDescent="0.2">
      <c r="B1658" s="387">
        <v>22</v>
      </c>
      <c r="C1658" s="387">
        <v>5458</v>
      </c>
      <c r="D1658" s="384" t="s">
        <v>2231</v>
      </c>
      <c r="E1658" s="385">
        <v>185</v>
      </c>
      <c r="F1658" s="385">
        <v>346</v>
      </c>
      <c r="G1658" s="385">
        <v>865</v>
      </c>
      <c r="H1658" s="386">
        <f t="shared" si="175"/>
        <v>0.2138728323699422</v>
      </c>
      <c r="I1658" s="139">
        <f t="shared" si="176"/>
        <v>3.0346820809248554</v>
      </c>
      <c r="J1658" s="139">
        <f t="shared" si="178"/>
        <v>-0.11687798489738443</v>
      </c>
      <c r="K1658" s="139">
        <f t="shared" si="179"/>
        <v>-0.21313720509570136</v>
      </c>
      <c r="L1658" s="139">
        <f t="shared" si="180"/>
        <v>-0.13946451853401964</v>
      </c>
      <c r="M1658" s="139">
        <f t="shared" si="181"/>
        <v>-0.46947970852710541</v>
      </c>
      <c r="N1658" s="388">
        <f t="shared" si="177"/>
        <v>-406.09994787594616</v>
      </c>
    </row>
    <row r="1659" spans="2:14" x14ac:dyDescent="0.2">
      <c r="B1659" s="387">
        <v>22</v>
      </c>
      <c r="C1659" s="387">
        <v>5464</v>
      </c>
      <c r="D1659" s="384" t="s">
        <v>2232</v>
      </c>
      <c r="E1659" s="385">
        <v>624</v>
      </c>
      <c r="F1659" s="385">
        <v>2029</v>
      </c>
      <c r="G1659" s="385">
        <v>3450</v>
      </c>
      <c r="H1659" s="386">
        <f t="shared" si="175"/>
        <v>0.18086956521739131</v>
      </c>
      <c r="I1659" s="139">
        <f t="shared" si="176"/>
        <v>2.0078856579595858</v>
      </c>
      <c r="J1659" s="139">
        <f t="shared" si="178"/>
        <v>-2.1722813537327308E-2</v>
      </c>
      <c r="K1659" s="139">
        <f t="shared" si="179"/>
        <v>-0.24844304610732831</v>
      </c>
      <c r="L1659" s="139">
        <f t="shared" si="180"/>
        <v>-0.17586976865504531</v>
      </c>
      <c r="M1659" s="139">
        <f t="shared" si="181"/>
        <v>-0.44603562829970089</v>
      </c>
      <c r="N1659" s="388">
        <f t="shared" si="177"/>
        <v>-1538.822917633968</v>
      </c>
    </row>
    <row r="1660" spans="2:14" x14ac:dyDescent="0.2">
      <c r="B1660" s="387">
        <v>22</v>
      </c>
      <c r="C1660" s="387">
        <v>5471</v>
      </c>
      <c r="D1660" s="384" t="s">
        <v>2233</v>
      </c>
      <c r="E1660" s="385">
        <v>73</v>
      </c>
      <c r="F1660" s="385">
        <v>374</v>
      </c>
      <c r="G1660" s="385">
        <v>626</v>
      </c>
      <c r="H1660" s="386">
        <f t="shared" si="175"/>
        <v>0.11661341853035144</v>
      </c>
      <c r="I1660" s="139">
        <f t="shared" si="176"/>
        <v>1.8689839572192513</v>
      </c>
      <c r="J1660" s="139">
        <f t="shared" si="178"/>
        <v>-0.12567569706568374</v>
      </c>
      <c r="K1660" s="139">
        <f t="shared" si="179"/>
        <v>-0.31718221936754493</v>
      </c>
      <c r="L1660" s="139">
        <f t="shared" si="180"/>
        <v>-0.18079455320297391</v>
      </c>
      <c r="M1660" s="139">
        <f t="shared" si="181"/>
        <v>-0.62365246963620258</v>
      </c>
      <c r="N1660" s="388">
        <f t="shared" si="177"/>
        <v>-390.40644599226283</v>
      </c>
    </row>
    <row r="1661" spans="2:14" x14ac:dyDescent="0.2">
      <c r="B1661" s="387">
        <v>22</v>
      </c>
      <c r="C1661" s="387">
        <v>5472</v>
      </c>
      <c r="D1661" s="384" t="s">
        <v>2234</v>
      </c>
      <c r="E1661" s="385">
        <v>56</v>
      </c>
      <c r="F1661" s="385">
        <v>382</v>
      </c>
      <c r="G1661" s="385">
        <v>505</v>
      </c>
      <c r="H1661" s="386">
        <f t="shared" si="175"/>
        <v>0.11089108910891089</v>
      </c>
      <c r="I1661" s="139">
        <f t="shared" si="176"/>
        <v>1.4685863874345551</v>
      </c>
      <c r="J1661" s="139">
        <f t="shared" si="178"/>
        <v>-0.13012976891658004</v>
      </c>
      <c r="K1661" s="139">
        <f t="shared" si="179"/>
        <v>-0.32330378460033499</v>
      </c>
      <c r="L1661" s="139">
        <f t="shared" si="180"/>
        <v>-0.1949907203787099</v>
      </c>
      <c r="M1661" s="139">
        <f t="shared" si="181"/>
        <v>-0.64842427389562496</v>
      </c>
      <c r="N1661" s="388">
        <f t="shared" si="177"/>
        <v>-327.45425831729062</v>
      </c>
    </row>
    <row r="1662" spans="2:14" x14ac:dyDescent="0.2">
      <c r="B1662" s="387">
        <v>22</v>
      </c>
      <c r="C1662" s="387">
        <v>5473</v>
      </c>
      <c r="D1662" s="384" t="s">
        <v>2235</v>
      </c>
      <c r="E1662" s="385">
        <v>163</v>
      </c>
      <c r="F1662" s="385">
        <v>317</v>
      </c>
      <c r="G1662" s="385">
        <v>1001</v>
      </c>
      <c r="H1662" s="386">
        <f t="shared" si="175"/>
        <v>0.16283716283716285</v>
      </c>
      <c r="I1662" s="139">
        <f t="shared" si="176"/>
        <v>3.67192429022082</v>
      </c>
      <c r="J1662" s="139">
        <f t="shared" si="178"/>
        <v>-0.11187175537902166</v>
      </c>
      <c r="K1662" s="139">
        <f t="shared" si="179"/>
        <v>-0.26773353418389512</v>
      </c>
      <c r="L1662" s="139">
        <f t="shared" si="180"/>
        <v>-0.11687098246569304</v>
      </c>
      <c r="M1662" s="139">
        <f t="shared" si="181"/>
        <v>-0.49647627202860983</v>
      </c>
      <c r="N1662" s="388">
        <f t="shared" si="177"/>
        <v>-496.97274830063844</v>
      </c>
    </row>
    <row r="1663" spans="2:14" x14ac:dyDescent="0.2">
      <c r="B1663" s="387">
        <v>22</v>
      </c>
      <c r="C1663" s="387">
        <v>5474</v>
      </c>
      <c r="D1663" s="384" t="s">
        <v>2236</v>
      </c>
      <c r="E1663" s="385">
        <v>72</v>
      </c>
      <c r="F1663" s="385">
        <v>674</v>
      </c>
      <c r="G1663" s="385">
        <v>398</v>
      </c>
      <c r="H1663" s="386">
        <f t="shared" si="175"/>
        <v>0.18090452261306533</v>
      </c>
      <c r="I1663" s="139">
        <f t="shared" si="176"/>
        <v>0.69732937685459939</v>
      </c>
      <c r="J1663" s="139">
        <f t="shared" si="178"/>
        <v>-0.13406849361117429</v>
      </c>
      <c r="K1663" s="139">
        <f t="shared" si="179"/>
        <v>-0.24840564980204308</v>
      </c>
      <c r="L1663" s="139">
        <f t="shared" si="180"/>
        <v>-0.22233577510403935</v>
      </c>
      <c r="M1663" s="139">
        <f t="shared" si="181"/>
        <v>-0.60480991851725674</v>
      </c>
      <c r="N1663" s="388">
        <f t="shared" si="177"/>
        <v>-240.71434756986818</v>
      </c>
    </row>
    <row r="1664" spans="2:14" x14ac:dyDescent="0.2">
      <c r="B1664" s="387">
        <v>22</v>
      </c>
      <c r="C1664" s="387">
        <v>5475</v>
      </c>
      <c r="D1664" s="384" t="s">
        <v>2237</v>
      </c>
      <c r="E1664" s="385">
        <v>43</v>
      </c>
      <c r="F1664" s="385">
        <v>264</v>
      </c>
      <c r="G1664" s="385">
        <v>155</v>
      </c>
      <c r="H1664" s="386">
        <f t="shared" si="175"/>
        <v>0.27741935483870966</v>
      </c>
      <c r="I1664" s="139">
        <f t="shared" si="176"/>
        <v>0.75</v>
      </c>
      <c r="J1664" s="139">
        <f t="shared" si="178"/>
        <v>-0.14301344782413128</v>
      </c>
      <c r="K1664" s="139">
        <f t="shared" si="179"/>
        <v>-0.1451571651574228</v>
      </c>
      <c r="L1664" s="139">
        <f t="shared" si="180"/>
        <v>-0.22046832877606995</v>
      </c>
      <c r="M1664" s="139">
        <f t="shared" si="181"/>
        <v>-0.50863894175762403</v>
      </c>
      <c r="N1664" s="388">
        <f t="shared" si="177"/>
        <v>-78.839035972431731</v>
      </c>
    </row>
    <row r="1665" spans="2:14" x14ac:dyDescent="0.2">
      <c r="B1665" s="387">
        <v>22</v>
      </c>
      <c r="C1665" s="387">
        <v>5476</v>
      </c>
      <c r="D1665" s="384" t="s">
        <v>2238</v>
      </c>
      <c r="E1665" s="385">
        <v>30</v>
      </c>
      <c r="F1665" s="385">
        <v>381</v>
      </c>
      <c r="G1665" s="385">
        <v>322</v>
      </c>
      <c r="H1665" s="386">
        <f t="shared" si="175"/>
        <v>9.3167701863354033E-2</v>
      </c>
      <c r="I1665" s="139">
        <f t="shared" si="176"/>
        <v>0.92388451443569553</v>
      </c>
      <c r="J1665" s="139">
        <f t="shared" si="178"/>
        <v>-0.1368660924596711</v>
      </c>
      <c r="K1665" s="139">
        <f t="shared" si="179"/>
        <v>-0.34226369815637092</v>
      </c>
      <c r="L1665" s="139">
        <f t="shared" si="180"/>
        <v>-0.21430322233566829</v>
      </c>
      <c r="M1665" s="139">
        <f t="shared" si="181"/>
        <v>-0.69343301295171034</v>
      </c>
      <c r="N1665" s="388">
        <f t="shared" si="177"/>
        <v>-223.28543017045072</v>
      </c>
    </row>
    <row r="1666" spans="2:14" x14ac:dyDescent="0.2">
      <c r="B1666" s="387">
        <v>22</v>
      </c>
      <c r="C1666" s="387">
        <v>5477</v>
      </c>
      <c r="D1666" s="384" t="s">
        <v>2239</v>
      </c>
      <c r="E1666" s="385">
        <v>1570</v>
      </c>
      <c r="F1666" s="385">
        <v>822</v>
      </c>
      <c r="G1666" s="385">
        <v>4322</v>
      </c>
      <c r="H1666" s="386">
        <f t="shared" si="175"/>
        <v>0.36325775104118463</v>
      </c>
      <c r="I1666" s="139">
        <f t="shared" si="176"/>
        <v>7.1678832116788325</v>
      </c>
      <c r="J1666" s="139">
        <f t="shared" si="178"/>
        <v>1.037595219805754E-2</v>
      </c>
      <c r="K1666" s="139">
        <f t="shared" si="179"/>
        <v>-5.3329990744377311E-2</v>
      </c>
      <c r="L1666" s="139">
        <f t="shared" si="180"/>
        <v>7.0788639712133948E-3</v>
      </c>
      <c r="M1666" s="139">
        <f t="shared" si="181"/>
        <v>-3.5875174575106375E-2</v>
      </c>
      <c r="N1666" s="388">
        <f t="shared" si="177"/>
        <v>-155.05250451360976</v>
      </c>
    </row>
    <row r="1667" spans="2:14" x14ac:dyDescent="0.2">
      <c r="B1667" s="387">
        <v>22</v>
      </c>
      <c r="C1667" s="387">
        <v>5479</v>
      </c>
      <c r="D1667" s="384" t="s">
        <v>2240</v>
      </c>
      <c r="E1667" s="385">
        <v>138</v>
      </c>
      <c r="F1667" s="385">
        <v>704</v>
      </c>
      <c r="G1667" s="385">
        <v>531</v>
      </c>
      <c r="H1667" s="386">
        <f t="shared" si="175"/>
        <v>0.25988700564971751</v>
      </c>
      <c r="I1667" s="139">
        <f t="shared" si="176"/>
        <v>0.95028409090909094</v>
      </c>
      <c r="J1667" s="139">
        <f t="shared" si="178"/>
        <v>-0.12917269562630479</v>
      </c>
      <c r="K1667" s="139">
        <f t="shared" si="179"/>
        <v>-0.16391271230267085</v>
      </c>
      <c r="L1667" s="139">
        <f t="shared" si="180"/>
        <v>-0.21336722064817934</v>
      </c>
      <c r="M1667" s="139">
        <f t="shared" si="181"/>
        <v>-0.50645262857715501</v>
      </c>
      <c r="N1667" s="388">
        <f t="shared" si="177"/>
        <v>-268.92634577446933</v>
      </c>
    </row>
    <row r="1668" spans="2:14" x14ac:dyDescent="0.2">
      <c r="B1668" s="387">
        <v>22</v>
      </c>
      <c r="C1668" s="387">
        <v>5480</v>
      </c>
      <c r="D1668" s="384" t="s">
        <v>2241</v>
      </c>
      <c r="E1668" s="385">
        <v>894</v>
      </c>
      <c r="F1668" s="385">
        <v>548</v>
      </c>
      <c r="G1668" s="385">
        <v>1051</v>
      </c>
      <c r="H1668" s="386">
        <f t="shared" si="175"/>
        <v>0.85061845861084684</v>
      </c>
      <c r="I1668" s="139">
        <f t="shared" si="176"/>
        <v>3.5492700729927007</v>
      </c>
      <c r="J1668" s="139">
        <f t="shared" si="178"/>
        <v>-0.11003122982080006</v>
      </c>
      <c r="K1668" s="139">
        <f t="shared" si="179"/>
        <v>0.46803292697022786</v>
      </c>
      <c r="L1668" s="139">
        <f t="shared" si="180"/>
        <v>-0.12121970959087443</v>
      </c>
      <c r="M1668" s="139">
        <f t="shared" si="181"/>
        <v>0.2367819875585534</v>
      </c>
      <c r="N1668" s="388">
        <f t="shared" si="177"/>
        <v>248.85786892403962</v>
      </c>
    </row>
    <row r="1669" spans="2:14" x14ac:dyDescent="0.2">
      <c r="B1669" s="387">
        <v>22</v>
      </c>
      <c r="C1669" s="387">
        <v>5481</v>
      </c>
      <c r="D1669" s="384" t="s">
        <v>2242</v>
      </c>
      <c r="E1669" s="385">
        <v>66</v>
      </c>
      <c r="F1669" s="385">
        <v>306</v>
      </c>
      <c r="G1669" s="385">
        <v>224</v>
      </c>
      <c r="H1669" s="386">
        <f t="shared" si="175"/>
        <v>0.29464285714285715</v>
      </c>
      <c r="I1669" s="139">
        <f t="shared" si="176"/>
        <v>0.94771241830065356</v>
      </c>
      <c r="J1669" s="139">
        <f t="shared" si="178"/>
        <v>-0.14047352255378548</v>
      </c>
      <c r="K1669" s="139">
        <f t="shared" si="179"/>
        <v>-0.12673201254441488</v>
      </c>
      <c r="L1669" s="139">
        <f t="shared" si="180"/>
        <v>-0.21345839975870756</v>
      </c>
      <c r="M1669" s="139">
        <f t="shared" si="181"/>
        <v>-0.48066393485690789</v>
      </c>
      <c r="N1669" s="388">
        <f t="shared" si="177"/>
        <v>-107.66872140794737</v>
      </c>
    </row>
    <row r="1670" spans="2:14" x14ac:dyDescent="0.2">
      <c r="B1670" s="387">
        <v>22</v>
      </c>
      <c r="C1670" s="387">
        <v>5482</v>
      </c>
      <c r="D1670" s="384" t="s">
        <v>2243</v>
      </c>
      <c r="E1670" s="385">
        <v>1525</v>
      </c>
      <c r="F1670" s="385">
        <v>577</v>
      </c>
      <c r="G1670" s="385">
        <v>1197</v>
      </c>
      <c r="H1670" s="386">
        <f t="shared" si="175"/>
        <v>1.2740183792815372</v>
      </c>
      <c r="I1670" s="139">
        <f t="shared" si="176"/>
        <v>4.7175043327556327</v>
      </c>
      <c r="J1670" s="139">
        <f t="shared" si="178"/>
        <v>-0.10465689519079298</v>
      </c>
      <c r="K1670" s="139">
        <f t="shared" si="179"/>
        <v>0.92097263789152883</v>
      </c>
      <c r="L1670" s="139">
        <f t="shared" si="180"/>
        <v>-7.979975576614308E-2</v>
      </c>
      <c r="M1670" s="139">
        <f t="shared" si="181"/>
        <v>0.73651598693459275</v>
      </c>
      <c r="N1670" s="388">
        <f t="shared" si="177"/>
        <v>881.60963636070755</v>
      </c>
    </row>
    <row r="1671" spans="2:14" x14ac:dyDescent="0.2">
      <c r="B1671" s="387">
        <v>22</v>
      </c>
      <c r="C1671" s="387">
        <v>5483</v>
      </c>
      <c r="D1671" s="384" t="s">
        <v>2244</v>
      </c>
      <c r="E1671" s="385">
        <v>57</v>
      </c>
      <c r="F1671" s="385">
        <v>316</v>
      </c>
      <c r="G1671" s="385">
        <v>319</v>
      </c>
      <c r="H1671" s="386">
        <f t="shared" si="175"/>
        <v>0.17868338557993729</v>
      </c>
      <c r="I1671" s="139">
        <f t="shared" si="176"/>
        <v>1.1898734177215189</v>
      </c>
      <c r="J1671" s="139">
        <f t="shared" si="178"/>
        <v>-0.13697652399316443</v>
      </c>
      <c r="K1671" s="139">
        <f t="shared" si="179"/>
        <v>-0.25078175125267155</v>
      </c>
      <c r="L1671" s="139">
        <f t="shared" si="180"/>
        <v>-0.20487253837830385</v>
      </c>
      <c r="M1671" s="139">
        <f t="shared" si="181"/>
        <v>-0.59263081362413983</v>
      </c>
      <c r="N1671" s="388">
        <f t="shared" si="177"/>
        <v>-189.04922954610061</v>
      </c>
    </row>
    <row r="1672" spans="2:14" x14ac:dyDescent="0.2">
      <c r="B1672" s="387">
        <v>22</v>
      </c>
      <c r="C1672" s="387">
        <v>5484</v>
      </c>
      <c r="D1672" s="384" t="s">
        <v>2245</v>
      </c>
      <c r="E1672" s="385">
        <v>290</v>
      </c>
      <c r="F1672" s="385">
        <v>544</v>
      </c>
      <c r="G1672" s="385">
        <v>1016</v>
      </c>
      <c r="H1672" s="386">
        <f t="shared" si="175"/>
        <v>0.28543307086614172</v>
      </c>
      <c r="I1672" s="139">
        <f t="shared" si="176"/>
        <v>2.4007352941176472</v>
      </c>
      <c r="J1672" s="139">
        <f t="shared" si="178"/>
        <v>-0.1113195977115552</v>
      </c>
      <c r="K1672" s="139">
        <f t="shared" si="179"/>
        <v>-0.13658434772486219</v>
      </c>
      <c r="L1672" s="139">
        <f t="shared" si="180"/>
        <v>-0.16194121481086049</v>
      </c>
      <c r="M1672" s="139">
        <f t="shared" si="181"/>
        <v>-0.40984516024727791</v>
      </c>
      <c r="N1672" s="388">
        <f t="shared" si="177"/>
        <v>-416.40268281123434</v>
      </c>
    </row>
    <row r="1673" spans="2:14" x14ac:dyDescent="0.2">
      <c r="B1673" s="387">
        <v>22</v>
      </c>
      <c r="C1673" s="387">
        <v>5485</v>
      </c>
      <c r="D1673" s="384" t="s">
        <v>2246</v>
      </c>
      <c r="E1673" s="385">
        <v>99</v>
      </c>
      <c r="F1673" s="385">
        <v>564</v>
      </c>
      <c r="G1673" s="385">
        <v>444</v>
      </c>
      <c r="H1673" s="386">
        <f t="shared" si="175"/>
        <v>0.22297297297297297</v>
      </c>
      <c r="I1673" s="139">
        <f t="shared" si="176"/>
        <v>0.96276595744680848</v>
      </c>
      <c r="J1673" s="139">
        <f t="shared" si="178"/>
        <v>-0.13237521009761039</v>
      </c>
      <c r="K1673" s="139">
        <f t="shared" si="179"/>
        <v>-0.20340216535466701</v>
      </c>
      <c r="L1673" s="139">
        <f t="shared" si="180"/>
        <v>-0.21292467384618463</v>
      </c>
      <c r="M1673" s="139">
        <f t="shared" si="181"/>
        <v>-0.548702049298462</v>
      </c>
      <c r="N1673" s="388">
        <f t="shared" si="177"/>
        <v>-243.62370988851714</v>
      </c>
    </row>
    <row r="1674" spans="2:14" x14ac:dyDescent="0.2">
      <c r="B1674" s="387">
        <v>22</v>
      </c>
      <c r="C1674" s="387">
        <v>5486</v>
      </c>
      <c r="D1674" s="384" t="s">
        <v>2247</v>
      </c>
      <c r="E1674" s="385">
        <v>304</v>
      </c>
      <c r="F1674" s="385">
        <v>1618</v>
      </c>
      <c r="G1674" s="385">
        <v>1079</v>
      </c>
      <c r="H1674" s="386">
        <f t="shared" si="175"/>
        <v>0.28174235403151066</v>
      </c>
      <c r="I1674" s="139">
        <f t="shared" si="176"/>
        <v>0.85475896168108778</v>
      </c>
      <c r="J1674" s="139">
        <f t="shared" si="178"/>
        <v>-0.10900053550819597</v>
      </c>
      <c r="K1674" s="139">
        <f t="shared" si="179"/>
        <v>-0.14053255870591802</v>
      </c>
      <c r="L1674" s="139">
        <f t="shared" si="180"/>
        <v>-0.21675408112471448</v>
      </c>
      <c r="M1674" s="139">
        <f t="shared" si="181"/>
        <v>-0.46628717533882846</v>
      </c>
      <c r="N1674" s="388">
        <f t="shared" si="177"/>
        <v>-503.1238621905959</v>
      </c>
    </row>
    <row r="1675" spans="2:14" x14ac:dyDescent="0.2">
      <c r="B1675" s="387">
        <v>22</v>
      </c>
      <c r="C1675" s="387">
        <v>5487</v>
      </c>
      <c r="D1675" s="384" t="s">
        <v>2248</v>
      </c>
      <c r="E1675" s="385">
        <v>59</v>
      </c>
      <c r="F1675" s="385">
        <v>369</v>
      </c>
      <c r="G1675" s="385">
        <v>475</v>
      </c>
      <c r="H1675" s="386">
        <f t="shared" si="175"/>
        <v>0.12421052631578948</v>
      </c>
      <c r="I1675" s="139">
        <f t="shared" si="176"/>
        <v>1.4471544715447155</v>
      </c>
      <c r="J1675" s="139">
        <f t="shared" si="178"/>
        <v>-0.13123408425151298</v>
      </c>
      <c r="K1675" s="139">
        <f t="shared" si="179"/>
        <v>-0.30905507612499666</v>
      </c>
      <c r="L1675" s="139">
        <f t="shared" si="180"/>
        <v>-0.1957505927751185</v>
      </c>
      <c r="M1675" s="139">
        <f t="shared" si="181"/>
        <v>-0.6360397531516282</v>
      </c>
      <c r="N1675" s="388">
        <f t="shared" si="177"/>
        <v>-302.11888274702341</v>
      </c>
    </row>
    <row r="1676" spans="2:14" x14ac:dyDescent="0.2">
      <c r="B1676" s="387">
        <v>22</v>
      </c>
      <c r="C1676" s="387">
        <v>5488</v>
      </c>
      <c r="D1676" s="384" t="s">
        <v>2249</v>
      </c>
      <c r="E1676" s="385">
        <v>14</v>
      </c>
      <c r="F1676" s="385">
        <v>47</v>
      </c>
      <c r="G1676" s="385">
        <v>60</v>
      </c>
      <c r="H1676" s="386">
        <f t="shared" si="175"/>
        <v>0.23333333333333334</v>
      </c>
      <c r="I1676" s="139">
        <f t="shared" si="176"/>
        <v>1.574468085106383</v>
      </c>
      <c r="J1676" s="139">
        <f t="shared" si="178"/>
        <v>-0.14651044638475233</v>
      </c>
      <c r="K1676" s="139">
        <f t="shared" si="179"/>
        <v>-0.19231898277109746</v>
      </c>
      <c r="L1676" s="139">
        <f t="shared" si="180"/>
        <v>-0.19123666592276434</v>
      </c>
      <c r="M1676" s="139">
        <f t="shared" si="181"/>
        <v>-0.53006609507861413</v>
      </c>
      <c r="N1676" s="388">
        <f t="shared" si="177"/>
        <v>-31.803965704716848</v>
      </c>
    </row>
    <row r="1677" spans="2:14" x14ac:dyDescent="0.2">
      <c r="B1677" s="387">
        <v>22</v>
      </c>
      <c r="C1677" s="387">
        <v>5489</v>
      </c>
      <c r="D1677" s="384" t="s">
        <v>2250</v>
      </c>
      <c r="E1677" s="385">
        <v>1652</v>
      </c>
      <c r="F1677" s="385">
        <v>290</v>
      </c>
      <c r="G1677" s="385">
        <v>793</v>
      </c>
      <c r="H1677" s="386">
        <f t="shared" ref="H1677:H1740" si="182">E1677/G1677</f>
        <v>2.0832282471626735</v>
      </c>
      <c r="I1677" s="139">
        <f t="shared" ref="I1677:I1740" si="183">(G1677+E1677)/F1677</f>
        <v>8.431034482758621</v>
      </c>
      <c r="J1677" s="139">
        <f t="shared" si="178"/>
        <v>-0.11952834170122356</v>
      </c>
      <c r="K1677" s="139">
        <f t="shared" si="179"/>
        <v>1.7866395068228023</v>
      </c>
      <c r="L1677" s="139">
        <f t="shared" si="180"/>
        <v>5.1864117343591545E-2</v>
      </c>
      <c r="M1677" s="139">
        <f t="shared" si="181"/>
        <v>1.7189752824651703</v>
      </c>
      <c r="N1677" s="388">
        <f t="shared" ref="N1677:N1740" si="184">M1677*G1677</f>
        <v>1363.1473989948799</v>
      </c>
    </row>
    <row r="1678" spans="2:14" x14ac:dyDescent="0.2">
      <c r="B1678" s="387">
        <v>22</v>
      </c>
      <c r="C1678" s="387">
        <v>5490</v>
      </c>
      <c r="D1678" s="384" t="s">
        <v>2251</v>
      </c>
      <c r="E1678" s="385">
        <v>69</v>
      </c>
      <c r="F1678" s="385">
        <v>667</v>
      </c>
      <c r="G1678" s="385">
        <v>301</v>
      </c>
      <c r="H1678" s="386">
        <f t="shared" si="182"/>
        <v>0.2292358803986711</v>
      </c>
      <c r="I1678" s="139">
        <f t="shared" si="183"/>
        <v>0.55472263868065963</v>
      </c>
      <c r="J1678" s="139">
        <f t="shared" ref="J1678:J1741" si="185">$J$6*(G1678-G$10)/G$11</f>
        <v>-0.1376391131941242</v>
      </c>
      <c r="K1678" s="139">
        <f t="shared" ref="K1678:K1741" si="186">$K$6*(H1678-H$10)/H$11</f>
        <v>-0.19670230704002906</v>
      </c>
      <c r="L1678" s="139">
        <f t="shared" ref="L1678:L1741" si="187">$L$6*(I1678-I$10)/I$11</f>
        <v>-0.22739192241430467</v>
      </c>
      <c r="M1678" s="139">
        <f t="shared" ref="M1678:M1741" si="188">SUM(J1678:L1678)</f>
        <v>-0.56173334264845787</v>
      </c>
      <c r="N1678" s="388">
        <f t="shared" si="184"/>
        <v>-169.08173613718583</v>
      </c>
    </row>
    <row r="1679" spans="2:14" x14ac:dyDescent="0.2">
      <c r="B1679" s="387">
        <v>22</v>
      </c>
      <c r="C1679" s="387">
        <v>5491</v>
      </c>
      <c r="D1679" s="384" t="s">
        <v>2252</v>
      </c>
      <c r="E1679" s="385">
        <v>80</v>
      </c>
      <c r="F1679" s="385">
        <v>1975</v>
      </c>
      <c r="G1679" s="385">
        <v>509</v>
      </c>
      <c r="H1679" s="386">
        <f t="shared" si="182"/>
        <v>0.15717092337917485</v>
      </c>
      <c r="I1679" s="139">
        <f t="shared" si="183"/>
        <v>0.29822784810126585</v>
      </c>
      <c r="J1679" s="139">
        <f t="shared" si="185"/>
        <v>-0.1299825268719223</v>
      </c>
      <c r="K1679" s="139">
        <f t="shared" si="186"/>
        <v>-0.27379509616540537</v>
      </c>
      <c r="L1679" s="139">
        <f t="shared" si="187"/>
        <v>-0.23648599091409214</v>
      </c>
      <c r="M1679" s="139">
        <f t="shared" si="188"/>
        <v>-0.64026361395141984</v>
      </c>
      <c r="N1679" s="388">
        <f t="shared" si="184"/>
        <v>-325.89417950127267</v>
      </c>
    </row>
    <row r="1680" spans="2:14" x14ac:dyDescent="0.2">
      <c r="B1680" s="387">
        <v>22</v>
      </c>
      <c r="C1680" s="387">
        <v>5492</v>
      </c>
      <c r="D1680" s="384" t="s">
        <v>2253</v>
      </c>
      <c r="E1680" s="385">
        <v>284</v>
      </c>
      <c r="F1680" s="385">
        <v>2575</v>
      </c>
      <c r="G1680" s="385">
        <v>981</v>
      </c>
      <c r="H1680" s="386">
        <f t="shared" si="182"/>
        <v>0.28950050968399593</v>
      </c>
      <c r="I1680" s="139">
        <f t="shared" si="183"/>
        <v>0.49126213592233009</v>
      </c>
      <c r="J1680" s="139">
        <f t="shared" si="185"/>
        <v>-0.1126079656023103</v>
      </c>
      <c r="K1680" s="139">
        <f t="shared" si="186"/>
        <v>-0.13223313159938291</v>
      </c>
      <c r="L1680" s="139">
        <f t="shared" si="187"/>
        <v>-0.22964192584638823</v>
      </c>
      <c r="M1680" s="139">
        <f t="shared" si="188"/>
        <v>-0.47448302304808143</v>
      </c>
      <c r="N1680" s="388">
        <f t="shared" si="184"/>
        <v>-465.4678456101679</v>
      </c>
    </row>
    <row r="1681" spans="2:14" x14ac:dyDescent="0.2">
      <c r="B1681" s="387">
        <v>22</v>
      </c>
      <c r="C1681" s="387">
        <v>5493</v>
      </c>
      <c r="D1681" s="384" t="s">
        <v>2254</v>
      </c>
      <c r="E1681" s="385">
        <v>112</v>
      </c>
      <c r="F1681" s="385">
        <v>546</v>
      </c>
      <c r="G1681" s="385">
        <v>480</v>
      </c>
      <c r="H1681" s="386">
        <f t="shared" si="182"/>
        <v>0.23333333333333334</v>
      </c>
      <c r="I1681" s="139">
        <f t="shared" si="183"/>
        <v>1.0842490842490842</v>
      </c>
      <c r="J1681" s="139">
        <f t="shared" si="185"/>
        <v>-0.13105003169569085</v>
      </c>
      <c r="K1681" s="139">
        <f t="shared" si="186"/>
        <v>-0.19231898277109746</v>
      </c>
      <c r="L1681" s="139">
        <f t="shared" si="187"/>
        <v>-0.20861746794070526</v>
      </c>
      <c r="M1681" s="139">
        <f t="shared" si="188"/>
        <v>-0.53198648240749358</v>
      </c>
      <c r="N1681" s="388">
        <f t="shared" si="184"/>
        <v>-255.35351155559692</v>
      </c>
    </row>
    <row r="1682" spans="2:14" x14ac:dyDescent="0.2">
      <c r="B1682" s="387">
        <v>22</v>
      </c>
      <c r="C1682" s="387">
        <v>5495</v>
      </c>
      <c r="D1682" s="384" t="s">
        <v>2255</v>
      </c>
      <c r="E1682" s="385">
        <v>1190</v>
      </c>
      <c r="F1682" s="385">
        <v>376</v>
      </c>
      <c r="G1682" s="385">
        <v>3200</v>
      </c>
      <c r="H1682" s="386">
        <f t="shared" si="182"/>
        <v>0.37187500000000001</v>
      </c>
      <c r="I1682" s="139">
        <f t="shared" si="183"/>
        <v>11.675531914893616</v>
      </c>
      <c r="J1682" s="139">
        <f t="shared" si="185"/>
        <v>-3.0925441328435346E-2</v>
      </c>
      <c r="K1682" s="139">
        <f t="shared" si="186"/>
        <v>-4.4111533059831717E-2</v>
      </c>
      <c r="L1682" s="139">
        <f t="shared" si="187"/>
        <v>0.16689835187354093</v>
      </c>
      <c r="M1682" s="139">
        <f t="shared" si="188"/>
        <v>9.1861377485273871E-2</v>
      </c>
      <c r="N1682" s="388">
        <f t="shared" si="184"/>
        <v>293.95640795287636</v>
      </c>
    </row>
    <row r="1683" spans="2:14" x14ac:dyDescent="0.2">
      <c r="B1683" s="387">
        <v>22</v>
      </c>
      <c r="C1683" s="387">
        <v>5496</v>
      </c>
      <c r="D1683" s="384" t="s">
        <v>2256</v>
      </c>
      <c r="E1683" s="385">
        <v>625</v>
      </c>
      <c r="F1683" s="385">
        <v>381</v>
      </c>
      <c r="G1683" s="385">
        <v>1884</v>
      </c>
      <c r="H1683" s="386">
        <f t="shared" si="182"/>
        <v>0.33174097664543523</v>
      </c>
      <c r="I1683" s="139">
        <f t="shared" si="183"/>
        <v>6.5853018372703414</v>
      </c>
      <c r="J1683" s="139">
        <f t="shared" si="185"/>
        <v>-7.9368074020828086E-2</v>
      </c>
      <c r="K1683" s="139">
        <f t="shared" si="186"/>
        <v>-8.7045629286231177E-2</v>
      </c>
      <c r="L1683" s="139">
        <f t="shared" si="187"/>
        <v>-1.3576662457231693E-2</v>
      </c>
      <c r="M1683" s="139">
        <f t="shared" si="188"/>
        <v>-0.17999036576429095</v>
      </c>
      <c r="N1683" s="388">
        <f t="shared" si="184"/>
        <v>-339.10184909992415</v>
      </c>
    </row>
    <row r="1684" spans="2:14" x14ac:dyDescent="0.2">
      <c r="B1684" s="387">
        <v>22</v>
      </c>
      <c r="C1684" s="387">
        <v>5497</v>
      </c>
      <c r="D1684" s="384" t="s">
        <v>2257</v>
      </c>
      <c r="E1684" s="385">
        <v>507</v>
      </c>
      <c r="F1684" s="385">
        <v>441</v>
      </c>
      <c r="G1684" s="385">
        <v>847</v>
      </c>
      <c r="H1684" s="386">
        <f t="shared" si="182"/>
        <v>0.59858323494687127</v>
      </c>
      <c r="I1684" s="139">
        <f t="shared" si="183"/>
        <v>3.0702947845804989</v>
      </c>
      <c r="J1684" s="139">
        <f t="shared" si="185"/>
        <v>-0.11754057409834423</v>
      </c>
      <c r="K1684" s="139">
        <f t="shared" si="186"/>
        <v>0.19841369518691646</v>
      </c>
      <c r="L1684" s="139">
        <f t="shared" si="187"/>
        <v>-0.13820186378077698</v>
      </c>
      <c r="M1684" s="139">
        <f t="shared" si="188"/>
        <v>-5.7328742692204754E-2</v>
      </c>
      <c r="N1684" s="388">
        <f t="shared" si="184"/>
        <v>-48.557445060297425</v>
      </c>
    </row>
    <row r="1685" spans="2:14" x14ac:dyDescent="0.2">
      <c r="B1685" s="387">
        <v>22</v>
      </c>
      <c r="C1685" s="387">
        <v>5498</v>
      </c>
      <c r="D1685" s="384" t="s">
        <v>2258</v>
      </c>
      <c r="E1685" s="385">
        <v>623</v>
      </c>
      <c r="F1685" s="385">
        <v>768</v>
      </c>
      <c r="G1685" s="385">
        <v>2618</v>
      </c>
      <c r="H1685" s="386">
        <f t="shared" si="182"/>
        <v>0.23796791443850268</v>
      </c>
      <c r="I1685" s="139">
        <f t="shared" si="183"/>
        <v>4.220052083333333</v>
      </c>
      <c r="J1685" s="139">
        <f t="shared" si="185"/>
        <v>-5.2349158826134869E-2</v>
      </c>
      <c r="K1685" s="139">
        <f t="shared" si="186"/>
        <v>-0.18736105594226976</v>
      </c>
      <c r="L1685" s="139">
        <f t="shared" si="187"/>
        <v>-9.7437013900707317E-2</v>
      </c>
      <c r="M1685" s="139">
        <f t="shared" si="188"/>
        <v>-0.33714722866911195</v>
      </c>
      <c r="N1685" s="388">
        <f t="shared" si="184"/>
        <v>-882.65144465573508</v>
      </c>
    </row>
    <row r="1686" spans="2:14" x14ac:dyDescent="0.2">
      <c r="B1686" s="387">
        <v>22</v>
      </c>
      <c r="C1686" s="387">
        <v>5499</v>
      </c>
      <c r="D1686" s="384" t="s">
        <v>2259</v>
      </c>
      <c r="E1686" s="385">
        <v>117</v>
      </c>
      <c r="F1686" s="385">
        <v>394</v>
      </c>
      <c r="G1686" s="385">
        <v>490</v>
      </c>
      <c r="H1686" s="386">
        <f t="shared" si="182"/>
        <v>0.23877551020408164</v>
      </c>
      <c r="I1686" s="139">
        <f t="shared" si="183"/>
        <v>1.5406091370558375</v>
      </c>
      <c r="J1686" s="139">
        <f t="shared" si="185"/>
        <v>-0.13068192658404651</v>
      </c>
      <c r="K1686" s="139">
        <f t="shared" si="186"/>
        <v>-0.18649711578842385</v>
      </c>
      <c r="L1686" s="139">
        <f t="shared" si="187"/>
        <v>-0.19243714095856082</v>
      </c>
      <c r="M1686" s="139">
        <f t="shared" si="188"/>
        <v>-0.5096161833310312</v>
      </c>
      <c r="N1686" s="388">
        <f t="shared" si="184"/>
        <v>-249.7119298322053</v>
      </c>
    </row>
    <row r="1687" spans="2:14" x14ac:dyDescent="0.2">
      <c r="B1687" s="387">
        <v>22</v>
      </c>
      <c r="C1687" s="387">
        <v>5501</v>
      </c>
      <c r="D1687" s="384" t="s">
        <v>2260</v>
      </c>
      <c r="E1687" s="385">
        <v>186</v>
      </c>
      <c r="F1687" s="385">
        <v>390</v>
      </c>
      <c r="G1687" s="385">
        <v>1143</v>
      </c>
      <c r="H1687" s="386">
        <f t="shared" si="182"/>
        <v>0.16272965879265092</v>
      </c>
      <c r="I1687" s="139">
        <f t="shared" si="183"/>
        <v>3.4076923076923076</v>
      </c>
      <c r="J1687" s="139">
        <f t="shared" si="185"/>
        <v>-0.10664466279367231</v>
      </c>
      <c r="K1687" s="139">
        <f t="shared" si="186"/>
        <v>-0.26784853857682683</v>
      </c>
      <c r="L1687" s="139">
        <f t="shared" si="187"/>
        <v>-0.12623937448457559</v>
      </c>
      <c r="M1687" s="139">
        <f t="shared" si="188"/>
        <v>-0.50073257585507469</v>
      </c>
      <c r="N1687" s="388">
        <f t="shared" si="184"/>
        <v>-572.33733420235035</v>
      </c>
    </row>
    <row r="1688" spans="2:14" x14ac:dyDescent="0.2">
      <c r="B1688" s="387">
        <v>22</v>
      </c>
      <c r="C1688" s="387">
        <v>5503</v>
      </c>
      <c r="D1688" s="384" t="s">
        <v>2261</v>
      </c>
      <c r="E1688" s="385">
        <v>500</v>
      </c>
      <c r="F1688" s="385">
        <v>535</v>
      </c>
      <c r="G1688" s="385">
        <v>1346</v>
      </c>
      <c r="H1688" s="386">
        <f t="shared" si="182"/>
        <v>0.37147102526002973</v>
      </c>
      <c r="I1688" s="139">
        <f t="shared" si="183"/>
        <v>3.4504672897196262</v>
      </c>
      <c r="J1688" s="139">
        <f t="shared" si="185"/>
        <v>-9.9172129027292583E-2</v>
      </c>
      <c r="K1688" s="139">
        <f t="shared" si="186"/>
        <v>-4.4543692332917557E-2</v>
      </c>
      <c r="L1688" s="139">
        <f t="shared" si="187"/>
        <v>-0.12472277987555873</v>
      </c>
      <c r="M1688" s="139">
        <f t="shared" si="188"/>
        <v>-0.26843860123576885</v>
      </c>
      <c r="N1688" s="388">
        <f t="shared" si="184"/>
        <v>-361.31835726334486</v>
      </c>
    </row>
    <row r="1689" spans="2:14" x14ac:dyDescent="0.2">
      <c r="B1689" s="387">
        <v>22</v>
      </c>
      <c r="C1689" s="387">
        <v>5511</v>
      </c>
      <c r="D1689" s="384" t="s">
        <v>2262</v>
      </c>
      <c r="E1689" s="385">
        <v>1341</v>
      </c>
      <c r="F1689" s="385">
        <v>837</v>
      </c>
      <c r="G1689" s="385">
        <v>1669</v>
      </c>
      <c r="H1689" s="386">
        <f t="shared" si="182"/>
        <v>0.8034751348112642</v>
      </c>
      <c r="I1689" s="139">
        <f t="shared" si="183"/>
        <v>3.5961768219832737</v>
      </c>
      <c r="J1689" s="139">
        <f t="shared" si="185"/>
        <v>-8.7282333921180996E-2</v>
      </c>
      <c r="K1689" s="139">
        <f t="shared" si="186"/>
        <v>0.4176005050183586</v>
      </c>
      <c r="L1689" s="139">
        <f t="shared" si="187"/>
        <v>-0.11955662244801657</v>
      </c>
      <c r="M1689" s="139">
        <f t="shared" si="188"/>
        <v>0.21076154864916102</v>
      </c>
      <c r="N1689" s="388">
        <f t="shared" si="184"/>
        <v>351.76102469544975</v>
      </c>
    </row>
    <row r="1690" spans="2:14" x14ac:dyDescent="0.2">
      <c r="B1690" s="387">
        <v>22</v>
      </c>
      <c r="C1690" s="387">
        <v>5512</v>
      </c>
      <c r="D1690" s="384" t="s">
        <v>2263</v>
      </c>
      <c r="E1690" s="385">
        <v>458</v>
      </c>
      <c r="F1690" s="385">
        <v>422</v>
      </c>
      <c r="G1690" s="385">
        <v>1321</v>
      </c>
      <c r="H1690" s="386">
        <f t="shared" si="182"/>
        <v>0.34670704012112036</v>
      </c>
      <c r="I1690" s="139">
        <f t="shared" si="183"/>
        <v>4.2156398104265405</v>
      </c>
      <c r="J1690" s="139">
        <f t="shared" si="185"/>
        <v>-0.10009239180640339</v>
      </c>
      <c r="K1690" s="139">
        <f t="shared" si="186"/>
        <v>-7.1035412624950833E-2</v>
      </c>
      <c r="L1690" s="139">
        <f t="shared" si="187"/>
        <v>-9.7593451822754335E-2</v>
      </c>
      <c r="M1690" s="139">
        <f t="shared" si="188"/>
        <v>-0.26872125625410859</v>
      </c>
      <c r="N1690" s="388">
        <f t="shared" si="184"/>
        <v>-354.98077951167744</v>
      </c>
    </row>
    <row r="1691" spans="2:14" x14ac:dyDescent="0.2">
      <c r="B1691" s="387">
        <v>22</v>
      </c>
      <c r="C1691" s="387">
        <v>5514</v>
      </c>
      <c r="D1691" s="384" t="s">
        <v>2264</v>
      </c>
      <c r="E1691" s="385">
        <v>248</v>
      </c>
      <c r="F1691" s="385">
        <v>691</v>
      </c>
      <c r="G1691" s="385">
        <v>1356</v>
      </c>
      <c r="H1691" s="386">
        <f t="shared" si="182"/>
        <v>0.18289085545722714</v>
      </c>
      <c r="I1691" s="139">
        <f t="shared" si="183"/>
        <v>2.3212735166425471</v>
      </c>
      <c r="J1691" s="139">
        <f t="shared" si="185"/>
        <v>-9.8804023915648256E-2</v>
      </c>
      <c r="K1691" s="139">
        <f t="shared" si="186"/>
        <v>-0.24628073437267084</v>
      </c>
      <c r="L1691" s="139">
        <f t="shared" si="187"/>
        <v>-0.16475854628898165</v>
      </c>
      <c r="M1691" s="139">
        <f t="shared" si="188"/>
        <v>-0.50984330457730076</v>
      </c>
      <c r="N1691" s="388">
        <f t="shared" si="184"/>
        <v>-691.34752100681987</v>
      </c>
    </row>
    <row r="1692" spans="2:14" x14ac:dyDescent="0.2">
      <c r="B1692" s="387">
        <v>22</v>
      </c>
      <c r="C1692" s="387">
        <v>5515</v>
      </c>
      <c r="D1692" s="384" t="s">
        <v>2265</v>
      </c>
      <c r="E1692" s="385">
        <v>361</v>
      </c>
      <c r="F1692" s="385">
        <v>283</v>
      </c>
      <c r="G1692" s="385">
        <v>882</v>
      </c>
      <c r="H1692" s="386">
        <f t="shared" si="182"/>
        <v>0.40929705215419498</v>
      </c>
      <c r="I1692" s="139">
        <f t="shared" si="183"/>
        <v>4.3922261484098941</v>
      </c>
      <c r="J1692" s="139">
        <f t="shared" si="185"/>
        <v>-0.11625220620758911</v>
      </c>
      <c r="K1692" s="139">
        <f t="shared" si="186"/>
        <v>-4.0786169979835519E-3</v>
      </c>
      <c r="L1692" s="139">
        <f t="shared" si="187"/>
        <v>-9.1332551747085294E-2</v>
      </c>
      <c r="M1692" s="139">
        <f t="shared" si="188"/>
        <v>-0.21166337495265797</v>
      </c>
      <c r="N1692" s="388">
        <f t="shared" si="184"/>
        <v>-186.68709670824433</v>
      </c>
    </row>
    <row r="1693" spans="2:14" x14ac:dyDescent="0.2">
      <c r="B1693" s="387">
        <v>22</v>
      </c>
      <c r="C1693" s="387">
        <v>5516</v>
      </c>
      <c r="D1693" s="384" t="s">
        <v>2266</v>
      </c>
      <c r="E1693" s="385">
        <v>1158</v>
      </c>
      <c r="F1693" s="385">
        <v>290</v>
      </c>
      <c r="G1693" s="385">
        <v>2728</v>
      </c>
      <c r="H1693" s="386">
        <f t="shared" si="182"/>
        <v>0.4244868035190616</v>
      </c>
      <c r="I1693" s="139">
        <f t="shared" si="183"/>
        <v>13.4</v>
      </c>
      <c r="J1693" s="139">
        <f t="shared" si="185"/>
        <v>-4.8300002598047329E-2</v>
      </c>
      <c r="K1693" s="139">
        <f t="shared" si="186"/>
        <v>1.2170893822119413E-2</v>
      </c>
      <c r="L1693" s="139">
        <f t="shared" si="187"/>
        <v>0.22803967508026146</v>
      </c>
      <c r="M1693" s="139">
        <f t="shared" si="188"/>
        <v>0.19191056630433356</v>
      </c>
      <c r="N1693" s="388">
        <f t="shared" si="184"/>
        <v>523.53202487822193</v>
      </c>
    </row>
    <row r="1694" spans="2:14" x14ac:dyDescent="0.2">
      <c r="B1694" s="387">
        <v>22</v>
      </c>
      <c r="C1694" s="387">
        <v>5518</v>
      </c>
      <c r="D1694" s="384" t="s">
        <v>2267</v>
      </c>
      <c r="E1694" s="385">
        <v>2535</v>
      </c>
      <c r="F1694" s="385">
        <v>659</v>
      </c>
      <c r="G1694" s="385">
        <v>5731</v>
      </c>
      <c r="H1694" s="386">
        <f t="shared" si="182"/>
        <v>0.44233118129471294</v>
      </c>
      <c r="I1694" s="139">
        <f t="shared" si="183"/>
        <v>12.543247344461305</v>
      </c>
      <c r="J1694" s="139">
        <f t="shared" si="185"/>
        <v>6.2241962428742456E-2</v>
      </c>
      <c r="K1694" s="139">
        <f t="shared" si="186"/>
        <v>3.1260239182579017E-2</v>
      </c>
      <c r="L1694" s="139">
        <f t="shared" si="187"/>
        <v>0.19766335703012142</v>
      </c>
      <c r="M1694" s="139">
        <f t="shared" si="188"/>
        <v>0.29116555864144289</v>
      </c>
      <c r="N1694" s="388">
        <f t="shared" si="184"/>
        <v>1668.6698165741093</v>
      </c>
    </row>
    <row r="1695" spans="2:14" x14ac:dyDescent="0.2">
      <c r="B1695" s="387">
        <v>22</v>
      </c>
      <c r="C1695" s="387">
        <v>5520</v>
      </c>
      <c r="D1695" s="384" t="s">
        <v>2268</v>
      </c>
      <c r="E1695" s="385">
        <v>197</v>
      </c>
      <c r="F1695" s="385">
        <v>971</v>
      </c>
      <c r="G1695" s="385">
        <v>1059</v>
      </c>
      <c r="H1695" s="386">
        <f t="shared" si="182"/>
        <v>0.18602455146364494</v>
      </c>
      <c r="I1695" s="139">
        <f t="shared" si="183"/>
        <v>1.2935118434603501</v>
      </c>
      <c r="J1695" s="139">
        <f t="shared" si="185"/>
        <v>-0.10973674573148461</v>
      </c>
      <c r="K1695" s="139">
        <f t="shared" si="186"/>
        <v>-0.2429284064813152</v>
      </c>
      <c r="L1695" s="139">
        <f t="shared" si="187"/>
        <v>-0.20119801952842753</v>
      </c>
      <c r="M1695" s="139">
        <f t="shared" si="188"/>
        <v>-0.55386317174122734</v>
      </c>
      <c r="N1695" s="388">
        <f t="shared" si="184"/>
        <v>-586.54109887395975</v>
      </c>
    </row>
    <row r="1696" spans="2:14" x14ac:dyDescent="0.2">
      <c r="B1696" s="387">
        <v>22</v>
      </c>
      <c r="C1696" s="387">
        <v>5521</v>
      </c>
      <c r="D1696" s="384" t="s">
        <v>2269</v>
      </c>
      <c r="E1696" s="385">
        <v>612</v>
      </c>
      <c r="F1696" s="385">
        <v>376</v>
      </c>
      <c r="G1696" s="385">
        <v>1153</v>
      </c>
      <c r="H1696" s="386">
        <f t="shared" si="182"/>
        <v>0.53078924544666084</v>
      </c>
      <c r="I1696" s="139">
        <f t="shared" si="183"/>
        <v>4.6941489361702127</v>
      </c>
      <c r="J1696" s="139">
        <f t="shared" si="185"/>
        <v>-0.10627655768202798</v>
      </c>
      <c r="K1696" s="139">
        <f t="shared" si="186"/>
        <v>0.12588985069071065</v>
      </c>
      <c r="L1696" s="139">
        <f t="shared" si="187"/>
        <v>-8.0627825513320928E-2</v>
      </c>
      <c r="M1696" s="139">
        <f t="shared" si="188"/>
        <v>-6.1014532504638258E-2</v>
      </c>
      <c r="N1696" s="388">
        <f t="shared" si="184"/>
        <v>-70.349755977847906</v>
      </c>
    </row>
    <row r="1697" spans="2:14" x14ac:dyDescent="0.2">
      <c r="B1697" s="387">
        <v>22</v>
      </c>
      <c r="C1697" s="387">
        <v>5522</v>
      </c>
      <c r="D1697" s="384" t="s">
        <v>2270</v>
      </c>
      <c r="E1697" s="385">
        <v>192</v>
      </c>
      <c r="F1697" s="385">
        <v>740</v>
      </c>
      <c r="G1697" s="385">
        <v>754</v>
      </c>
      <c r="H1697" s="386">
        <f t="shared" si="182"/>
        <v>0.25464190981432361</v>
      </c>
      <c r="I1697" s="139">
        <f t="shared" si="183"/>
        <v>1.2783783783783784</v>
      </c>
      <c r="J1697" s="139">
        <f t="shared" si="185"/>
        <v>-0.12096395163663642</v>
      </c>
      <c r="K1697" s="139">
        <f t="shared" si="186"/>
        <v>-0.16952374828887171</v>
      </c>
      <c r="L1697" s="139">
        <f t="shared" si="187"/>
        <v>-0.20173457922924531</v>
      </c>
      <c r="M1697" s="139">
        <f t="shared" si="188"/>
        <v>-0.49222227915475347</v>
      </c>
      <c r="N1697" s="388">
        <f t="shared" si="184"/>
        <v>-371.13559848268414</v>
      </c>
    </row>
    <row r="1698" spans="2:14" x14ac:dyDescent="0.2">
      <c r="B1698" s="387">
        <v>22</v>
      </c>
      <c r="C1698" s="387">
        <v>5523</v>
      </c>
      <c r="D1698" s="384" t="s">
        <v>2271</v>
      </c>
      <c r="E1698" s="385">
        <v>244</v>
      </c>
      <c r="F1698" s="385">
        <v>702</v>
      </c>
      <c r="G1698" s="385">
        <v>2671</v>
      </c>
      <c r="H1698" s="386">
        <f t="shared" si="182"/>
        <v>9.1351553725196558E-2</v>
      </c>
      <c r="I1698" s="139">
        <f t="shared" si="183"/>
        <v>4.1524216524216522</v>
      </c>
      <c r="J1698" s="139">
        <f t="shared" si="185"/>
        <v>-5.0398201734419959E-2</v>
      </c>
      <c r="K1698" s="139">
        <f t="shared" si="186"/>
        <v>-0.34420655542328837</v>
      </c>
      <c r="L1698" s="139">
        <f t="shared" si="187"/>
        <v>-9.9834862878426009E-2</v>
      </c>
      <c r="M1698" s="139">
        <f t="shared" si="188"/>
        <v>-0.49443962003613434</v>
      </c>
      <c r="N1698" s="388">
        <f t="shared" si="184"/>
        <v>-1320.6482251165148</v>
      </c>
    </row>
    <row r="1699" spans="2:14" x14ac:dyDescent="0.2">
      <c r="B1699" s="387">
        <v>22</v>
      </c>
      <c r="C1699" s="387">
        <v>5527</v>
      </c>
      <c r="D1699" s="384" t="s">
        <v>2272</v>
      </c>
      <c r="E1699" s="385">
        <v>135</v>
      </c>
      <c r="F1699" s="385">
        <v>371</v>
      </c>
      <c r="G1699" s="385">
        <v>1156</v>
      </c>
      <c r="H1699" s="386">
        <f t="shared" si="182"/>
        <v>0.11678200692041522</v>
      </c>
      <c r="I1699" s="139">
        <f t="shared" si="183"/>
        <v>3.4797843665768196</v>
      </c>
      <c r="J1699" s="139">
        <f t="shared" si="185"/>
        <v>-0.1061661261485347</v>
      </c>
      <c r="K1699" s="139">
        <f t="shared" si="186"/>
        <v>-0.31700186889289389</v>
      </c>
      <c r="L1699" s="139">
        <f t="shared" si="187"/>
        <v>-0.12368333769214984</v>
      </c>
      <c r="M1699" s="139">
        <f t="shared" si="188"/>
        <v>-0.54685133273357844</v>
      </c>
      <c r="N1699" s="388">
        <f t="shared" si="184"/>
        <v>-632.16014064001672</v>
      </c>
    </row>
    <row r="1700" spans="2:14" x14ac:dyDescent="0.2">
      <c r="B1700" s="387">
        <v>22</v>
      </c>
      <c r="C1700" s="387">
        <v>5529</v>
      </c>
      <c r="D1700" s="384" t="s">
        <v>2273</v>
      </c>
      <c r="E1700" s="385">
        <v>139</v>
      </c>
      <c r="F1700" s="385">
        <v>588</v>
      </c>
      <c r="G1700" s="385">
        <v>619</v>
      </c>
      <c r="H1700" s="386">
        <f t="shared" si="182"/>
        <v>0.2245557350565428</v>
      </c>
      <c r="I1700" s="139">
        <f t="shared" si="183"/>
        <v>1.2891156462585034</v>
      </c>
      <c r="J1700" s="139">
        <f t="shared" si="185"/>
        <v>-0.12593337064383475</v>
      </c>
      <c r="K1700" s="139">
        <f t="shared" si="186"/>
        <v>-0.20170897703414559</v>
      </c>
      <c r="L1700" s="139">
        <f t="shared" si="187"/>
        <v>-0.20135388748349151</v>
      </c>
      <c r="M1700" s="139">
        <f t="shared" si="188"/>
        <v>-0.52899623516147187</v>
      </c>
      <c r="N1700" s="388">
        <f t="shared" si="184"/>
        <v>-327.4486695649511</v>
      </c>
    </row>
    <row r="1701" spans="2:14" x14ac:dyDescent="0.2">
      <c r="B1701" s="387">
        <v>22</v>
      </c>
      <c r="C1701" s="387">
        <v>5530</v>
      </c>
      <c r="D1701" s="384" t="s">
        <v>2274</v>
      </c>
      <c r="E1701" s="385">
        <v>178</v>
      </c>
      <c r="F1701" s="385">
        <v>574</v>
      </c>
      <c r="G1701" s="385">
        <v>574</v>
      </c>
      <c r="H1701" s="386">
        <f t="shared" si="182"/>
        <v>0.31010452961672474</v>
      </c>
      <c r="I1701" s="139">
        <f t="shared" si="183"/>
        <v>1.3101045296167246</v>
      </c>
      <c r="J1701" s="139">
        <f t="shared" si="185"/>
        <v>-0.12758984364623421</v>
      </c>
      <c r="K1701" s="139">
        <f t="shared" si="186"/>
        <v>-0.11019160920758871</v>
      </c>
      <c r="L1701" s="139">
        <f t="shared" si="187"/>
        <v>-0.20060972288442674</v>
      </c>
      <c r="M1701" s="139">
        <f t="shared" si="188"/>
        <v>-0.43839117573824965</v>
      </c>
      <c r="N1701" s="388">
        <f t="shared" si="184"/>
        <v>-251.63653487375529</v>
      </c>
    </row>
    <row r="1702" spans="2:14" x14ac:dyDescent="0.2">
      <c r="B1702" s="387">
        <v>22</v>
      </c>
      <c r="C1702" s="387">
        <v>5531</v>
      </c>
      <c r="D1702" s="384" t="s">
        <v>2275</v>
      </c>
      <c r="E1702" s="385">
        <v>150</v>
      </c>
      <c r="F1702" s="385">
        <v>570</v>
      </c>
      <c r="G1702" s="385">
        <v>416</v>
      </c>
      <c r="H1702" s="386">
        <f t="shared" si="182"/>
        <v>0.36057692307692307</v>
      </c>
      <c r="I1702" s="139">
        <f t="shared" si="183"/>
        <v>0.99298245614035086</v>
      </c>
      <c r="J1702" s="139">
        <f t="shared" si="185"/>
        <v>-0.13340590441021449</v>
      </c>
      <c r="K1702" s="139">
        <f t="shared" si="186"/>
        <v>-5.619785486971518E-2</v>
      </c>
      <c r="L1702" s="139">
        <f t="shared" si="187"/>
        <v>-0.21185334250131757</v>
      </c>
      <c r="M1702" s="139">
        <f t="shared" si="188"/>
        <v>-0.40145710178124727</v>
      </c>
      <c r="N1702" s="388">
        <f t="shared" si="184"/>
        <v>-167.00615434099888</v>
      </c>
    </row>
    <row r="1703" spans="2:14" x14ac:dyDescent="0.2">
      <c r="B1703" s="387">
        <v>22</v>
      </c>
      <c r="C1703" s="387">
        <v>5533</v>
      </c>
      <c r="D1703" s="384" t="s">
        <v>2276</v>
      </c>
      <c r="E1703" s="385">
        <v>426</v>
      </c>
      <c r="F1703" s="385">
        <v>499</v>
      </c>
      <c r="G1703" s="385">
        <v>832</v>
      </c>
      <c r="H1703" s="386">
        <f t="shared" si="182"/>
        <v>0.51201923076923073</v>
      </c>
      <c r="I1703" s="139">
        <f t="shared" si="183"/>
        <v>2.5210420841683367</v>
      </c>
      <c r="J1703" s="139">
        <f t="shared" si="185"/>
        <v>-0.11809273176581071</v>
      </c>
      <c r="K1703" s="139">
        <f t="shared" si="186"/>
        <v>0.10581028853936068</v>
      </c>
      <c r="L1703" s="139">
        <f t="shared" si="187"/>
        <v>-0.15767571613449702</v>
      </c>
      <c r="M1703" s="139">
        <f t="shared" si="188"/>
        <v>-0.16995815936094705</v>
      </c>
      <c r="N1703" s="388">
        <f t="shared" si="184"/>
        <v>-141.40518858830794</v>
      </c>
    </row>
    <row r="1704" spans="2:14" x14ac:dyDescent="0.2">
      <c r="B1704" s="387">
        <v>22</v>
      </c>
      <c r="C1704" s="387">
        <v>5534</v>
      </c>
      <c r="D1704" s="384" t="s">
        <v>2277</v>
      </c>
      <c r="E1704" s="385">
        <v>90</v>
      </c>
      <c r="F1704" s="385">
        <v>199</v>
      </c>
      <c r="G1704" s="385">
        <v>303</v>
      </c>
      <c r="H1704" s="386">
        <f t="shared" si="182"/>
        <v>0.29702970297029702</v>
      </c>
      <c r="I1704" s="139">
        <f t="shared" si="183"/>
        <v>1.9748743718592965</v>
      </c>
      <c r="J1704" s="139">
        <f t="shared" si="185"/>
        <v>-0.13756549217179534</v>
      </c>
      <c r="K1704" s="139">
        <f t="shared" si="186"/>
        <v>-0.12417864111869094</v>
      </c>
      <c r="L1704" s="139">
        <f t="shared" si="187"/>
        <v>-0.17704018968536708</v>
      </c>
      <c r="M1704" s="139">
        <f t="shared" si="188"/>
        <v>-0.43878432297585335</v>
      </c>
      <c r="N1704" s="388">
        <f t="shared" si="184"/>
        <v>-132.95164986168356</v>
      </c>
    </row>
    <row r="1705" spans="2:14" x14ac:dyDescent="0.2">
      <c r="B1705" s="387">
        <v>22</v>
      </c>
      <c r="C1705" s="387">
        <v>5535</v>
      </c>
      <c r="D1705" s="384" t="s">
        <v>2278</v>
      </c>
      <c r="E1705" s="385">
        <v>311</v>
      </c>
      <c r="F1705" s="385">
        <v>413</v>
      </c>
      <c r="G1705" s="385">
        <v>810</v>
      </c>
      <c r="H1705" s="386">
        <f t="shared" si="182"/>
        <v>0.38395061728395063</v>
      </c>
      <c r="I1705" s="139">
        <f t="shared" si="183"/>
        <v>2.7142857142857144</v>
      </c>
      <c r="J1705" s="139">
        <f t="shared" si="185"/>
        <v>-0.11890256301142821</v>
      </c>
      <c r="K1705" s="139">
        <f t="shared" si="186"/>
        <v>-3.1193423408028265E-2</v>
      </c>
      <c r="L1705" s="139">
        <f t="shared" si="187"/>
        <v>-0.15082422879837873</v>
      </c>
      <c r="M1705" s="139">
        <f t="shared" si="188"/>
        <v>-0.30092021521783519</v>
      </c>
      <c r="N1705" s="388">
        <f t="shared" si="184"/>
        <v>-243.74537432644649</v>
      </c>
    </row>
    <row r="1706" spans="2:14" x14ac:dyDescent="0.2">
      <c r="B1706" s="387">
        <v>22</v>
      </c>
      <c r="C1706" s="387">
        <v>5537</v>
      </c>
      <c r="D1706" s="384" t="s">
        <v>2279</v>
      </c>
      <c r="E1706" s="385">
        <v>205</v>
      </c>
      <c r="F1706" s="385">
        <v>714</v>
      </c>
      <c r="G1706" s="385">
        <v>1314</v>
      </c>
      <c r="H1706" s="386">
        <f t="shared" si="182"/>
        <v>0.15601217656012176</v>
      </c>
      <c r="I1706" s="139">
        <f t="shared" si="183"/>
        <v>2.1274509803921569</v>
      </c>
      <c r="J1706" s="139">
        <f t="shared" si="185"/>
        <v>-0.1003500653845544</v>
      </c>
      <c r="K1706" s="139">
        <f t="shared" si="186"/>
        <v>-0.27503468649981438</v>
      </c>
      <c r="L1706" s="139">
        <f t="shared" si="187"/>
        <v>-0.17163055884518988</v>
      </c>
      <c r="M1706" s="139">
        <f t="shared" si="188"/>
        <v>-0.54701531072955867</v>
      </c>
      <c r="N1706" s="388">
        <f t="shared" si="184"/>
        <v>-718.77811829864004</v>
      </c>
    </row>
    <row r="1707" spans="2:14" x14ac:dyDescent="0.2">
      <c r="B1707" s="387">
        <v>22</v>
      </c>
      <c r="C1707" s="387">
        <v>5539</v>
      </c>
      <c r="D1707" s="384" t="s">
        <v>2280</v>
      </c>
      <c r="E1707" s="385">
        <v>130</v>
      </c>
      <c r="F1707" s="385">
        <v>896</v>
      </c>
      <c r="G1707" s="385">
        <v>1097</v>
      </c>
      <c r="H1707" s="386">
        <f t="shared" si="182"/>
        <v>0.11850501367365543</v>
      </c>
      <c r="I1707" s="139">
        <f t="shared" si="183"/>
        <v>1.3694196428571428</v>
      </c>
      <c r="J1707" s="139">
        <f t="shared" si="185"/>
        <v>-0.1083379463072362</v>
      </c>
      <c r="K1707" s="139">
        <f t="shared" si="186"/>
        <v>-0.31515865130444498</v>
      </c>
      <c r="L1707" s="139">
        <f t="shared" si="187"/>
        <v>-0.19850669497628665</v>
      </c>
      <c r="M1707" s="139">
        <f t="shared" si="188"/>
        <v>-0.62200329258796783</v>
      </c>
      <c r="N1707" s="388">
        <f t="shared" si="184"/>
        <v>-682.3376119690007</v>
      </c>
    </row>
    <row r="1708" spans="2:14" x14ac:dyDescent="0.2">
      <c r="B1708" s="387">
        <v>22</v>
      </c>
      <c r="C1708" s="387">
        <v>5540</v>
      </c>
      <c r="D1708" s="384" t="s">
        <v>2281</v>
      </c>
      <c r="E1708" s="385">
        <v>270</v>
      </c>
      <c r="F1708" s="385">
        <v>1183</v>
      </c>
      <c r="G1708" s="385">
        <v>1884</v>
      </c>
      <c r="H1708" s="386">
        <f t="shared" si="182"/>
        <v>0.14331210191082802</v>
      </c>
      <c r="I1708" s="139">
        <f t="shared" si="183"/>
        <v>1.8207945900253593</v>
      </c>
      <c r="J1708" s="139">
        <f t="shared" si="185"/>
        <v>-7.9368074020828086E-2</v>
      </c>
      <c r="K1708" s="139">
        <f t="shared" si="186"/>
        <v>-0.28862082069468609</v>
      </c>
      <c r="L1708" s="139">
        <f t="shared" si="187"/>
        <v>-0.18250311580275511</v>
      </c>
      <c r="M1708" s="139">
        <f t="shared" si="188"/>
        <v>-0.55049201051826924</v>
      </c>
      <c r="N1708" s="388">
        <f t="shared" si="184"/>
        <v>-1037.1269478164193</v>
      </c>
    </row>
    <row r="1709" spans="2:14" x14ac:dyDescent="0.2">
      <c r="B1709" s="387">
        <v>22</v>
      </c>
      <c r="C1709" s="387">
        <v>5541</v>
      </c>
      <c r="D1709" s="384" t="s">
        <v>2282</v>
      </c>
      <c r="E1709" s="385">
        <v>352</v>
      </c>
      <c r="F1709" s="385">
        <v>1063</v>
      </c>
      <c r="G1709" s="385">
        <v>1166</v>
      </c>
      <c r="H1709" s="386">
        <f t="shared" si="182"/>
        <v>0.30188679245283018</v>
      </c>
      <c r="I1709" s="139">
        <f t="shared" si="183"/>
        <v>1.4280338664158043</v>
      </c>
      <c r="J1709" s="139">
        <f t="shared" si="185"/>
        <v>-0.10579802103689037</v>
      </c>
      <c r="K1709" s="139">
        <f t="shared" si="186"/>
        <v>-0.11898268193510729</v>
      </c>
      <c r="L1709" s="139">
        <f t="shared" si="187"/>
        <v>-0.19642851723669108</v>
      </c>
      <c r="M1709" s="139">
        <f t="shared" si="188"/>
        <v>-0.42120922020868873</v>
      </c>
      <c r="N1709" s="388">
        <f t="shared" si="184"/>
        <v>-491.12995076333107</v>
      </c>
    </row>
    <row r="1710" spans="2:14" x14ac:dyDescent="0.2">
      <c r="B1710" s="387">
        <v>22</v>
      </c>
      <c r="C1710" s="387">
        <v>5551</v>
      </c>
      <c r="D1710" s="384" t="s">
        <v>2283</v>
      </c>
      <c r="E1710" s="385">
        <v>129</v>
      </c>
      <c r="F1710" s="385">
        <v>741</v>
      </c>
      <c r="G1710" s="385">
        <v>481</v>
      </c>
      <c r="H1710" s="386">
        <f t="shared" si="182"/>
        <v>0.26819126819126821</v>
      </c>
      <c r="I1710" s="139">
        <f t="shared" si="183"/>
        <v>0.82321187584345479</v>
      </c>
      <c r="J1710" s="139">
        <f t="shared" si="185"/>
        <v>-0.13101322118452641</v>
      </c>
      <c r="K1710" s="139">
        <f t="shared" si="186"/>
        <v>-0.15502907748992362</v>
      </c>
      <c r="L1710" s="139">
        <f t="shared" si="187"/>
        <v>-0.21787258867384657</v>
      </c>
      <c r="M1710" s="139">
        <f t="shared" si="188"/>
        <v>-0.50391488734829659</v>
      </c>
      <c r="N1710" s="388">
        <f t="shared" si="184"/>
        <v>-242.38306081453067</v>
      </c>
    </row>
    <row r="1711" spans="2:14" x14ac:dyDescent="0.2">
      <c r="B1711" s="387">
        <v>22</v>
      </c>
      <c r="C1711" s="387">
        <v>5552</v>
      </c>
      <c r="D1711" s="384" t="s">
        <v>2284</v>
      </c>
      <c r="E1711" s="385">
        <v>215</v>
      </c>
      <c r="F1711" s="385">
        <v>1676</v>
      </c>
      <c r="G1711" s="385">
        <v>657</v>
      </c>
      <c r="H1711" s="386">
        <f t="shared" si="182"/>
        <v>0.32724505327245051</v>
      </c>
      <c r="I1711" s="139">
        <f t="shared" si="183"/>
        <v>0.52028639618138428</v>
      </c>
      <c r="J1711" s="139">
        <f t="shared" si="185"/>
        <v>-0.12453457121958633</v>
      </c>
      <c r="K1711" s="139">
        <f t="shared" si="186"/>
        <v>-9.1855224502163824E-2</v>
      </c>
      <c r="L1711" s="139">
        <f t="shared" si="187"/>
        <v>-0.22861286552763765</v>
      </c>
      <c r="M1711" s="139">
        <f t="shared" si="188"/>
        <v>-0.44500266124938781</v>
      </c>
      <c r="N1711" s="388">
        <f t="shared" si="184"/>
        <v>-292.3667484408478</v>
      </c>
    </row>
    <row r="1712" spans="2:14" x14ac:dyDescent="0.2">
      <c r="B1712" s="387">
        <v>22</v>
      </c>
      <c r="C1712" s="387">
        <v>5553</v>
      </c>
      <c r="D1712" s="384" t="s">
        <v>2285</v>
      </c>
      <c r="E1712" s="385">
        <v>480</v>
      </c>
      <c r="F1712" s="385">
        <v>386</v>
      </c>
      <c r="G1712" s="385">
        <v>1085</v>
      </c>
      <c r="H1712" s="386">
        <f t="shared" si="182"/>
        <v>0.44239631336405533</v>
      </c>
      <c r="I1712" s="139">
        <f t="shared" si="183"/>
        <v>4.0544041450777204</v>
      </c>
      <c r="J1712" s="139">
        <f t="shared" si="185"/>
        <v>-0.10877967244120938</v>
      </c>
      <c r="K1712" s="139">
        <f t="shared" si="186"/>
        <v>3.1329915389917265E-2</v>
      </c>
      <c r="L1712" s="139">
        <f t="shared" si="187"/>
        <v>-0.10331009106512958</v>
      </c>
      <c r="M1712" s="139">
        <f t="shared" si="188"/>
        <v>-0.18075984811642171</v>
      </c>
      <c r="N1712" s="388">
        <f t="shared" si="184"/>
        <v>-196.12443520631754</v>
      </c>
    </row>
    <row r="1713" spans="2:14" x14ac:dyDescent="0.2">
      <c r="B1713" s="387">
        <v>22</v>
      </c>
      <c r="C1713" s="387">
        <v>5554</v>
      </c>
      <c r="D1713" s="384" t="s">
        <v>2286</v>
      </c>
      <c r="E1713" s="385">
        <v>203</v>
      </c>
      <c r="F1713" s="385">
        <v>1135</v>
      </c>
      <c r="G1713" s="385">
        <v>1004</v>
      </c>
      <c r="H1713" s="386">
        <f t="shared" si="182"/>
        <v>0.20219123505976094</v>
      </c>
      <c r="I1713" s="139">
        <f t="shared" si="183"/>
        <v>1.0634361233480176</v>
      </c>
      <c r="J1713" s="139">
        <f t="shared" si="185"/>
        <v>-0.11176132384552838</v>
      </c>
      <c r="K1713" s="139">
        <f t="shared" si="186"/>
        <v>-0.22563380476532621</v>
      </c>
      <c r="L1713" s="139">
        <f t="shared" si="187"/>
        <v>-0.2093553951777074</v>
      </c>
      <c r="M1713" s="139">
        <f t="shared" si="188"/>
        <v>-0.54675052378856193</v>
      </c>
      <c r="N1713" s="388">
        <f t="shared" si="184"/>
        <v>-548.93752588371615</v>
      </c>
    </row>
    <row r="1714" spans="2:14" x14ac:dyDescent="0.2">
      <c r="B1714" s="387">
        <v>22</v>
      </c>
      <c r="C1714" s="387">
        <v>5555</v>
      </c>
      <c r="D1714" s="384" t="s">
        <v>2287</v>
      </c>
      <c r="E1714" s="385">
        <v>125</v>
      </c>
      <c r="F1714" s="385">
        <v>406</v>
      </c>
      <c r="G1714" s="385">
        <v>416</v>
      </c>
      <c r="H1714" s="386">
        <f t="shared" si="182"/>
        <v>0.30048076923076922</v>
      </c>
      <c r="I1714" s="139">
        <f t="shared" si="183"/>
        <v>1.3325123152709359</v>
      </c>
      <c r="J1714" s="139">
        <f t="shared" si="185"/>
        <v>-0.13340590441021449</v>
      </c>
      <c r="K1714" s="139">
        <f t="shared" si="186"/>
        <v>-0.12048680066696753</v>
      </c>
      <c r="L1714" s="139">
        <f t="shared" si="187"/>
        <v>-0.19981525085165117</v>
      </c>
      <c r="M1714" s="139">
        <f t="shared" si="188"/>
        <v>-0.45370795592883317</v>
      </c>
      <c r="N1714" s="388">
        <f t="shared" si="184"/>
        <v>-188.7425096663946</v>
      </c>
    </row>
    <row r="1715" spans="2:14" x14ac:dyDescent="0.2">
      <c r="B1715" s="387">
        <v>22</v>
      </c>
      <c r="C1715" s="387">
        <v>5556</v>
      </c>
      <c r="D1715" s="384" t="s">
        <v>2288</v>
      </c>
      <c r="E1715" s="385">
        <v>61</v>
      </c>
      <c r="F1715" s="385">
        <v>681</v>
      </c>
      <c r="G1715" s="385">
        <v>442</v>
      </c>
      <c r="H1715" s="386">
        <f t="shared" si="182"/>
        <v>0.13800904977375567</v>
      </c>
      <c r="I1715" s="139">
        <f t="shared" si="183"/>
        <v>0.7386196769456681</v>
      </c>
      <c r="J1715" s="139">
        <f t="shared" si="185"/>
        <v>-0.13244883111993924</v>
      </c>
      <c r="K1715" s="139">
        <f t="shared" si="186"/>
        <v>-0.29429385648118617</v>
      </c>
      <c r="L1715" s="139">
        <f t="shared" si="187"/>
        <v>-0.22087182015759865</v>
      </c>
      <c r="M1715" s="139">
        <f t="shared" si="188"/>
        <v>-0.64761450775872409</v>
      </c>
      <c r="N1715" s="388">
        <f t="shared" si="184"/>
        <v>-286.24561242935607</v>
      </c>
    </row>
    <row r="1716" spans="2:14" x14ac:dyDescent="0.2">
      <c r="B1716" s="387">
        <v>22</v>
      </c>
      <c r="C1716" s="387">
        <v>5557</v>
      </c>
      <c r="D1716" s="384" t="s">
        <v>2289</v>
      </c>
      <c r="E1716" s="385">
        <v>17</v>
      </c>
      <c r="F1716" s="385">
        <v>792</v>
      </c>
      <c r="G1716" s="385">
        <v>220</v>
      </c>
      <c r="H1716" s="386">
        <f t="shared" si="182"/>
        <v>7.7272727272727271E-2</v>
      </c>
      <c r="I1716" s="139">
        <f t="shared" si="183"/>
        <v>0.29924242424242425</v>
      </c>
      <c r="J1716" s="139">
        <f t="shared" si="185"/>
        <v>-0.14062076459844319</v>
      </c>
      <c r="K1716" s="139">
        <f t="shared" si="186"/>
        <v>-0.3592676342571986</v>
      </c>
      <c r="L1716" s="139">
        <f t="shared" si="187"/>
        <v>-0.23645001893623985</v>
      </c>
      <c r="M1716" s="139">
        <f t="shared" si="188"/>
        <v>-0.73633841779188169</v>
      </c>
      <c r="N1716" s="388">
        <f t="shared" si="184"/>
        <v>-161.99445191421398</v>
      </c>
    </row>
    <row r="1717" spans="2:14" x14ac:dyDescent="0.2">
      <c r="B1717" s="387">
        <v>22</v>
      </c>
      <c r="C1717" s="387">
        <v>5559</v>
      </c>
      <c r="D1717" s="384" t="s">
        <v>2290</v>
      </c>
      <c r="E1717" s="385">
        <v>92</v>
      </c>
      <c r="F1717" s="385">
        <v>473</v>
      </c>
      <c r="G1717" s="385">
        <v>444</v>
      </c>
      <c r="H1717" s="386">
        <f t="shared" si="182"/>
        <v>0.2072072072072072</v>
      </c>
      <c r="I1717" s="139">
        <f t="shared" si="183"/>
        <v>1.1331923890063424</v>
      </c>
      <c r="J1717" s="139">
        <f t="shared" si="185"/>
        <v>-0.13237521009761039</v>
      </c>
      <c r="K1717" s="139">
        <f t="shared" si="186"/>
        <v>-0.22026787798183808</v>
      </c>
      <c r="L1717" s="139">
        <f t="shared" si="187"/>
        <v>-0.20688217435028544</v>
      </c>
      <c r="M1717" s="139">
        <f t="shared" si="188"/>
        <v>-0.55952526242973388</v>
      </c>
      <c r="N1717" s="388">
        <f t="shared" si="184"/>
        <v>-248.42921651880184</v>
      </c>
    </row>
    <row r="1718" spans="2:14" x14ac:dyDescent="0.2">
      <c r="B1718" s="387">
        <v>22</v>
      </c>
      <c r="C1718" s="387">
        <v>5560</v>
      </c>
      <c r="D1718" s="384" t="s">
        <v>2291</v>
      </c>
      <c r="E1718" s="385">
        <v>31</v>
      </c>
      <c r="F1718" s="385">
        <v>346</v>
      </c>
      <c r="G1718" s="385">
        <v>237</v>
      </c>
      <c r="H1718" s="386">
        <f t="shared" si="182"/>
        <v>0.13080168776371309</v>
      </c>
      <c r="I1718" s="139">
        <f t="shared" si="183"/>
        <v>0.77456647398843925</v>
      </c>
      <c r="J1718" s="139">
        <f t="shared" si="185"/>
        <v>-0.13999498590864784</v>
      </c>
      <c r="K1718" s="139">
        <f t="shared" si="186"/>
        <v>-0.30200406214245012</v>
      </c>
      <c r="L1718" s="139">
        <f t="shared" si="187"/>
        <v>-0.21959732006378982</v>
      </c>
      <c r="M1718" s="139">
        <f t="shared" si="188"/>
        <v>-0.66159636811488776</v>
      </c>
      <c r="N1718" s="388">
        <f t="shared" si="184"/>
        <v>-156.79833924322841</v>
      </c>
    </row>
    <row r="1719" spans="2:14" x14ac:dyDescent="0.2">
      <c r="B1719" s="387">
        <v>22</v>
      </c>
      <c r="C1719" s="387">
        <v>5561</v>
      </c>
      <c r="D1719" s="384" t="s">
        <v>2292</v>
      </c>
      <c r="E1719" s="385">
        <v>1535</v>
      </c>
      <c r="F1719" s="385">
        <v>767</v>
      </c>
      <c r="G1719" s="385">
        <v>3369</v>
      </c>
      <c r="H1719" s="386">
        <f t="shared" si="182"/>
        <v>0.45562481448501041</v>
      </c>
      <c r="I1719" s="139">
        <f t="shared" si="183"/>
        <v>6.3937418513689703</v>
      </c>
      <c r="J1719" s="139">
        <f t="shared" si="185"/>
        <v>-2.4704464941646308E-2</v>
      </c>
      <c r="K1719" s="139">
        <f t="shared" si="186"/>
        <v>4.548134334520898E-2</v>
      </c>
      <c r="L1719" s="139">
        <f t="shared" si="187"/>
        <v>-2.0368455887695796E-2</v>
      </c>
      <c r="M1719" s="139">
        <f t="shared" si="188"/>
        <v>4.0842251586687556E-4</v>
      </c>
      <c r="N1719" s="388">
        <f t="shared" si="184"/>
        <v>1.3759754559555037</v>
      </c>
    </row>
    <row r="1720" spans="2:14" x14ac:dyDescent="0.2">
      <c r="B1720" s="387">
        <v>22</v>
      </c>
      <c r="C1720" s="387">
        <v>5562</v>
      </c>
      <c r="D1720" s="384" t="s">
        <v>2293</v>
      </c>
      <c r="E1720" s="385">
        <v>25</v>
      </c>
      <c r="F1720" s="385">
        <v>551</v>
      </c>
      <c r="G1720" s="385">
        <v>136</v>
      </c>
      <c r="H1720" s="386">
        <f t="shared" si="182"/>
        <v>0.18382352941176472</v>
      </c>
      <c r="I1720" s="139">
        <f t="shared" si="183"/>
        <v>0.29219600725952816</v>
      </c>
      <c r="J1720" s="139">
        <f t="shared" si="185"/>
        <v>-0.14371284753625549</v>
      </c>
      <c r="K1720" s="139">
        <f t="shared" si="186"/>
        <v>-0.24528298956751615</v>
      </c>
      <c r="L1720" s="139">
        <f t="shared" si="187"/>
        <v>-0.23669985090583179</v>
      </c>
      <c r="M1720" s="139">
        <f t="shared" si="188"/>
        <v>-0.6256956880096034</v>
      </c>
      <c r="N1720" s="388">
        <f t="shared" si="184"/>
        <v>-85.094613569306063</v>
      </c>
    </row>
    <row r="1721" spans="2:14" x14ac:dyDescent="0.2">
      <c r="B1721" s="387">
        <v>22</v>
      </c>
      <c r="C1721" s="387">
        <v>5563</v>
      </c>
      <c r="D1721" s="384" t="s">
        <v>2294</v>
      </c>
      <c r="E1721" s="385">
        <v>27</v>
      </c>
      <c r="F1721" s="385">
        <v>321</v>
      </c>
      <c r="G1721" s="385">
        <v>149</v>
      </c>
      <c r="H1721" s="386">
        <f t="shared" si="182"/>
        <v>0.18120805369127516</v>
      </c>
      <c r="I1721" s="139">
        <f t="shared" si="183"/>
        <v>0.54828660436137067</v>
      </c>
      <c r="J1721" s="139">
        <f t="shared" si="185"/>
        <v>-0.14323431089111788</v>
      </c>
      <c r="K1721" s="139">
        <f t="shared" si="186"/>
        <v>-0.24808094194994379</v>
      </c>
      <c r="L1721" s="139">
        <f t="shared" si="187"/>
        <v>-0.22762011315780623</v>
      </c>
      <c r="M1721" s="139">
        <f t="shared" si="188"/>
        <v>-0.61893536599886789</v>
      </c>
      <c r="N1721" s="388">
        <f t="shared" si="184"/>
        <v>-92.221369533831322</v>
      </c>
    </row>
    <row r="1722" spans="2:14" x14ac:dyDescent="0.2">
      <c r="B1722" s="387">
        <v>22</v>
      </c>
      <c r="C1722" s="387">
        <v>5564</v>
      </c>
      <c r="D1722" s="384" t="s">
        <v>2295</v>
      </c>
      <c r="E1722" s="385">
        <v>23</v>
      </c>
      <c r="F1722" s="385">
        <v>201</v>
      </c>
      <c r="G1722" s="385">
        <v>103</v>
      </c>
      <c r="H1722" s="386">
        <f t="shared" si="182"/>
        <v>0.22330097087378642</v>
      </c>
      <c r="I1722" s="139">
        <f t="shared" si="183"/>
        <v>0.62686567164179108</v>
      </c>
      <c r="J1722" s="139">
        <f t="shared" si="185"/>
        <v>-0.14492759440468175</v>
      </c>
      <c r="K1722" s="139">
        <f t="shared" si="186"/>
        <v>-0.20305128367726399</v>
      </c>
      <c r="L1722" s="139">
        <f t="shared" si="187"/>
        <v>-0.22483407832691027</v>
      </c>
      <c r="M1722" s="139">
        <f t="shared" si="188"/>
        <v>-0.57281295640885599</v>
      </c>
      <c r="N1722" s="388">
        <f t="shared" si="184"/>
        <v>-58.99973451011217</v>
      </c>
    </row>
    <row r="1723" spans="2:14" x14ac:dyDescent="0.2">
      <c r="B1723" s="387">
        <v>22</v>
      </c>
      <c r="C1723" s="387">
        <v>5565</v>
      </c>
      <c r="D1723" s="384" t="s">
        <v>2296</v>
      </c>
      <c r="E1723" s="385">
        <v>251</v>
      </c>
      <c r="F1723" s="385">
        <v>513</v>
      </c>
      <c r="G1723" s="385">
        <v>494</v>
      </c>
      <c r="H1723" s="386">
        <f t="shared" si="182"/>
        <v>0.5080971659919028</v>
      </c>
      <c r="I1723" s="139">
        <f t="shared" si="183"/>
        <v>1.4522417153996101</v>
      </c>
      <c r="J1723" s="139">
        <f t="shared" si="185"/>
        <v>-0.1305346845393888</v>
      </c>
      <c r="K1723" s="139">
        <f t="shared" si="186"/>
        <v>0.10161458891890844</v>
      </c>
      <c r="L1723" s="139">
        <f t="shared" si="187"/>
        <v>-0.1955702236378466</v>
      </c>
      <c r="M1723" s="139">
        <f t="shared" si="188"/>
        <v>-0.22449031925832696</v>
      </c>
      <c r="N1723" s="388">
        <f t="shared" si="184"/>
        <v>-110.89821771361352</v>
      </c>
    </row>
    <row r="1724" spans="2:14" x14ac:dyDescent="0.2">
      <c r="B1724" s="387">
        <v>22</v>
      </c>
      <c r="C1724" s="387">
        <v>5566</v>
      </c>
      <c r="D1724" s="384" t="s">
        <v>2297</v>
      </c>
      <c r="E1724" s="385">
        <v>148</v>
      </c>
      <c r="F1724" s="385">
        <v>3181</v>
      </c>
      <c r="G1724" s="385">
        <v>402</v>
      </c>
      <c r="H1724" s="386">
        <f t="shared" si="182"/>
        <v>0.36815920398009949</v>
      </c>
      <c r="I1724" s="139">
        <f t="shared" si="183"/>
        <v>0.17290160326941215</v>
      </c>
      <c r="J1724" s="139">
        <f t="shared" si="185"/>
        <v>-0.13392125156651655</v>
      </c>
      <c r="K1724" s="139">
        <f t="shared" si="186"/>
        <v>-4.808657295221111E-2</v>
      </c>
      <c r="L1724" s="139">
        <f t="shared" si="187"/>
        <v>-0.24092945525404033</v>
      </c>
      <c r="M1724" s="139">
        <f t="shared" si="188"/>
        <v>-0.42293727977276796</v>
      </c>
      <c r="N1724" s="388">
        <f t="shared" si="184"/>
        <v>-170.02078646865272</v>
      </c>
    </row>
    <row r="1725" spans="2:14" x14ac:dyDescent="0.2">
      <c r="B1725" s="387">
        <v>22</v>
      </c>
      <c r="C1725" s="387">
        <v>5568</v>
      </c>
      <c r="D1725" s="384" t="s">
        <v>2298</v>
      </c>
      <c r="E1725" s="385">
        <v>1819</v>
      </c>
      <c r="F1725" s="385">
        <v>3875</v>
      </c>
      <c r="G1725" s="385">
        <v>4941</v>
      </c>
      <c r="H1725" s="386">
        <f t="shared" si="182"/>
        <v>0.36814410038453754</v>
      </c>
      <c r="I1725" s="139">
        <f t="shared" si="183"/>
        <v>1.7445161290322582</v>
      </c>
      <c r="J1725" s="139">
        <f t="shared" si="185"/>
        <v>3.3161658608841051E-2</v>
      </c>
      <c r="K1725" s="139">
        <f t="shared" si="186"/>
        <v>-4.8102730296305234E-2</v>
      </c>
      <c r="L1725" s="139">
        <f t="shared" si="187"/>
        <v>-0.18520758222783407</v>
      </c>
      <c r="M1725" s="139">
        <f t="shared" si="188"/>
        <v>-0.20014865391529824</v>
      </c>
      <c r="N1725" s="388">
        <f t="shared" si="184"/>
        <v>-988.93449899548864</v>
      </c>
    </row>
    <row r="1726" spans="2:14" x14ac:dyDescent="0.2">
      <c r="B1726" s="387">
        <v>22</v>
      </c>
      <c r="C1726" s="387">
        <v>5571</v>
      </c>
      <c r="D1726" s="384" t="s">
        <v>2299</v>
      </c>
      <c r="E1726" s="385">
        <v>138</v>
      </c>
      <c r="F1726" s="385">
        <v>1430</v>
      </c>
      <c r="G1726" s="385">
        <v>882</v>
      </c>
      <c r="H1726" s="386">
        <f t="shared" si="182"/>
        <v>0.15646258503401361</v>
      </c>
      <c r="I1726" s="139">
        <f t="shared" si="183"/>
        <v>0.71328671328671334</v>
      </c>
      <c r="J1726" s="139">
        <f t="shared" si="185"/>
        <v>-0.11625220620758911</v>
      </c>
      <c r="K1726" s="139">
        <f t="shared" si="186"/>
        <v>-0.27455285390136247</v>
      </c>
      <c r="L1726" s="139">
        <f t="shared" si="187"/>
        <v>-0.22177000489771276</v>
      </c>
      <c r="M1726" s="139">
        <f t="shared" si="188"/>
        <v>-0.61257506500666437</v>
      </c>
      <c r="N1726" s="388">
        <f t="shared" si="184"/>
        <v>-540.29120733587797</v>
      </c>
    </row>
    <row r="1727" spans="2:14" x14ac:dyDescent="0.2">
      <c r="B1727" s="387">
        <v>22</v>
      </c>
      <c r="C1727" s="387">
        <v>5581</v>
      </c>
      <c r="D1727" s="384" t="s">
        <v>2300</v>
      </c>
      <c r="E1727" s="385">
        <v>492</v>
      </c>
      <c r="F1727" s="385">
        <v>257</v>
      </c>
      <c r="G1727" s="385">
        <v>3871</v>
      </c>
      <c r="H1727" s="386">
        <f t="shared" si="182"/>
        <v>0.12709894084215964</v>
      </c>
      <c r="I1727" s="139">
        <f t="shared" si="183"/>
        <v>16.976653696498055</v>
      </c>
      <c r="J1727" s="139">
        <f t="shared" si="185"/>
        <v>-6.2255883371013648E-3</v>
      </c>
      <c r="K1727" s="139">
        <f t="shared" si="186"/>
        <v>-0.30596514252623125</v>
      </c>
      <c r="L1727" s="139">
        <f t="shared" si="187"/>
        <v>0.35485056914363783</v>
      </c>
      <c r="M1727" s="139">
        <f t="shared" si="188"/>
        <v>4.2659838280305229E-2</v>
      </c>
      <c r="N1727" s="388">
        <f t="shared" si="184"/>
        <v>165.13623398306154</v>
      </c>
    </row>
    <row r="1728" spans="2:14" x14ac:dyDescent="0.2">
      <c r="B1728" s="387">
        <v>22</v>
      </c>
      <c r="C1728" s="387">
        <v>5582</v>
      </c>
      <c r="D1728" s="384" t="s">
        <v>2301</v>
      </c>
      <c r="E1728" s="385">
        <v>2095</v>
      </c>
      <c r="F1728" s="385">
        <v>454</v>
      </c>
      <c r="G1728" s="385">
        <v>4447</v>
      </c>
      <c r="H1728" s="386">
        <f t="shared" si="182"/>
        <v>0.47110411513379807</v>
      </c>
      <c r="I1728" s="139">
        <f t="shared" si="183"/>
        <v>14.409691629955947</v>
      </c>
      <c r="J1728" s="139">
        <f t="shared" si="185"/>
        <v>1.4977266093611562E-2</v>
      </c>
      <c r="K1728" s="139">
        <f t="shared" si="186"/>
        <v>6.204060474048665E-2</v>
      </c>
      <c r="L1728" s="139">
        <f t="shared" si="187"/>
        <v>0.26383847171757269</v>
      </c>
      <c r="M1728" s="139">
        <f t="shared" si="188"/>
        <v>0.34085634255167091</v>
      </c>
      <c r="N1728" s="388">
        <f t="shared" si="184"/>
        <v>1515.7881553272805</v>
      </c>
    </row>
    <row r="1729" spans="2:14" x14ac:dyDescent="0.2">
      <c r="B1729" s="387">
        <v>22</v>
      </c>
      <c r="C1729" s="387">
        <v>5583</v>
      </c>
      <c r="D1729" s="384" t="s">
        <v>2302</v>
      </c>
      <c r="E1729" s="385">
        <v>9193</v>
      </c>
      <c r="F1729" s="385">
        <v>550</v>
      </c>
      <c r="G1729" s="385">
        <v>8987</v>
      </c>
      <c r="H1729" s="386">
        <f t="shared" si="182"/>
        <v>1.0229219984421942</v>
      </c>
      <c r="I1729" s="139">
        <f t="shared" si="183"/>
        <v>33.054545454545455</v>
      </c>
      <c r="J1729" s="139">
        <f t="shared" si="185"/>
        <v>0.18209698678013356</v>
      </c>
      <c r="K1729" s="139">
        <f t="shared" si="186"/>
        <v>0.65235775017355413</v>
      </c>
      <c r="L1729" s="139">
        <f t="shared" si="187"/>
        <v>0.92489508603059434</v>
      </c>
      <c r="M1729" s="139">
        <f t="shared" si="188"/>
        <v>1.7593498229842819</v>
      </c>
      <c r="N1729" s="388">
        <f t="shared" si="184"/>
        <v>15811.276859159741</v>
      </c>
    </row>
    <row r="1730" spans="2:14" x14ac:dyDescent="0.2">
      <c r="B1730" s="387">
        <v>22</v>
      </c>
      <c r="C1730" s="387">
        <v>5584</v>
      </c>
      <c r="D1730" s="384" t="s">
        <v>2303</v>
      </c>
      <c r="E1730" s="385">
        <v>3385</v>
      </c>
      <c r="F1730" s="385">
        <v>461</v>
      </c>
      <c r="G1730" s="385">
        <v>9814</v>
      </c>
      <c r="H1730" s="386">
        <f t="shared" si="182"/>
        <v>0.34491542694110455</v>
      </c>
      <c r="I1730" s="139">
        <f t="shared" si="183"/>
        <v>28.631236442516268</v>
      </c>
      <c r="J1730" s="139">
        <f t="shared" si="185"/>
        <v>0.21253927951311896</v>
      </c>
      <c r="K1730" s="139">
        <f t="shared" si="186"/>
        <v>-7.2952023177342284E-2</v>
      </c>
      <c r="L1730" s="139">
        <f t="shared" si="187"/>
        <v>0.76806587690609385</v>
      </c>
      <c r="M1730" s="139">
        <f t="shared" si="188"/>
        <v>0.90765313324187047</v>
      </c>
      <c r="N1730" s="388">
        <f t="shared" si="184"/>
        <v>8907.7078496357171</v>
      </c>
    </row>
    <row r="1731" spans="2:14" x14ac:dyDescent="0.2">
      <c r="B1731" s="387">
        <v>22</v>
      </c>
      <c r="C1731" s="387">
        <v>5585</v>
      </c>
      <c r="D1731" s="384" t="s">
        <v>2304</v>
      </c>
      <c r="E1731" s="385">
        <v>185</v>
      </c>
      <c r="F1731" s="385">
        <v>192</v>
      </c>
      <c r="G1731" s="385">
        <v>1460</v>
      </c>
      <c r="H1731" s="386">
        <f t="shared" si="182"/>
        <v>0.12671232876712329</v>
      </c>
      <c r="I1731" s="139">
        <f t="shared" si="183"/>
        <v>8.5677083333333339</v>
      </c>
      <c r="J1731" s="139">
        <f t="shared" si="185"/>
        <v>-9.4975730754547308E-2</v>
      </c>
      <c r="K1731" s="139">
        <f t="shared" si="186"/>
        <v>-0.30637872777496783</v>
      </c>
      <c r="L1731" s="139">
        <f t="shared" si="187"/>
        <v>5.6709913066960958E-2</v>
      </c>
      <c r="M1731" s="139">
        <f t="shared" si="188"/>
        <v>-0.34464454546255419</v>
      </c>
      <c r="N1731" s="388">
        <f t="shared" si="184"/>
        <v>-503.18103637532909</v>
      </c>
    </row>
    <row r="1732" spans="2:14" x14ac:dyDescent="0.2">
      <c r="B1732" s="387">
        <v>22</v>
      </c>
      <c r="C1732" s="387">
        <v>5586</v>
      </c>
      <c r="D1732" s="384" t="s">
        <v>2305</v>
      </c>
      <c r="E1732" s="385">
        <v>123666</v>
      </c>
      <c r="F1732" s="385">
        <v>4128</v>
      </c>
      <c r="G1732" s="385">
        <v>140619</v>
      </c>
      <c r="H1732" s="386">
        <f t="shared" si="182"/>
        <v>0.87944018944808311</v>
      </c>
      <c r="I1732" s="139">
        <f t="shared" si="183"/>
        <v>64.022529069767444</v>
      </c>
      <c r="J1732" s="139">
        <f t="shared" si="185"/>
        <v>5.0275381923766673</v>
      </c>
      <c r="K1732" s="139">
        <f t="shared" si="186"/>
        <v>0.49886549399808716</v>
      </c>
      <c r="L1732" s="139">
        <f t="shared" si="187"/>
        <v>2.0228704626882066</v>
      </c>
      <c r="M1732" s="139">
        <f t="shared" si="188"/>
        <v>7.5492741490629616</v>
      </c>
      <c r="N1732" s="388">
        <f t="shared" si="184"/>
        <v>1061571.3815670847</v>
      </c>
    </row>
    <row r="1733" spans="2:14" x14ac:dyDescent="0.2">
      <c r="B1733" s="387">
        <v>22</v>
      </c>
      <c r="C1733" s="387">
        <v>5587</v>
      </c>
      <c r="D1733" s="384" t="s">
        <v>2306</v>
      </c>
      <c r="E1733" s="385">
        <v>8614</v>
      </c>
      <c r="F1733" s="385">
        <v>971</v>
      </c>
      <c r="G1733" s="385">
        <v>9207</v>
      </c>
      <c r="H1733" s="386">
        <f t="shared" si="182"/>
        <v>0.93559248397958072</v>
      </c>
      <c r="I1733" s="139">
        <f t="shared" si="183"/>
        <v>18.353244078269825</v>
      </c>
      <c r="J1733" s="139">
        <f t="shared" si="185"/>
        <v>0.19019529923630865</v>
      </c>
      <c r="K1733" s="139">
        <f t="shared" si="186"/>
        <v>0.55893542507501315</v>
      </c>
      <c r="L1733" s="139">
        <f t="shared" si="187"/>
        <v>0.40365782639709885</v>
      </c>
      <c r="M1733" s="139">
        <f t="shared" si="188"/>
        <v>1.1527885507084206</v>
      </c>
      <c r="N1733" s="388">
        <f t="shared" si="184"/>
        <v>10613.724186372428</v>
      </c>
    </row>
    <row r="1734" spans="2:14" x14ac:dyDescent="0.2">
      <c r="B1734" s="387">
        <v>22</v>
      </c>
      <c r="C1734" s="387">
        <v>5588</v>
      </c>
      <c r="D1734" s="384" t="s">
        <v>2307</v>
      </c>
      <c r="E1734" s="385">
        <v>1259</v>
      </c>
      <c r="F1734" s="385">
        <v>49</v>
      </c>
      <c r="G1734" s="385">
        <v>1545</v>
      </c>
      <c r="H1734" s="386">
        <f t="shared" si="182"/>
        <v>0.81488673139158574</v>
      </c>
      <c r="I1734" s="139">
        <f t="shared" si="183"/>
        <v>57.224489795918366</v>
      </c>
      <c r="J1734" s="139">
        <f t="shared" si="185"/>
        <v>-9.1846837305570583E-2</v>
      </c>
      <c r="K1734" s="139">
        <f t="shared" si="186"/>
        <v>0.42980826653152493</v>
      </c>
      <c r="L1734" s="139">
        <f t="shared" si="187"/>
        <v>1.7818447690240959</v>
      </c>
      <c r="M1734" s="139">
        <f t="shared" si="188"/>
        <v>2.1198061982500502</v>
      </c>
      <c r="N1734" s="388">
        <f t="shared" si="184"/>
        <v>3275.1005762963277</v>
      </c>
    </row>
    <row r="1735" spans="2:14" x14ac:dyDescent="0.2">
      <c r="B1735" s="387">
        <v>22</v>
      </c>
      <c r="C1735" s="387">
        <v>5589</v>
      </c>
      <c r="D1735" s="384" t="s">
        <v>2308</v>
      </c>
      <c r="E1735" s="385">
        <v>6660</v>
      </c>
      <c r="F1735" s="385">
        <v>219</v>
      </c>
      <c r="G1735" s="385">
        <v>12316</v>
      </c>
      <c r="H1735" s="386">
        <f t="shared" si="182"/>
        <v>0.54075998700876904</v>
      </c>
      <c r="I1735" s="139">
        <f t="shared" si="183"/>
        <v>86.648401826484019</v>
      </c>
      <c r="J1735" s="139">
        <f t="shared" si="185"/>
        <v>0.30463917844652821</v>
      </c>
      <c r="K1735" s="139">
        <f t="shared" si="186"/>
        <v>0.13655623152908788</v>
      </c>
      <c r="L1735" s="139">
        <f t="shared" si="187"/>
        <v>2.8250748125397718</v>
      </c>
      <c r="M1735" s="139">
        <f t="shared" si="188"/>
        <v>3.2662702225153879</v>
      </c>
      <c r="N1735" s="388">
        <f t="shared" si="184"/>
        <v>40227.38406049952</v>
      </c>
    </row>
    <row r="1736" spans="2:14" x14ac:dyDescent="0.2">
      <c r="B1736" s="387">
        <v>22</v>
      </c>
      <c r="C1736" s="387">
        <v>5590</v>
      </c>
      <c r="D1736" s="384" t="s">
        <v>2309</v>
      </c>
      <c r="E1736" s="385">
        <v>6410</v>
      </c>
      <c r="F1736" s="385">
        <v>590</v>
      </c>
      <c r="G1736" s="385">
        <v>18928</v>
      </c>
      <c r="H1736" s="386">
        <f t="shared" si="182"/>
        <v>0.33865173288250211</v>
      </c>
      <c r="I1736" s="139">
        <f t="shared" si="183"/>
        <v>42.945762711864404</v>
      </c>
      <c r="J1736" s="139">
        <f t="shared" si="185"/>
        <v>0.54803027826575368</v>
      </c>
      <c r="K1736" s="139">
        <f t="shared" si="186"/>
        <v>-7.9652723006734719E-2</v>
      </c>
      <c r="L1736" s="139">
        <f t="shared" si="187"/>
        <v>1.2755899562115762</v>
      </c>
      <c r="M1736" s="139">
        <f t="shared" si="188"/>
        <v>1.7439675114705953</v>
      </c>
      <c r="N1736" s="388">
        <f t="shared" si="184"/>
        <v>33009.817057115426</v>
      </c>
    </row>
    <row r="1737" spans="2:14" x14ac:dyDescent="0.2">
      <c r="B1737" s="387">
        <v>22</v>
      </c>
      <c r="C1737" s="387">
        <v>5591</v>
      </c>
      <c r="D1737" s="384" t="s">
        <v>2310</v>
      </c>
      <c r="E1737" s="385">
        <v>14650</v>
      </c>
      <c r="F1737" s="385">
        <v>295</v>
      </c>
      <c r="G1737" s="385">
        <v>20881</v>
      </c>
      <c r="H1737" s="386">
        <f t="shared" si="182"/>
        <v>0.70159475120923331</v>
      </c>
      <c r="I1737" s="139">
        <f t="shared" si="183"/>
        <v>120.44406779661017</v>
      </c>
      <c r="J1737" s="139">
        <f t="shared" si="185"/>
        <v>0.6199212065698898</v>
      </c>
      <c r="K1737" s="139">
        <f t="shared" si="186"/>
        <v>0.30861212489736645</v>
      </c>
      <c r="L1737" s="139">
        <f t="shared" si="187"/>
        <v>4.0233061708999793</v>
      </c>
      <c r="M1737" s="139">
        <f t="shared" si="188"/>
        <v>4.9518395023672355</v>
      </c>
      <c r="N1737" s="388">
        <f t="shared" si="184"/>
        <v>103399.36064893025</v>
      </c>
    </row>
    <row r="1738" spans="2:14" x14ac:dyDescent="0.2">
      <c r="B1738" s="387">
        <v>22</v>
      </c>
      <c r="C1738" s="387">
        <v>5592</v>
      </c>
      <c r="D1738" s="384" t="s">
        <v>2311</v>
      </c>
      <c r="E1738" s="385">
        <v>1492</v>
      </c>
      <c r="F1738" s="385">
        <v>289</v>
      </c>
      <c r="G1738" s="385">
        <v>3477</v>
      </c>
      <c r="H1738" s="386">
        <f t="shared" si="182"/>
        <v>0.42910555076215129</v>
      </c>
      <c r="I1738" s="139">
        <f t="shared" si="183"/>
        <v>17.193771626297579</v>
      </c>
      <c r="J1738" s="139">
        <f t="shared" si="185"/>
        <v>-2.0728929735887639E-2</v>
      </c>
      <c r="K1738" s="139">
        <f t="shared" si="186"/>
        <v>1.7111882091058454E-2</v>
      </c>
      <c r="L1738" s="139">
        <f t="shared" si="187"/>
        <v>0.3625485240286816</v>
      </c>
      <c r="M1738" s="139">
        <f t="shared" si="188"/>
        <v>0.35893147638385242</v>
      </c>
      <c r="N1738" s="388">
        <f t="shared" si="184"/>
        <v>1248.0047433866548</v>
      </c>
    </row>
    <row r="1739" spans="2:14" x14ac:dyDescent="0.2">
      <c r="B1739" s="387">
        <v>22</v>
      </c>
      <c r="C1739" s="387">
        <v>5601</v>
      </c>
      <c r="D1739" s="384" t="s">
        <v>2312</v>
      </c>
      <c r="E1739" s="385">
        <v>812</v>
      </c>
      <c r="F1739" s="385">
        <v>218</v>
      </c>
      <c r="G1739" s="385">
        <v>2231</v>
      </c>
      <c r="H1739" s="386">
        <f t="shared" si="182"/>
        <v>0.36396234872254596</v>
      </c>
      <c r="I1739" s="139">
        <f t="shared" si="183"/>
        <v>13.958715596330276</v>
      </c>
      <c r="J1739" s="139">
        <f t="shared" si="185"/>
        <v>-6.6594826646770119E-2</v>
      </c>
      <c r="K1739" s="139">
        <f t="shared" si="186"/>
        <v>-5.2576234651069406E-2</v>
      </c>
      <c r="L1739" s="139">
        <f t="shared" si="187"/>
        <v>0.24784903609476669</v>
      </c>
      <c r="M1739" s="139">
        <f t="shared" si="188"/>
        <v>0.12867797479692716</v>
      </c>
      <c r="N1739" s="388">
        <f t="shared" si="184"/>
        <v>287.08056177194447</v>
      </c>
    </row>
    <row r="1740" spans="2:14" x14ac:dyDescent="0.2">
      <c r="B1740" s="387">
        <v>22</v>
      </c>
      <c r="C1740" s="387">
        <v>5604</v>
      </c>
      <c r="D1740" s="384" t="s">
        <v>2313</v>
      </c>
      <c r="E1740" s="385">
        <v>1068</v>
      </c>
      <c r="F1740" s="385">
        <v>1842</v>
      </c>
      <c r="G1740" s="385">
        <v>2112</v>
      </c>
      <c r="H1740" s="386">
        <f t="shared" si="182"/>
        <v>0.50568181818181823</v>
      </c>
      <c r="I1740" s="139">
        <f t="shared" si="183"/>
        <v>1.726384364820847</v>
      </c>
      <c r="J1740" s="139">
        <f t="shared" si="185"/>
        <v>-7.0975277475337537E-2</v>
      </c>
      <c r="K1740" s="139">
        <f t="shared" si="186"/>
        <v>9.903072698255963E-2</v>
      </c>
      <c r="L1740" s="139">
        <f t="shared" si="187"/>
        <v>-0.18585044715849444</v>
      </c>
      <c r="M1740" s="139">
        <f t="shared" si="188"/>
        <v>-0.15779499765127236</v>
      </c>
      <c r="N1740" s="388">
        <f t="shared" si="184"/>
        <v>-333.26303503948725</v>
      </c>
    </row>
    <row r="1741" spans="2:14" x14ac:dyDescent="0.2">
      <c r="B1741" s="387">
        <v>22</v>
      </c>
      <c r="C1741" s="387">
        <v>5606</v>
      </c>
      <c r="D1741" s="384" t="s">
        <v>2314</v>
      </c>
      <c r="E1741" s="385">
        <v>3182</v>
      </c>
      <c r="F1741" s="385">
        <v>839</v>
      </c>
      <c r="G1741" s="385">
        <v>10698</v>
      </c>
      <c r="H1741" s="386">
        <f t="shared" ref="H1741:H1804" si="189">E1741/G1741</f>
        <v>0.29743877360254251</v>
      </c>
      <c r="I1741" s="139">
        <f t="shared" ref="I1741:I1804" si="190">(G1741+E1741)/F1741</f>
        <v>16.543504171632897</v>
      </c>
      <c r="J1741" s="139">
        <f t="shared" si="185"/>
        <v>0.24507977138247702</v>
      </c>
      <c r="K1741" s="139">
        <f t="shared" si="186"/>
        <v>-0.12374103042282174</v>
      </c>
      <c r="L1741" s="139">
        <f t="shared" si="187"/>
        <v>0.33949317556509312</v>
      </c>
      <c r="M1741" s="139">
        <f t="shared" si="188"/>
        <v>0.46083191652474842</v>
      </c>
      <c r="N1741" s="388">
        <f t="shared" ref="N1741:N1804" si="191">M1741*G1741</f>
        <v>4929.9798429817583</v>
      </c>
    </row>
    <row r="1742" spans="2:14" x14ac:dyDescent="0.2">
      <c r="B1742" s="387">
        <v>22</v>
      </c>
      <c r="C1742" s="387">
        <v>5607</v>
      </c>
      <c r="D1742" s="384" t="s">
        <v>2315</v>
      </c>
      <c r="E1742" s="385">
        <v>2284</v>
      </c>
      <c r="F1742" s="385">
        <v>2222</v>
      </c>
      <c r="G1742" s="385">
        <v>2919</v>
      </c>
      <c r="H1742" s="386">
        <f t="shared" si="189"/>
        <v>0.78245974648852346</v>
      </c>
      <c r="I1742" s="139">
        <f t="shared" si="190"/>
        <v>2.3415841584158414</v>
      </c>
      <c r="J1742" s="139">
        <f t="shared" ref="J1742:J1805" si="192">$J$6*(G1742-G$10)/G$11</f>
        <v>-4.1269194965640785E-2</v>
      </c>
      <c r="K1742" s="139">
        <f t="shared" ref="K1742:K1805" si="193">$K$6*(H1742-H$10)/H$11</f>
        <v>0.39511891386283149</v>
      </c>
      <c r="L1742" s="139">
        <f t="shared" ref="L1742:L1805" si="194">$L$6*(I1742-I$10)/I$11</f>
        <v>-0.16403842886615311</v>
      </c>
      <c r="M1742" s="139">
        <f t="shared" ref="M1742:M1805" si="195">SUM(J1742:L1742)</f>
        <v>0.18981129003103758</v>
      </c>
      <c r="N1742" s="388">
        <f t="shared" si="191"/>
        <v>554.05915560059873</v>
      </c>
    </row>
    <row r="1743" spans="2:14" x14ac:dyDescent="0.2">
      <c r="B1743" s="387">
        <v>22</v>
      </c>
      <c r="C1743" s="387">
        <v>5609</v>
      </c>
      <c r="D1743" s="384" t="s">
        <v>2316</v>
      </c>
      <c r="E1743" s="385">
        <v>87</v>
      </c>
      <c r="F1743" s="385">
        <v>29</v>
      </c>
      <c r="G1743" s="385">
        <v>330</v>
      </c>
      <c r="H1743" s="386">
        <f t="shared" si="189"/>
        <v>0.26363636363636361</v>
      </c>
      <c r="I1743" s="139">
        <f t="shared" si="190"/>
        <v>14.379310344827585</v>
      </c>
      <c r="J1743" s="139">
        <f t="shared" si="192"/>
        <v>-0.13657160837035565</v>
      </c>
      <c r="K1743" s="139">
        <f t="shared" si="193"/>
        <v>-0.15990176889030114</v>
      </c>
      <c r="L1743" s="139">
        <f t="shared" si="194"/>
        <v>0.26276129784029906</v>
      </c>
      <c r="M1743" s="139">
        <f t="shared" si="195"/>
        <v>-3.3712079420357755E-2</v>
      </c>
      <c r="N1743" s="388">
        <f t="shared" si="191"/>
        <v>-11.12498620871806</v>
      </c>
    </row>
    <row r="1744" spans="2:14" x14ac:dyDescent="0.2">
      <c r="B1744" s="387">
        <v>22</v>
      </c>
      <c r="C1744" s="387">
        <v>5610</v>
      </c>
      <c r="D1744" s="384" t="s">
        <v>2317</v>
      </c>
      <c r="E1744" s="385">
        <v>80</v>
      </c>
      <c r="F1744" s="385">
        <v>87</v>
      </c>
      <c r="G1744" s="385">
        <v>394</v>
      </c>
      <c r="H1744" s="386">
        <f t="shared" si="189"/>
        <v>0.20304568527918782</v>
      </c>
      <c r="I1744" s="139">
        <f t="shared" si="190"/>
        <v>5.4482758620689653</v>
      </c>
      <c r="J1744" s="139">
        <f t="shared" si="192"/>
        <v>-0.134215735655832</v>
      </c>
      <c r="K1744" s="139">
        <f t="shared" si="193"/>
        <v>-0.22471974121337562</v>
      </c>
      <c r="L1744" s="139">
        <f t="shared" si="194"/>
        <v>-5.3890120992438631E-2</v>
      </c>
      <c r="M1744" s="139">
        <f t="shared" si="195"/>
        <v>-0.41282559786164624</v>
      </c>
      <c r="N1744" s="388">
        <f t="shared" si="191"/>
        <v>-162.65328555748863</v>
      </c>
    </row>
    <row r="1745" spans="2:14" x14ac:dyDescent="0.2">
      <c r="B1745" s="387">
        <v>22</v>
      </c>
      <c r="C1745" s="387">
        <v>5611</v>
      </c>
      <c r="D1745" s="384" t="s">
        <v>2318</v>
      </c>
      <c r="E1745" s="385">
        <v>1450</v>
      </c>
      <c r="F1745" s="385">
        <v>1608</v>
      </c>
      <c r="G1745" s="385">
        <v>3367</v>
      </c>
      <c r="H1745" s="386">
        <f t="shared" si="189"/>
        <v>0.43065043065043063</v>
      </c>
      <c r="I1745" s="139">
        <f t="shared" si="190"/>
        <v>2.9956467661691542</v>
      </c>
      <c r="J1745" s="139">
        <f t="shared" si="192"/>
        <v>-2.4778085963975172E-2</v>
      </c>
      <c r="K1745" s="139">
        <f t="shared" si="193"/>
        <v>1.8764545249088691E-2</v>
      </c>
      <c r="L1745" s="139">
        <f t="shared" si="194"/>
        <v>-0.14084852257362307</v>
      </c>
      <c r="M1745" s="139">
        <f t="shared" si="195"/>
        <v>-0.14686206328850954</v>
      </c>
      <c r="N1745" s="388">
        <f t="shared" si="191"/>
        <v>-494.48456709241162</v>
      </c>
    </row>
    <row r="1746" spans="2:14" x14ac:dyDescent="0.2">
      <c r="B1746" s="387">
        <v>22</v>
      </c>
      <c r="C1746" s="387">
        <v>5613</v>
      </c>
      <c r="D1746" s="384" t="s">
        <v>2319</v>
      </c>
      <c r="E1746" s="385">
        <v>1794</v>
      </c>
      <c r="F1746" s="385">
        <v>960</v>
      </c>
      <c r="G1746" s="385">
        <v>5367</v>
      </c>
      <c r="H1746" s="386">
        <f t="shared" si="189"/>
        <v>0.33426495248742316</v>
      </c>
      <c r="I1746" s="139">
        <f t="shared" si="190"/>
        <v>7.4593749999999996</v>
      </c>
      <c r="J1746" s="139">
        <f t="shared" si="192"/>
        <v>4.884293636488915E-2</v>
      </c>
      <c r="K1746" s="139">
        <f t="shared" si="193"/>
        <v>-8.4345560551141549E-2</v>
      </c>
      <c r="L1746" s="139">
        <f t="shared" si="194"/>
        <v>1.7413757261366673E-2</v>
      </c>
      <c r="M1746" s="139">
        <f t="shared" si="195"/>
        <v>-1.8088866924885726E-2</v>
      </c>
      <c r="N1746" s="388">
        <f t="shared" si="191"/>
        <v>-97.082948785861689</v>
      </c>
    </row>
    <row r="1747" spans="2:14" x14ac:dyDescent="0.2">
      <c r="B1747" s="387">
        <v>22</v>
      </c>
      <c r="C1747" s="387">
        <v>5621</v>
      </c>
      <c r="D1747" s="384" t="s">
        <v>2320</v>
      </c>
      <c r="E1747" s="385">
        <v>1609</v>
      </c>
      <c r="F1747" s="385">
        <v>388</v>
      </c>
      <c r="G1747" s="385">
        <v>518</v>
      </c>
      <c r="H1747" s="386">
        <f t="shared" si="189"/>
        <v>3.1061776061776061</v>
      </c>
      <c r="I1747" s="139">
        <f t="shared" si="190"/>
        <v>5.481958762886598</v>
      </c>
      <c r="J1747" s="139">
        <f t="shared" si="192"/>
        <v>-0.12965123227144243</v>
      </c>
      <c r="K1747" s="139">
        <f t="shared" si="193"/>
        <v>2.8809580561163517</v>
      </c>
      <c r="L1747" s="139">
        <f t="shared" si="194"/>
        <v>-5.2695887742651493E-2</v>
      </c>
      <c r="M1747" s="139">
        <f t="shared" si="195"/>
        <v>2.6986109361022579</v>
      </c>
      <c r="N1747" s="388">
        <f t="shared" si="191"/>
        <v>1397.8804649009696</v>
      </c>
    </row>
    <row r="1748" spans="2:14" x14ac:dyDescent="0.2">
      <c r="B1748" s="387">
        <v>22</v>
      </c>
      <c r="C1748" s="387">
        <v>5622</v>
      </c>
      <c r="D1748" s="384" t="s">
        <v>2321</v>
      </c>
      <c r="E1748" s="385">
        <v>341</v>
      </c>
      <c r="F1748" s="385">
        <v>293</v>
      </c>
      <c r="G1748" s="385">
        <v>607</v>
      </c>
      <c r="H1748" s="386">
        <f t="shared" si="189"/>
        <v>0.56177924217462938</v>
      </c>
      <c r="I1748" s="139">
        <f t="shared" si="190"/>
        <v>3.2354948805460753</v>
      </c>
      <c r="J1748" s="139">
        <f t="shared" si="192"/>
        <v>-0.12637509677780795</v>
      </c>
      <c r="K1748" s="139">
        <f t="shared" si="193"/>
        <v>0.15904195930986989</v>
      </c>
      <c r="L1748" s="139">
        <f t="shared" si="194"/>
        <v>-0.13234466494454022</v>
      </c>
      <c r="M1748" s="139">
        <f t="shared" si="195"/>
        <v>-9.9677802412478284E-2</v>
      </c>
      <c r="N1748" s="388">
        <f t="shared" si="191"/>
        <v>-60.504426064374321</v>
      </c>
    </row>
    <row r="1749" spans="2:14" x14ac:dyDescent="0.2">
      <c r="B1749" s="387">
        <v>22</v>
      </c>
      <c r="C1749" s="387">
        <v>5623</v>
      </c>
      <c r="D1749" s="384" t="s">
        <v>2322</v>
      </c>
      <c r="E1749" s="385">
        <v>116</v>
      </c>
      <c r="F1749" s="385">
        <v>211</v>
      </c>
      <c r="G1749" s="385">
        <v>674</v>
      </c>
      <c r="H1749" s="386">
        <f t="shared" si="189"/>
        <v>0.17210682492581603</v>
      </c>
      <c r="I1749" s="139">
        <f t="shared" si="190"/>
        <v>3.7440758293838861</v>
      </c>
      <c r="J1749" s="139">
        <f t="shared" si="192"/>
        <v>-0.12390879252979099</v>
      </c>
      <c r="K1749" s="139">
        <f t="shared" si="193"/>
        <v>-0.25781714577238596</v>
      </c>
      <c r="L1749" s="139">
        <f t="shared" si="194"/>
        <v>-0.11431283678939354</v>
      </c>
      <c r="M1749" s="139">
        <f t="shared" si="195"/>
        <v>-0.49603877509157046</v>
      </c>
      <c r="N1749" s="388">
        <f t="shared" si="191"/>
        <v>-334.33013441171852</v>
      </c>
    </row>
    <row r="1750" spans="2:14" x14ac:dyDescent="0.2">
      <c r="B1750" s="387">
        <v>22</v>
      </c>
      <c r="C1750" s="387">
        <v>5624</v>
      </c>
      <c r="D1750" s="384" t="s">
        <v>2323</v>
      </c>
      <c r="E1750" s="385">
        <v>5872</v>
      </c>
      <c r="F1750" s="385">
        <v>475</v>
      </c>
      <c r="G1750" s="385">
        <v>10238</v>
      </c>
      <c r="H1750" s="386">
        <f t="shared" si="189"/>
        <v>0.57354952139089665</v>
      </c>
      <c r="I1750" s="139">
        <f t="shared" si="190"/>
        <v>33.915789473684214</v>
      </c>
      <c r="J1750" s="139">
        <f t="shared" si="192"/>
        <v>0.22814693624683821</v>
      </c>
      <c r="K1750" s="139">
        <f t="shared" si="193"/>
        <v>0.17163342804995402</v>
      </c>
      <c r="L1750" s="139">
        <f t="shared" si="194"/>
        <v>0.95543064617740303</v>
      </c>
      <c r="M1750" s="139">
        <f t="shared" si="195"/>
        <v>1.3552110104741952</v>
      </c>
      <c r="N1750" s="388">
        <f t="shared" si="191"/>
        <v>13874.65032523481</v>
      </c>
    </row>
    <row r="1751" spans="2:14" x14ac:dyDescent="0.2">
      <c r="B1751" s="387">
        <v>22</v>
      </c>
      <c r="C1751" s="387">
        <v>5627</v>
      </c>
      <c r="D1751" s="384" t="s">
        <v>2324</v>
      </c>
      <c r="E1751" s="385">
        <v>3684</v>
      </c>
      <c r="F1751" s="385">
        <v>164</v>
      </c>
      <c r="G1751" s="385">
        <v>8740</v>
      </c>
      <c r="H1751" s="386">
        <f t="shared" si="189"/>
        <v>0.42151029748283753</v>
      </c>
      <c r="I1751" s="139">
        <f t="shared" si="190"/>
        <v>75.756097560975604</v>
      </c>
      <c r="J1751" s="139">
        <f t="shared" si="192"/>
        <v>0.17300479052251883</v>
      </c>
      <c r="K1751" s="139">
        <f t="shared" si="193"/>
        <v>8.9867227399254325E-3</v>
      </c>
      <c r="L1751" s="139">
        <f t="shared" si="194"/>
        <v>2.4388862241192983</v>
      </c>
      <c r="M1751" s="139">
        <f t="shared" si="195"/>
        <v>2.6208777373817425</v>
      </c>
      <c r="N1751" s="388">
        <f t="shared" si="191"/>
        <v>22906.47142471643</v>
      </c>
    </row>
    <row r="1752" spans="2:14" x14ac:dyDescent="0.2">
      <c r="B1752" s="387">
        <v>22</v>
      </c>
      <c r="C1752" s="387">
        <v>5628</v>
      </c>
      <c r="D1752" s="384" t="s">
        <v>2325</v>
      </c>
      <c r="E1752" s="385">
        <v>54</v>
      </c>
      <c r="F1752" s="385">
        <v>86</v>
      </c>
      <c r="G1752" s="385">
        <v>405</v>
      </c>
      <c r="H1752" s="386">
        <f t="shared" si="189"/>
        <v>0.13333333333333333</v>
      </c>
      <c r="I1752" s="139">
        <f t="shared" si="190"/>
        <v>5.3372093023255811</v>
      </c>
      <c r="J1752" s="139">
        <f t="shared" si="192"/>
        <v>-0.13381082003302325</v>
      </c>
      <c r="K1752" s="139">
        <f t="shared" si="193"/>
        <v>-0.29929578857772532</v>
      </c>
      <c r="L1752" s="139">
        <f t="shared" si="194"/>
        <v>-5.7828005656920464E-2</v>
      </c>
      <c r="M1752" s="139">
        <f t="shared" si="195"/>
        <v>-0.49093461426766904</v>
      </c>
      <c r="N1752" s="388">
        <f t="shared" si="191"/>
        <v>-198.82851877840596</v>
      </c>
    </row>
    <row r="1753" spans="2:14" x14ac:dyDescent="0.2">
      <c r="B1753" s="387">
        <v>22</v>
      </c>
      <c r="C1753" s="387">
        <v>5629</v>
      </c>
      <c r="D1753" s="384" t="s">
        <v>2326</v>
      </c>
      <c r="E1753" s="385">
        <v>50</v>
      </c>
      <c r="F1753" s="385">
        <v>102</v>
      </c>
      <c r="G1753" s="385">
        <v>211</v>
      </c>
      <c r="H1753" s="386">
        <f t="shared" si="189"/>
        <v>0.23696682464454977</v>
      </c>
      <c r="I1753" s="139">
        <f t="shared" si="190"/>
        <v>2.5588235294117645</v>
      </c>
      <c r="J1753" s="139">
        <f t="shared" si="192"/>
        <v>-0.14095205919892309</v>
      </c>
      <c r="K1753" s="139">
        <f t="shared" si="193"/>
        <v>-0.18843198982709677</v>
      </c>
      <c r="L1753" s="139">
        <f t="shared" si="194"/>
        <v>-0.15633616826185376</v>
      </c>
      <c r="M1753" s="139">
        <f t="shared" si="195"/>
        <v>-0.48572021728787362</v>
      </c>
      <c r="N1753" s="388">
        <f t="shared" si="191"/>
        <v>-102.48696584774133</v>
      </c>
    </row>
    <row r="1754" spans="2:14" x14ac:dyDescent="0.2">
      <c r="B1754" s="387">
        <v>22</v>
      </c>
      <c r="C1754" s="387">
        <v>5631</v>
      </c>
      <c r="D1754" s="384" t="s">
        <v>2327</v>
      </c>
      <c r="E1754" s="385">
        <v>128</v>
      </c>
      <c r="F1754" s="385">
        <v>329</v>
      </c>
      <c r="G1754" s="385">
        <v>732</v>
      </c>
      <c r="H1754" s="386">
        <f t="shared" si="189"/>
        <v>0.17486338797814208</v>
      </c>
      <c r="I1754" s="139">
        <f t="shared" si="190"/>
        <v>2.6139817629179332</v>
      </c>
      <c r="J1754" s="139">
        <f t="shared" si="192"/>
        <v>-0.12177378288225392</v>
      </c>
      <c r="K1754" s="139">
        <f t="shared" si="193"/>
        <v>-0.25486826266896184</v>
      </c>
      <c r="L1754" s="139">
        <f t="shared" si="194"/>
        <v>-0.15438052326532467</v>
      </c>
      <c r="M1754" s="139">
        <f t="shared" si="195"/>
        <v>-0.53102256881654042</v>
      </c>
      <c r="N1754" s="388">
        <f t="shared" si="191"/>
        <v>-388.70852037370759</v>
      </c>
    </row>
    <row r="1755" spans="2:14" x14ac:dyDescent="0.2">
      <c r="B1755" s="387">
        <v>22</v>
      </c>
      <c r="C1755" s="387">
        <v>5632</v>
      </c>
      <c r="D1755" s="384" t="s">
        <v>2328</v>
      </c>
      <c r="E1755" s="385">
        <v>790</v>
      </c>
      <c r="F1755" s="385">
        <v>168</v>
      </c>
      <c r="G1755" s="385">
        <v>1739</v>
      </c>
      <c r="H1755" s="386">
        <f t="shared" si="189"/>
        <v>0.45428407130534793</v>
      </c>
      <c r="I1755" s="139">
        <f t="shared" si="190"/>
        <v>15.053571428571429</v>
      </c>
      <c r="J1755" s="139">
        <f t="shared" si="192"/>
        <v>-8.470559813967074E-2</v>
      </c>
      <c r="K1755" s="139">
        <f t="shared" si="193"/>
        <v>4.4047059117535828E-2</v>
      </c>
      <c r="L1755" s="139">
        <f t="shared" si="194"/>
        <v>0.28666734469784511</v>
      </c>
      <c r="M1755" s="139">
        <f t="shared" si="195"/>
        <v>0.24600880567571021</v>
      </c>
      <c r="N1755" s="388">
        <f t="shared" si="191"/>
        <v>427.80931307006006</v>
      </c>
    </row>
    <row r="1756" spans="2:14" x14ac:dyDescent="0.2">
      <c r="B1756" s="387">
        <v>22</v>
      </c>
      <c r="C1756" s="387">
        <v>5633</v>
      </c>
      <c r="D1756" s="384" t="s">
        <v>2329</v>
      </c>
      <c r="E1756" s="385">
        <v>1632</v>
      </c>
      <c r="F1756" s="385">
        <v>385</v>
      </c>
      <c r="G1756" s="385">
        <v>2777</v>
      </c>
      <c r="H1756" s="386">
        <f t="shared" si="189"/>
        <v>0.58768455167446887</v>
      </c>
      <c r="I1756" s="139">
        <f t="shared" si="190"/>
        <v>11.451948051948053</v>
      </c>
      <c r="J1756" s="139">
        <f t="shared" si="192"/>
        <v>-4.6496287550990147E-2</v>
      </c>
      <c r="K1756" s="139">
        <f t="shared" si="193"/>
        <v>0.18675463194711911</v>
      </c>
      <c r="L1756" s="139">
        <f t="shared" si="194"/>
        <v>0.15897114617676605</v>
      </c>
      <c r="M1756" s="139">
        <f t="shared" si="195"/>
        <v>0.29922949057289505</v>
      </c>
      <c r="N1756" s="388">
        <f t="shared" si="191"/>
        <v>830.9602953209295</v>
      </c>
    </row>
    <row r="1757" spans="2:14" x14ac:dyDescent="0.2">
      <c r="B1757" s="387">
        <v>22</v>
      </c>
      <c r="C1757" s="387">
        <v>5634</v>
      </c>
      <c r="D1757" s="384" t="s">
        <v>2330</v>
      </c>
      <c r="E1757" s="385">
        <v>886</v>
      </c>
      <c r="F1757" s="385">
        <v>1323</v>
      </c>
      <c r="G1757" s="385">
        <v>3141</v>
      </c>
      <c r="H1757" s="386">
        <f t="shared" si="189"/>
        <v>0.28207577204711876</v>
      </c>
      <c r="I1757" s="139">
        <f t="shared" si="190"/>
        <v>3.0438397581254724</v>
      </c>
      <c r="J1757" s="139">
        <f t="shared" si="192"/>
        <v>-3.3097261487136841E-2</v>
      </c>
      <c r="K1757" s="139">
        <f t="shared" si="193"/>
        <v>-0.14017587876283663</v>
      </c>
      <c r="L1757" s="139">
        <f t="shared" si="194"/>
        <v>-0.13913983145724421</v>
      </c>
      <c r="M1757" s="139">
        <f t="shared" si="195"/>
        <v>-0.31241297170721771</v>
      </c>
      <c r="N1757" s="388">
        <f t="shared" si="191"/>
        <v>-981.28914413237078</v>
      </c>
    </row>
    <row r="1758" spans="2:14" x14ac:dyDescent="0.2">
      <c r="B1758" s="387">
        <v>22</v>
      </c>
      <c r="C1758" s="387">
        <v>5635</v>
      </c>
      <c r="D1758" s="384" t="s">
        <v>2331</v>
      </c>
      <c r="E1758" s="385">
        <v>16493</v>
      </c>
      <c r="F1758" s="385">
        <v>567</v>
      </c>
      <c r="G1758" s="385">
        <v>13193</v>
      </c>
      <c r="H1758" s="386">
        <f t="shared" si="189"/>
        <v>1.2501326461002047</v>
      </c>
      <c r="I1758" s="139">
        <f t="shared" si="190"/>
        <v>52.35626102292769</v>
      </c>
      <c r="J1758" s="139">
        <f t="shared" si="192"/>
        <v>0.33692199673773526</v>
      </c>
      <c r="K1758" s="139">
        <f t="shared" si="193"/>
        <v>0.89542044349064553</v>
      </c>
      <c r="L1758" s="139">
        <f t="shared" si="194"/>
        <v>1.609240850503147</v>
      </c>
      <c r="M1758" s="139">
        <f t="shared" si="195"/>
        <v>2.8415832907315277</v>
      </c>
      <c r="N1758" s="388">
        <f t="shared" si="191"/>
        <v>37489.008354621044</v>
      </c>
    </row>
    <row r="1759" spans="2:14" x14ac:dyDescent="0.2">
      <c r="B1759" s="387">
        <v>22</v>
      </c>
      <c r="C1759" s="387">
        <v>5636</v>
      </c>
      <c r="D1759" s="384" t="s">
        <v>2332</v>
      </c>
      <c r="E1759" s="385">
        <v>3040</v>
      </c>
      <c r="F1759" s="385">
        <v>490</v>
      </c>
      <c r="G1759" s="385">
        <v>2917</v>
      </c>
      <c r="H1759" s="386">
        <f t="shared" si="189"/>
        <v>1.0421666095303395</v>
      </c>
      <c r="I1759" s="139">
        <f t="shared" si="190"/>
        <v>12.157142857142857</v>
      </c>
      <c r="J1759" s="139">
        <f t="shared" si="192"/>
        <v>-4.1342815987969649E-2</v>
      </c>
      <c r="K1759" s="139">
        <f t="shared" si="193"/>
        <v>0.67294502040556003</v>
      </c>
      <c r="L1759" s="139">
        <f t="shared" si="194"/>
        <v>0.18397395363983135</v>
      </c>
      <c r="M1759" s="139">
        <f t="shared" si="195"/>
        <v>0.81557615805742179</v>
      </c>
      <c r="N1759" s="388">
        <f t="shared" si="191"/>
        <v>2379.0356530534996</v>
      </c>
    </row>
    <row r="1760" spans="2:14" x14ac:dyDescent="0.2">
      <c r="B1760" s="387">
        <v>22</v>
      </c>
      <c r="C1760" s="387">
        <v>5637</v>
      </c>
      <c r="D1760" s="384" t="s">
        <v>2333</v>
      </c>
      <c r="E1760" s="385">
        <v>871</v>
      </c>
      <c r="F1760" s="385">
        <v>394</v>
      </c>
      <c r="G1760" s="385">
        <v>1027</v>
      </c>
      <c r="H1760" s="386">
        <f t="shared" si="189"/>
        <v>0.84810126582278478</v>
      </c>
      <c r="I1760" s="139">
        <f t="shared" si="190"/>
        <v>4.8172588832487309</v>
      </c>
      <c r="J1760" s="139">
        <f t="shared" si="192"/>
        <v>-0.11091468208874644</v>
      </c>
      <c r="K1760" s="139">
        <f t="shared" si="193"/>
        <v>0.46534011452956425</v>
      </c>
      <c r="L1760" s="139">
        <f t="shared" si="194"/>
        <v>-7.6262940405096041E-2</v>
      </c>
      <c r="M1760" s="139">
        <f t="shared" si="195"/>
        <v>0.27816249203572174</v>
      </c>
      <c r="N1760" s="388">
        <f t="shared" si="191"/>
        <v>285.67287932068621</v>
      </c>
    </row>
    <row r="1761" spans="2:14" x14ac:dyDescent="0.2">
      <c r="B1761" s="387">
        <v>22</v>
      </c>
      <c r="C1761" s="387">
        <v>5638</v>
      </c>
      <c r="D1761" s="384" t="s">
        <v>2334</v>
      </c>
      <c r="E1761" s="385">
        <v>1891</v>
      </c>
      <c r="F1761" s="385">
        <v>369</v>
      </c>
      <c r="G1761" s="385">
        <v>2749</v>
      </c>
      <c r="H1761" s="386">
        <f t="shared" si="189"/>
        <v>0.68788650418333941</v>
      </c>
      <c r="I1761" s="139">
        <f t="shared" si="190"/>
        <v>12.574525745257452</v>
      </c>
      <c r="J1761" s="139">
        <f t="shared" si="192"/>
        <v>-4.7526981863594255E-2</v>
      </c>
      <c r="K1761" s="139">
        <f t="shared" si="193"/>
        <v>0.29394748009698307</v>
      </c>
      <c r="L1761" s="139">
        <f t="shared" si="194"/>
        <v>0.1987723383032359</v>
      </c>
      <c r="M1761" s="139">
        <f t="shared" si="195"/>
        <v>0.44519283653662473</v>
      </c>
      <c r="N1761" s="388">
        <f t="shared" si="191"/>
        <v>1223.8351076391814</v>
      </c>
    </row>
    <row r="1762" spans="2:14" x14ac:dyDescent="0.2">
      <c r="B1762" s="387">
        <v>22</v>
      </c>
      <c r="C1762" s="387">
        <v>5639</v>
      </c>
      <c r="D1762" s="384" t="s">
        <v>2335</v>
      </c>
      <c r="E1762" s="385">
        <v>210</v>
      </c>
      <c r="F1762" s="385">
        <v>203</v>
      </c>
      <c r="G1762" s="385">
        <v>827</v>
      </c>
      <c r="H1762" s="386">
        <f t="shared" si="189"/>
        <v>0.25392986698911729</v>
      </c>
      <c r="I1762" s="139">
        <f t="shared" si="190"/>
        <v>5.1083743842364528</v>
      </c>
      <c r="J1762" s="139">
        <f t="shared" si="192"/>
        <v>-0.11827678432163287</v>
      </c>
      <c r="K1762" s="139">
        <f t="shared" si="193"/>
        <v>-0.1702854689592527</v>
      </c>
      <c r="L1762" s="139">
        <f t="shared" si="194"/>
        <v>-6.5941388449393346E-2</v>
      </c>
      <c r="M1762" s="139">
        <f t="shared" si="195"/>
        <v>-0.35450364173027893</v>
      </c>
      <c r="N1762" s="388">
        <f t="shared" si="191"/>
        <v>-293.17451171094069</v>
      </c>
    </row>
    <row r="1763" spans="2:14" x14ac:dyDescent="0.2">
      <c r="B1763" s="387">
        <v>22</v>
      </c>
      <c r="C1763" s="387">
        <v>5640</v>
      </c>
      <c r="D1763" s="384" t="s">
        <v>2336</v>
      </c>
      <c r="E1763" s="385">
        <v>171</v>
      </c>
      <c r="F1763" s="385">
        <v>234</v>
      </c>
      <c r="G1763" s="385">
        <v>738</v>
      </c>
      <c r="H1763" s="386">
        <f t="shared" si="189"/>
        <v>0.23170731707317074</v>
      </c>
      <c r="I1763" s="139">
        <f t="shared" si="190"/>
        <v>3.8846153846153846</v>
      </c>
      <c r="J1763" s="139">
        <f t="shared" si="192"/>
        <v>-0.12155291981526734</v>
      </c>
      <c r="K1763" s="139">
        <f t="shared" si="193"/>
        <v>-0.19405844302811581</v>
      </c>
      <c r="L1763" s="139">
        <f t="shared" si="194"/>
        <v>-0.10932998181866341</v>
      </c>
      <c r="M1763" s="139">
        <f t="shared" si="195"/>
        <v>-0.42494134466204658</v>
      </c>
      <c r="N1763" s="388">
        <f t="shared" si="191"/>
        <v>-313.60671236059039</v>
      </c>
    </row>
    <row r="1764" spans="2:14" x14ac:dyDescent="0.2">
      <c r="B1764" s="387">
        <v>22</v>
      </c>
      <c r="C1764" s="387">
        <v>5642</v>
      </c>
      <c r="D1764" s="384" t="s">
        <v>2337</v>
      </c>
      <c r="E1764" s="385">
        <v>11271</v>
      </c>
      <c r="F1764" s="385">
        <v>385</v>
      </c>
      <c r="G1764" s="385">
        <v>16866</v>
      </c>
      <c r="H1764" s="386">
        <f t="shared" si="189"/>
        <v>0.66826752045535398</v>
      </c>
      <c r="I1764" s="139">
        <f t="shared" si="190"/>
        <v>73.083116883116887</v>
      </c>
      <c r="J1764" s="139">
        <f t="shared" si="192"/>
        <v>0.47212700424469461</v>
      </c>
      <c r="K1764" s="139">
        <f t="shared" si="193"/>
        <v>0.27295971797306212</v>
      </c>
      <c r="L1764" s="139">
        <f t="shared" si="194"/>
        <v>2.3441152179396183</v>
      </c>
      <c r="M1764" s="139">
        <f t="shared" si="195"/>
        <v>3.0892019401573751</v>
      </c>
      <c r="N1764" s="388">
        <f t="shared" si="191"/>
        <v>52102.479922694292</v>
      </c>
    </row>
    <row r="1765" spans="2:14" x14ac:dyDescent="0.2">
      <c r="B1765" s="387">
        <v>22</v>
      </c>
      <c r="C1765" s="387">
        <v>5643</v>
      </c>
      <c r="D1765" s="384" t="s">
        <v>2338</v>
      </c>
      <c r="E1765" s="385">
        <v>1635</v>
      </c>
      <c r="F1765" s="385">
        <v>183</v>
      </c>
      <c r="G1765" s="385">
        <v>5205</v>
      </c>
      <c r="H1765" s="386">
        <f t="shared" si="189"/>
        <v>0.31412103746397696</v>
      </c>
      <c r="I1765" s="139">
        <f t="shared" si="190"/>
        <v>37.377049180327866</v>
      </c>
      <c r="J1765" s="139">
        <f t="shared" si="192"/>
        <v>4.2879633556251143E-2</v>
      </c>
      <c r="K1765" s="139">
        <f t="shared" si="193"/>
        <v>-0.10589487740762572</v>
      </c>
      <c r="L1765" s="139">
        <f t="shared" si="194"/>
        <v>1.0781502257706912</v>
      </c>
      <c r="M1765" s="139">
        <f t="shared" si="195"/>
        <v>1.0151349819193167</v>
      </c>
      <c r="N1765" s="388">
        <f t="shared" si="191"/>
        <v>5283.7775808900433</v>
      </c>
    </row>
    <row r="1766" spans="2:14" x14ac:dyDescent="0.2">
      <c r="B1766" s="387">
        <v>22</v>
      </c>
      <c r="C1766" s="387">
        <v>5645</v>
      </c>
      <c r="D1766" s="384" t="s">
        <v>2339</v>
      </c>
      <c r="E1766" s="385">
        <v>522</v>
      </c>
      <c r="F1766" s="385">
        <v>171</v>
      </c>
      <c r="G1766" s="385">
        <v>464</v>
      </c>
      <c r="H1766" s="386">
        <f t="shared" si="189"/>
        <v>1.125</v>
      </c>
      <c r="I1766" s="139">
        <f t="shared" si="190"/>
        <v>5.7660818713450288</v>
      </c>
      <c r="J1766" s="139">
        <f t="shared" si="192"/>
        <v>-0.13163899987432176</v>
      </c>
      <c r="K1766" s="139">
        <f t="shared" si="193"/>
        <v>0.76155753567133455</v>
      </c>
      <c r="L1766" s="139">
        <f t="shared" si="194"/>
        <v>-4.2622252309912623E-2</v>
      </c>
      <c r="M1766" s="139">
        <f t="shared" si="195"/>
        <v>0.58729628348710006</v>
      </c>
      <c r="N1766" s="388">
        <f t="shared" si="191"/>
        <v>272.50547553801442</v>
      </c>
    </row>
    <row r="1767" spans="2:14" x14ac:dyDescent="0.2">
      <c r="B1767" s="387">
        <v>22</v>
      </c>
      <c r="C1767" s="387">
        <v>5646</v>
      </c>
      <c r="D1767" s="384" t="s">
        <v>2340</v>
      </c>
      <c r="E1767" s="385">
        <v>3022</v>
      </c>
      <c r="F1767" s="385">
        <v>551</v>
      </c>
      <c r="G1767" s="385">
        <v>5860</v>
      </c>
      <c r="H1767" s="386">
        <f t="shared" si="189"/>
        <v>0.51569965870307166</v>
      </c>
      <c r="I1767" s="139">
        <f t="shared" si="190"/>
        <v>16.119782214156078</v>
      </c>
      <c r="J1767" s="139">
        <f t="shared" si="192"/>
        <v>6.6990518368954213E-2</v>
      </c>
      <c r="K1767" s="139">
        <f t="shared" si="193"/>
        <v>0.10974749278299858</v>
      </c>
      <c r="L1767" s="139">
        <f t="shared" si="194"/>
        <v>0.32447003806801605</v>
      </c>
      <c r="M1767" s="139">
        <f t="shared" si="195"/>
        <v>0.50120804921996887</v>
      </c>
      <c r="N1767" s="388">
        <f t="shared" si="191"/>
        <v>2937.0791684290175</v>
      </c>
    </row>
    <row r="1768" spans="2:14" x14ac:dyDescent="0.2">
      <c r="B1768" s="387">
        <v>22</v>
      </c>
      <c r="C1768" s="387">
        <v>5648</v>
      </c>
      <c r="D1768" s="384" t="s">
        <v>2341</v>
      </c>
      <c r="E1768" s="385">
        <v>1641</v>
      </c>
      <c r="F1768" s="385">
        <v>182</v>
      </c>
      <c r="G1768" s="385">
        <v>4931</v>
      </c>
      <c r="H1768" s="386">
        <f t="shared" si="189"/>
        <v>0.33279253701074835</v>
      </c>
      <c r="I1768" s="139">
        <f t="shared" si="190"/>
        <v>36.109890109890109</v>
      </c>
      <c r="J1768" s="139">
        <f t="shared" si="192"/>
        <v>3.2793553497196731E-2</v>
      </c>
      <c r="K1768" s="139">
        <f t="shared" si="193"/>
        <v>-8.5920703596290685E-2</v>
      </c>
      <c r="L1768" s="139">
        <f t="shared" si="194"/>
        <v>1.0332228751580048</v>
      </c>
      <c r="M1768" s="139">
        <f t="shared" si="195"/>
        <v>0.98009572505891085</v>
      </c>
      <c r="N1768" s="388">
        <f t="shared" si="191"/>
        <v>4832.852020265489</v>
      </c>
    </row>
    <row r="1769" spans="2:14" x14ac:dyDescent="0.2">
      <c r="B1769" s="387">
        <v>22</v>
      </c>
      <c r="C1769" s="387">
        <v>5649</v>
      </c>
      <c r="D1769" s="384" t="s">
        <v>2342</v>
      </c>
      <c r="E1769" s="385">
        <v>2526</v>
      </c>
      <c r="F1769" s="385">
        <v>158</v>
      </c>
      <c r="G1769" s="385">
        <v>1880</v>
      </c>
      <c r="H1769" s="386">
        <f t="shared" si="189"/>
        <v>1.3436170212765957</v>
      </c>
      <c r="I1769" s="139">
        <f t="shared" si="190"/>
        <v>27.88607594936709</v>
      </c>
      <c r="J1769" s="139">
        <f t="shared" si="192"/>
        <v>-7.9515316065485814E-2</v>
      </c>
      <c r="K1769" s="139">
        <f t="shared" si="193"/>
        <v>0.99542704198263265</v>
      </c>
      <c r="L1769" s="139">
        <f t="shared" si="194"/>
        <v>0.74164607885590117</v>
      </c>
      <c r="M1769" s="139">
        <f t="shared" si="195"/>
        <v>1.6575578047730479</v>
      </c>
      <c r="N1769" s="388">
        <f t="shared" si="191"/>
        <v>3116.2086729733301</v>
      </c>
    </row>
    <row r="1770" spans="2:14" x14ac:dyDescent="0.2">
      <c r="B1770" s="387">
        <v>22</v>
      </c>
      <c r="C1770" s="387">
        <v>5650</v>
      </c>
      <c r="D1770" s="384" t="s">
        <v>2343</v>
      </c>
      <c r="E1770" s="385">
        <v>81</v>
      </c>
      <c r="F1770" s="385">
        <v>210</v>
      </c>
      <c r="G1770" s="385">
        <v>196</v>
      </c>
      <c r="H1770" s="386">
        <f t="shared" si="189"/>
        <v>0.41326530612244899</v>
      </c>
      <c r="I1770" s="139">
        <f t="shared" si="190"/>
        <v>1.319047619047619</v>
      </c>
      <c r="J1770" s="139">
        <f t="shared" si="192"/>
        <v>-0.14150421686638956</v>
      </c>
      <c r="K1770" s="139">
        <f t="shared" si="193"/>
        <v>1.6649434354934571E-4</v>
      </c>
      <c r="L1770" s="139">
        <f t="shared" si="194"/>
        <v>-0.20029264405526001</v>
      </c>
      <c r="M1770" s="139">
        <f t="shared" si="195"/>
        <v>-0.3416303665781002</v>
      </c>
      <c r="N1770" s="388">
        <f t="shared" si="191"/>
        <v>-66.959551849307644</v>
      </c>
    </row>
    <row r="1771" spans="2:14" x14ac:dyDescent="0.2">
      <c r="B1771" s="387">
        <v>22</v>
      </c>
      <c r="C1771" s="387">
        <v>5651</v>
      </c>
      <c r="D1771" s="384" t="s">
        <v>2344</v>
      </c>
      <c r="E1771" s="385">
        <v>1342</v>
      </c>
      <c r="F1771" s="385">
        <v>164</v>
      </c>
      <c r="G1771" s="385">
        <v>959</v>
      </c>
      <c r="H1771" s="386">
        <f t="shared" si="189"/>
        <v>1.3993743482794578</v>
      </c>
      <c r="I1771" s="139">
        <f t="shared" si="190"/>
        <v>14.030487804878049</v>
      </c>
      <c r="J1771" s="139">
        <f t="shared" si="192"/>
        <v>-0.11341779684792783</v>
      </c>
      <c r="K1771" s="139">
        <f t="shared" si="193"/>
        <v>1.0550744494134512</v>
      </c>
      <c r="L1771" s="139">
        <f t="shared" si="194"/>
        <v>0.25039373253651548</v>
      </c>
      <c r="M1771" s="139">
        <f t="shared" si="195"/>
        <v>1.1920503851020388</v>
      </c>
      <c r="N1771" s="388">
        <f t="shared" si="191"/>
        <v>1143.1763193128552</v>
      </c>
    </row>
    <row r="1772" spans="2:14" x14ac:dyDescent="0.2">
      <c r="B1772" s="387">
        <v>22</v>
      </c>
      <c r="C1772" s="387">
        <v>5652</v>
      </c>
      <c r="D1772" s="384" t="s">
        <v>2345</v>
      </c>
      <c r="E1772" s="385">
        <v>82</v>
      </c>
      <c r="F1772" s="385">
        <v>308</v>
      </c>
      <c r="G1772" s="385">
        <v>625</v>
      </c>
      <c r="H1772" s="386">
        <f t="shared" si="189"/>
        <v>0.13120000000000001</v>
      </c>
      <c r="I1772" s="139">
        <f t="shared" si="190"/>
        <v>2.2954545454545454</v>
      </c>
      <c r="J1772" s="139">
        <f t="shared" si="192"/>
        <v>-0.12571250757684818</v>
      </c>
      <c r="K1772" s="139">
        <f t="shared" si="193"/>
        <v>-0.3015779604349334</v>
      </c>
      <c r="L1772" s="139">
        <f t="shared" si="194"/>
        <v>-0.16567396251263025</v>
      </c>
      <c r="M1772" s="139">
        <f t="shared" si="195"/>
        <v>-0.59296443052441183</v>
      </c>
      <c r="N1772" s="388">
        <f t="shared" si="191"/>
        <v>-370.60276907775739</v>
      </c>
    </row>
    <row r="1773" spans="2:14" x14ac:dyDescent="0.2">
      <c r="B1773" s="387">
        <v>22</v>
      </c>
      <c r="C1773" s="387">
        <v>5653</v>
      </c>
      <c r="D1773" s="384" t="s">
        <v>2346</v>
      </c>
      <c r="E1773" s="385">
        <v>180</v>
      </c>
      <c r="F1773" s="385">
        <v>216</v>
      </c>
      <c r="G1773" s="385">
        <v>894</v>
      </c>
      <c r="H1773" s="386">
        <f t="shared" si="189"/>
        <v>0.20134228187919462</v>
      </c>
      <c r="I1773" s="139">
        <f t="shared" si="190"/>
        <v>4.9722222222222223</v>
      </c>
      <c r="J1773" s="139">
        <f t="shared" si="192"/>
        <v>-0.11581048007361591</v>
      </c>
      <c r="K1773" s="139">
        <f t="shared" si="193"/>
        <v>-0.22654198776068984</v>
      </c>
      <c r="L1773" s="139">
        <f t="shared" si="194"/>
        <v>-7.076868761190136E-2</v>
      </c>
      <c r="M1773" s="139">
        <f t="shared" si="195"/>
        <v>-0.41312115544620709</v>
      </c>
      <c r="N1773" s="388">
        <f t="shared" si="191"/>
        <v>-369.33031296890914</v>
      </c>
    </row>
    <row r="1774" spans="2:14" x14ac:dyDescent="0.2">
      <c r="B1774" s="387">
        <v>22</v>
      </c>
      <c r="C1774" s="387">
        <v>5654</v>
      </c>
      <c r="D1774" s="384" t="s">
        <v>2347</v>
      </c>
      <c r="E1774" s="385">
        <v>155</v>
      </c>
      <c r="F1774" s="385">
        <v>682</v>
      </c>
      <c r="G1774" s="385">
        <v>560</v>
      </c>
      <c r="H1774" s="386">
        <f t="shared" si="189"/>
        <v>0.2767857142857143</v>
      </c>
      <c r="I1774" s="139">
        <f t="shared" si="190"/>
        <v>1.0483870967741935</v>
      </c>
      <c r="J1774" s="139">
        <f t="shared" si="192"/>
        <v>-0.12810519080253627</v>
      </c>
      <c r="K1774" s="139">
        <f t="shared" si="193"/>
        <v>-0.14583501358131271</v>
      </c>
      <c r="L1774" s="139">
        <f t="shared" si="194"/>
        <v>-0.2098889610961743</v>
      </c>
      <c r="M1774" s="139">
        <f t="shared" si="195"/>
        <v>-0.4838291654800233</v>
      </c>
      <c r="N1774" s="388">
        <f t="shared" si="191"/>
        <v>-270.94433266881305</v>
      </c>
    </row>
    <row r="1775" spans="2:14" x14ac:dyDescent="0.2">
      <c r="B1775" s="387">
        <v>22</v>
      </c>
      <c r="C1775" s="387">
        <v>5655</v>
      </c>
      <c r="D1775" s="384" t="s">
        <v>2348</v>
      </c>
      <c r="E1775" s="385">
        <v>411</v>
      </c>
      <c r="F1775" s="385">
        <v>952</v>
      </c>
      <c r="G1775" s="385">
        <v>1497</v>
      </c>
      <c r="H1775" s="386">
        <f t="shared" si="189"/>
        <v>0.27454909819639278</v>
      </c>
      <c r="I1775" s="139">
        <f t="shared" si="190"/>
        <v>2.0042016806722689</v>
      </c>
      <c r="J1775" s="139">
        <f t="shared" si="192"/>
        <v>-9.3613741841463316E-2</v>
      </c>
      <c r="K1775" s="139">
        <f t="shared" si="193"/>
        <v>-0.14822767403182599</v>
      </c>
      <c r="L1775" s="139">
        <f t="shared" si="194"/>
        <v>-0.17600038472614304</v>
      </c>
      <c r="M1775" s="139">
        <f t="shared" si="195"/>
        <v>-0.41784180059943232</v>
      </c>
      <c r="N1775" s="388">
        <f t="shared" si="191"/>
        <v>-625.50917549735016</v>
      </c>
    </row>
    <row r="1776" spans="2:14" x14ac:dyDescent="0.2">
      <c r="B1776" s="387">
        <v>22</v>
      </c>
      <c r="C1776" s="387">
        <v>5656</v>
      </c>
      <c r="D1776" s="384" t="s">
        <v>2349</v>
      </c>
      <c r="E1776" s="385">
        <v>1198</v>
      </c>
      <c r="F1776" s="385">
        <v>3296</v>
      </c>
      <c r="G1776" s="385">
        <v>4169</v>
      </c>
      <c r="H1776" s="386">
        <f t="shared" si="189"/>
        <v>0.28735907891580714</v>
      </c>
      <c r="I1776" s="139">
        <f t="shared" si="190"/>
        <v>1.6283373786407767</v>
      </c>
      <c r="J1776" s="139">
        <f t="shared" si="192"/>
        <v>4.7439439898994207E-3</v>
      </c>
      <c r="K1776" s="139">
        <f t="shared" si="193"/>
        <v>-0.13452396583375162</v>
      </c>
      <c r="L1776" s="139">
        <f t="shared" si="194"/>
        <v>-0.18932672052258556</v>
      </c>
      <c r="M1776" s="139">
        <f t="shared" si="195"/>
        <v>-0.31910674236643777</v>
      </c>
      <c r="N1776" s="388">
        <f t="shared" si="191"/>
        <v>-1330.3560089256791</v>
      </c>
    </row>
    <row r="1777" spans="2:14" x14ac:dyDescent="0.2">
      <c r="B1777" s="387">
        <v>22</v>
      </c>
      <c r="C1777" s="387">
        <v>5661</v>
      </c>
      <c r="D1777" s="384" t="s">
        <v>2350</v>
      </c>
      <c r="E1777" s="385">
        <v>67</v>
      </c>
      <c r="F1777" s="385">
        <v>341</v>
      </c>
      <c r="G1777" s="385">
        <v>369</v>
      </c>
      <c r="H1777" s="386">
        <f t="shared" si="189"/>
        <v>0.18157181571815717</v>
      </c>
      <c r="I1777" s="139">
        <f t="shared" si="190"/>
        <v>1.2785923753665689</v>
      </c>
      <c r="J1777" s="139">
        <f t="shared" si="192"/>
        <v>-0.13513599843494281</v>
      </c>
      <c r="K1777" s="139">
        <f t="shared" si="193"/>
        <v>-0.24769180095284798</v>
      </c>
      <c r="L1777" s="139">
        <f t="shared" si="194"/>
        <v>-0.20172699192790106</v>
      </c>
      <c r="M1777" s="139">
        <f t="shared" si="195"/>
        <v>-0.58455479131569188</v>
      </c>
      <c r="N1777" s="388">
        <f t="shared" si="191"/>
        <v>-215.70071799549029</v>
      </c>
    </row>
    <row r="1778" spans="2:14" x14ac:dyDescent="0.2">
      <c r="B1778" s="387">
        <v>22</v>
      </c>
      <c r="C1778" s="387">
        <v>5663</v>
      </c>
      <c r="D1778" s="384" t="s">
        <v>2351</v>
      </c>
      <c r="E1778" s="385">
        <v>39</v>
      </c>
      <c r="F1778" s="385">
        <v>313</v>
      </c>
      <c r="G1778" s="385">
        <v>237</v>
      </c>
      <c r="H1778" s="386">
        <f t="shared" si="189"/>
        <v>0.16455696202531644</v>
      </c>
      <c r="I1778" s="139">
        <f t="shared" si="190"/>
        <v>0.88178913738019171</v>
      </c>
      <c r="J1778" s="139">
        <f t="shared" si="192"/>
        <v>-0.13999498590864784</v>
      </c>
      <c r="K1778" s="139">
        <f t="shared" si="193"/>
        <v>-0.26589374794612008</v>
      </c>
      <c r="L1778" s="139">
        <f t="shared" si="194"/>
        <v>-0.21579572142932388</v>
      </c>
      <c r="M1778" s="139">
        <f t="shared" si="195"/>
        <v>-0.62168445528409177</v>
      </c>
      <c r="N1778" s="388">
        <f t="shared" si="191"/>
        <v>-147.33921590232976</v>
      </c>
    </row>
    <row r="1779" spans="2:14" x14ac:dyDescent="0.2">
      <c r="B1779" s="387">
        <v>22</v>
      </c>
      <c r="C1779" s="387">
        <v>5665</v>
      </c>
      <c r="D1779" s="384" t="s">
        <v>2352</v>
      </c>
      <c r="E1779" s="385">
        <v>130</v>
      </c>
      <c r="F1779" s="385">
        <v>513</v>
      </c>
      <c r="G1779" s="385">
        <v>219</v>
      </c>
      <c r="H1779" s="386">
        <f t="shared" si="189"/>
        <v>0.59360730593607303</v>
      </c>
      <c r="I1779" s="139">
        <f t="shared" si="190"/>
        <v>0.68031189083820665</v>
      </c>
      <c r="J1779" s="139">
        <f t="shared" si="192"/>
        <v>-0.14065757510960764</v>
      </c>
      <c r="K1779" s="139">
        <f t="shared" si="193"/>
        <v>0.19309060527195918</v>
      </c>
      <c r="L1779" s="139">
        <f t="shared" si="194"/>
        <v>-0.22293913310276386</v>
      </c>
      <c r="M1779" s="139">
        <f t="shared" si="195"/>
        <v>-0.17050610294041232</v>
      </c>
      <c r="N1779" s="388">
        <f t="shared" si="191"/>
        <v>-37.340836543950296</v>
      </c>
    </row>
    <row r="1780" spans="2:14" x14ac:dyDescent="0.2">
      <c r="B1780" s="387">
        <v>22</v>
      </c>
      <c r="C1780" s="387">
        <v>5669</v>
      </c>
      <c r="D1780" s="384" t="s">
        <v>2353</v>
      </c>
      <c r="E1780" s="385">
        <v>63</v>
      </c>
      <c r="F1780" s="385">
        <v>494</v>
      </c>
      <c r="G1780" s="385">
        <v>296</v>
      </c>
      <c r="H1780" s="386">
        <f t="shared" si="189"/>
        <v>0.21283783783783783</v>
      </c>
      <c r="I1780" s="139">
        <f t="shared" si="190"/>
        <v>0.72672064777327938</v>
      </c>
      <c r="J1780" s="139">
        <f t="shared" si="192"/>
        <v>-0.13782316574994635</v>
      </c>
      <c r="K1780" s="139">
        <f t="shared" si="193"/>
        <v>-0.21424440918641988</v>
      </c>
      <c r="L1780" s="139">
        <f t="shared" si="194"/>
        <v>-0.22129370235696125</v>
      </c>
      <c r="M1780" s="139">
        <f t="shared" si="195"/>
        <v>-0.57336127729332742</v>
      </c>
      <c r="N1780" s="388">
        <f t="shared" si="191"/>
        <v>-169.71493807882493</v>
      </c>
    </row>
    <row r="1781" spans="2:14" x14ac:dyDescent="0.2">
      <c r="B1781" s="387">
        <v>22</v>
      </c>
      <c r="C1781" s="387">
        <v>5671</v>
      </c>
      <c r="D1781" s="384" t="s">
        <v>2354</v>
      </c>
      <c r="E1781" s="385">
        <v>53</v>
      </c>
      <c r="F1781" s="385">
        <v>325</v>
      </c>
      <c r="G1781" s="385">
        <v>246</v>
      </c>
      <c r="H1781" s="386">
        <f t="shared" si="189"/>
        <v>0.21544715447154472</v>
      </c>
      <c r="I1781" s="139">
        <f t="shared" si="190"/>
        <v>0.92</v>
      </c>
      <c r="J1781" s="139">
        <f t="shared" si="192"/>
        <v>-0.13966369130816797</v>
      </c>
      <c r="K1781" s="139">
        <f t="shared" si="193"/>
        <v>-0.21145304559829919</v>
      </c>
      <c r="L1781" s="139">
        <f t="shared" si="194"/>
        <v>-0.21444094848709155</v>
      </c>
      <c r="M1781" s="139">
        <f t="shared" si="195"/>
        <v>-0.56555768539355866</v>
      </c>
      <c r="N1781" s="388">
        <f t="shared" si="191"/>
        <v>-139.12719060681542</v>
      </c>
    </row>
    <row r="1782" spans="2:14" x14ac:dyDescent="0.2">
      <c r="B1782" s="387">
        <v>22</v>
      </c>
      <c r="C1782" s="387">
        <v>5673</v>
      </c>
      <c r="D1782" s="384" t="s">
        <v>2355</v>
      </c>
      <c r="E1782" s="385">
        <v>59</v>
      </c>
      <c r="F1782" s="385">
        <v>478</v>
      </c>
      <c r="G1782" s="385">
        <v>368</v>
      </c>
      <c r="H1782" s="386">
        <f t="shared" si="189"/>
        <v>0.16032608695652173</v>
      </c>
      <c r="I1782" s="139">
        <f t="shared" si="190"/>
        <v>0.89330543933054396</v>
      </c>
      <c r="J1782" s="139">
        <f t="shared" si="192"/>
        <v>-0.13517280894610723</v>
      </c>
      <c r="K1782" s="139">
        <f t="shared" si="193"/>
        <v>-0.2704198029523856</v>
      </c>
      <c r="L1782" s="139">
        <f t="shared" si="194"/>
        <v>-0.21538740889180932</v>
      </c>
      <c r="M1782" s="139">
        <f t="shared" si="195"/>
        <v>-0.62098002079030212</v>
      </c>
      <c r="N1782" s="388">
        <f t="shared" si="191"/>
        <v>-228.52064765083119</v>
      </c>
    </row>
    <row r="1783" spans="2:14" x14ac:dyDescent="0.2">
      <c r="B1783" s="387">
        <v>22</v>
      </c>
      <c r="C1783" s="387">
        <v>5674</v>
      </c>
      <c r="D1783" s="384" t="s">
        <v>2356</v>
      </c>
      <c r="E1783" s="385">
        <v>39</v>
      </c>
      <c r="F1783" s="385">
        <v>347</v>
      </c>
      <c r="G1783" s="385">
        <v>146</v>
      </c>
      <c r="H1783" s="386">
        <f t="shared" si="189"/>
        <v>0.26712328767123289</v>
      </c>
      <c r="I1783" s="139">
        <f t="shared" si="190"/>
        <v>0.5331412103746398</v>
      </c>
      <c r="J1783" s="139">
        <f t="shared" si="192"/>
        <v>-0.14334474242461118</v>
      </c>
      <c r="K1783" s="139">
        <f t="shared" si="193"/>
        <v>-0.15617156893689441</v>
      </c>
      <c r="L1783" s="139">
        <f t="shared" si="194"/>
        <v>-0.2281570958000676</v>
      </c>
      <c r="M1783" s="139">
        <f t="shared" si="195"/>
        <v>-0.52767340716157318</v>
      </c>
      <c r="N1783" s="388">
        <f t="shared" si="191"/>
        <v>-77.040317445589679</v>
      </c>
    </row>
    <row r="1784" spans="2:14" x14ac:dyDescent="0.2">
      <c r="B1784" s="387">
        <v>22</v>
      </c>
      <c r="C1784" s="387">
        <v>5675</v>
      </c>
      <c r="D1784" s="384" t="s">
        <v>2357</v>
      </c>
      <c r="E1784" s="385">
        <v>1073</v>
      </c>
      <c r="F1784" s="385">
        <v>1907</v>
      </c>
      <c r="G1784" s="385">
        <v>4351</v>
      </c>
      <c r="H1784" s="386">
        <f t="shared" si="189"/>
        <v>0.24660997471845553</v>
      </c>
      <c r="I1784" s="139">
        <f t="shared" si="190"/>
        <v>2.8442579968536967</v>
      </c>
      <c r="J1784" s="139">
        <f t="shared" si="192"/>
        <v>1.1443457021826073E-2</v>
      </c>
      <c r="K1784" s="139">
        <f t="shared" si="193"/>
        <v>-0.1781160558988929</v>
      </c>
      <c r="L1784" s="139">
        <f t="shared" si="194"/>
        <v>-0.14621603836270938</v>
      </c>
      <c r="M1784" s="139">
        <f t="shared" si="195"/>
        <v>-0.31288863723977622</v>
      </c>
      <c r="N1784" s="388">
        <f t="shared" si="191"/>
        <v>-1361.3784606302663</v>
      </c>
    </row>
    <row r="1785" spans="2:14" x14ac:dyDescent="0.2">
      <c r="B1785" s="387">
        <v>22</v>
      </c>
      <c r="C1785" s="387">
        <v>5678</v>
      </c>
      <c r="D1785" s="384" t="s">
        <v>2358</v>
      </c>
      <c r="E1785" s="385">
        <v>2844</v>
      </c>
      <c r="F1785" s="385">
        <v>1538</v>
      </c>
      <c r="G1785" s="385">
        <v>6106</v>
      </c>
      <c r="H1785" s="386">
        <f t="shared" si="189"/>
        <v>0.46577137242056993</v>
      </c>
      <c r="I1785" s="139">
        <f t="shared" si="190"/>
        <v>5.8192457737321197</v>
      </c>
      <c r="J1785" s="139">
        <f t="shared" si="192"/>
        <v>7.6045904115404517E-2</v>
      </c>
      <c r="K1785" s="139">
        <f t="shared" si="193"/>
        <v>5.6335806923989477E-2</v>
      </c>
      <c r="L1785" s="139">
        <f t="shared" si="194"/>
        <v>-4.0737316678541316E-2</v>
      </c>
      <c r="M1785" s="139">
        <f t="shared" si="195"/>
        <v>9.1644394360852685E-2</v>
      </c>
      <c r="N1785" s="388">
        <f t="shared" si="191"/>
        <v>559.58067196736647</v>
      </c>
    </row>
    <row r="1786" spans="2:14" x14ac:dyDescent="0.2">
      <c r="B1786" s="387">
        <v>22</v>
      </c>
      <c r="C1786" s="387">
        <v>5680</v>
      </c>
      <c r="D1786" s="384" t="s">
        <v>2359</v>
      </c>
      <c r="E1786" s="385">
        <v>87</v>
      </c>
      <c r="F1786" s="385">
        <v>338</v>
      </c>
      <c r="G1786" s="385">
        <v>320</v>
      </c>
      <c r="H1786" s="386">
        <f t="shared" si="189"/>
        <v>0.27187499999999998</v>
      </c>
      <c r="I1786" s="139">
        <f t="shared" si="190"/>
        <v>1.2041420118343196</v>
      </c>
      <c r="J1786" s="139">
        <f t="shared" si="192"/>
        <v>-0.13693971348199999</v>
      </c>
      <c r="K1786" s="139">
        <f t="shared" si="193"/>
        <v>-0.15108833886645964</v>
      </c>
      <c r="L1786" s="139">
        <f t="shared" si="194"/>
        <v>-0.20436664283179254</v>
      </c>
      <c r="M1786" s="139">
        <f t="shared" si="195"/>
        <v>-0.49239469518025214</v>
      </c>
      <c r="N1786" s="388">
        <f t="shared" si="191"/>
        <v>-157.56630245768068</v>
      </c>
    </row>
    <row r="1787" spans="2:14" x14ac:dyDescent="0.2">
      <c r="B1787" s="387">
        <v>22</v>
      </c>
      <c r="C1787" s="387">
        <v>5683</v>
      </c>
      <c r="D1787" s="384" t="s">
        <v>2360</v>
      </c>
      <c r="E1787" s="385">
        <v>35</v>
      </c>
      <c r="F1787" s="385">
        <v>181</v>
      </c>
      <c r="G1787" s="385">
        <v>215</v>
      </c>
      <c r="H1787" s="386">
        <f t="shared" si="189"/>
        <v>0.16279069767441862</v>
      </c>
      <c r="I1787" s="139">
        <f t="shared" si="190"/>
        <v>1.3812154696132597</v>
      </c>
      <c r="J1787" s="139">
        <f t="shared" si="192"/>
        <v>-0.14080481715426538</v>
      </c>
      <c r="K1787" s="139">
        <f t="shared" si="193"/>
        <v>-0.2677832411308117</v>
      </c>
      <c r="L1787" s="139">
        <f t="shared" si="194"/>
        <v>-0.19808847183698061</v>
      </c>
      <c r="M1787" s="139">
        <f t="shared" si="195"/>
        <v>-0.60667653012205769</v>
      </c>
      <c r="N1787" s="388">
        <f t="shared" si="191"/>
        <v>-130.4354539762424</v>
      </c>
    </row>
    <row r="1788" spans="2:14" x14ac:dyDescent="0.2">
      <c r="B1788" s="387">
        <v>22</v>
      </c>
      <c r="C1788" s="387">
        <v>5684</v>
      </c>
      <c r="D1788" s="384" t="s">
        <v>2361</v>
      </c>
      <c r="E1788" s="385">
        <v>13</v>
      </c>
      <c r="F1788" s="385">
        <v>106</v>
      </c>
      <c r="G1788" s="385">
        <v>92</v>
      </c>
      <c r="H1788" s="386">
        <f t="shared" si="189"/>
        <v>0.14130434782608695</v>
      </c>
      <c r="I1788" s="139">
        <f t="shared" si="190"/>
        <v>0.99056603773584906</v>
      </c>
      <c r="J1788" s="139">
        <f t="shared" si="192"/>
        <v>-0.14533251002749051</v>
      </c>
      <c r="K1788" s="139">
        <f t="shared" si="193"/>
        <v>-0.29076865188299417</v>
      </c>
      <c r="L1788" s="139">
        <f t="shared" si="194"/>
        <v>-0.21193901704638357</v>
      </c>
      <c r="M1788" s="139">
        <f t="shared" si="195"/>
        <v>-0.64804017895686816</v>
      </c>
      <c r="N1788" s="388">
        <f t="shared" si="191"/>
        <v>-59.619696464031868</v>
      </c>
    </row>
    <row r="1789" spans="2:14" x14ac:dyDescent="0.2">
      <c r="B1789" s="387">
        <v>22</v>
      </c>
      <c r="C1789" s="387">
        <v>5688</v>
      </c>
      <c r="D1789" s="384" t="s">
        <v>2362</v>
      </c>
      <c r="E1789" s="385">
        <v>33</v>
      </c>
      <c r="F1789" s="385">
        <v>253</v>
      </c>
      <c r="G1789" s="385">
        <v>160</v>
      </c>
      <c r="H1789" s="386">
        <f t="shared" si="189"/>
        <v>0.20624999999999999</v>
      </c>
      <c r="I1789" s="139">
        <f t="shared" si="190"/>
        <v>0.76284584980237158</v>
      </c>
      <c r="J1789" s="139">
        <f t="shared" si="192"/>
        <v>-0.14282939526830912</v>
      </c>
      <c r="K1789" s="139">
        <f t="shared" si="193"/>
        <v>-0.22129186767705919</v>
      </c>
      <c r="L1789" s="139">
        <f t="shared" si="194"/>
        <v>-0.22001287688257587</v>
      </c>
      <c r="M1789" s="139">
        <f t="shared" si="195"/>
        <v>-0.58413413982794415</v>
      </c>
      <c r="N1789" s="388">
        <f t="shared" si="191"/>
        <v>-93.461462372471061</v>
      </c>
    </row>
    <row r="1790" spans="2:14" x14ac:dyDescent="0.2">
      <c r="B1790" s="387">
        <v>22</v>
      </c>
      <c r="C1790" s="387">
        <v>5690</v>
      </c>
      <c r="D1790" s="384" t="s">
        <v>2363</v>
      </c>
      <c r="E1790" s="385">
        <v>32</v>
      </c>
      <c r="F1790" s="385">
        <v>419</v>
      </c>
      <c r="G1790" s="385">
        <v>133</v>
      </c>
      <c r="H1790" s="386">
        <f t="shared" si="189"/>
        <v>0.24060150375939848</v>
      </c>
      <c r="I1790" s="139">
        <f t="shared" si="190"/>
        <v>0.3937947494033413</v>
      </c>
      <c r="J1790" s="139">
        <f t="shared" si="192"/>
        <v>-0.14382327906974879</v>
      </c>
      <c r="K1790" s="139">
        <f t="shared" si="193"/>
        <v>-0.18454372620871098</v>
      </c>
      <c r="L1790" s="139">
        <f t="shared" si="194"/>
        <v>-0.23309764940122821</v>
      </c>
      <c r="M1790" s="139">
        <f t="shared" si="195"/>
        <v>-0.56146465467968798</v>
      </c>
      <c r="N1790" s="388">
        <f t="shared" si="191"/>
        <v>-74.6747990723985</v>
      </c>
    </row>
    <row r="1791" spans="2:14" x14ac:dyDescent="0.2">
      <c r="B1791" s="387">
        <v>22</v>
      </c>
      <c r="C1791" s="387">
        <v>5692</v>
      </c>
      <c r="D1791" s="384" t="s">
        <v>2364</v>
      </c>
      <c r="E1791" s="385">
        <v>181</v>
      </c>
      <c r="F1791" s="385">
        <v>324</v>
      </c>
      <c r="G1791" s="385">
        <v>621</v>
      </c>
      <c r="H1791" s="386">
        <f t="shared" si="189"/>
        <v>0.29146537842190018</v>
      </c>
      <c r="I1791" s="139">
        <f t="shared" si="190"/>
        <v>2.4753086419753085</v>
      </c>
      <c r="J1791" s="139">
        <f t="shared" si="192"/>
        <v>-0.1258597496215059</v>
      </c>
      <c r="K1791" s="139">
        <f t="shared" si="193"/>
        <v>-0.13013117778527994</v>
      </c>
      <c r="L1791" s="139">
        <f t="shared" si="194"/>
        <v>-0.15929720347579929</v>
      </c>
      <c r="M1791" s="139">
        <f t="shared" si="195"/>
        <v>-0.41528813088258515</v>
      </c>
      <c r="N1791" s="388">
        <f t="shared" si="191"/>
        <v>-257.89392927808535</v>
      </c>
    </row>
    <row r="1792" spans="2:14" x14ac:dyDescent="0.2">
      <c r="B1792" s="387">
        <v>22</v>
      </c>
      <c r="C1792" s="387">
        <v>5693</v>
      </c>
      <c r="D1792" s="384" t="s">
        <v>2365</v>
      </c>
      <c r="E1792" s="385">
        <v>758</v>
      </c>
      <c r="F1792" s="385">
        <v>3345</v>
      </c>
      <c r="G1792" s="385">
        <v>2765</v>
      </c>
      <c r="H1792" s="386">
        <f t="shared" si="189"/>
        <v>0.27414104882459311</v>
      </c>
      <c r="I1792" s="139">
        <f t="shared" si="190"/>
        <v>1.0532137518684603</v>
      </c>
      <c r="J1792" s="139">
        <f t="shared" si="192"/>
        <v>-4.6938013684963344E-2</v>
      </c>
      <c r="K1792" s="139">
        <f t="shared" si="193"/>
        <v>-0.14866419221589128</v>
      </c>
      <c r="L1792" s="139">
        <f t="shared" si="194"/>
        <v>-0.20971783117983972</v>
      </c>
      <c r="M1792" s="139">
        <f t="shared" si="195"/>
        <v>-0.40532003708069431</v>
      </c>
      <c r="N1792" s="388">
        <f t="shared" si="191"/>
        <v>-1120.7099025281198</v>
      </c>
    </row>
    <row r="1793" spans="2:14" x14ac:dyDescent="0.2">
      <c r="B1793" s="387">
        <v>22</v>
      </c>
      <c r="C1793" s="387">
        <v>5701</v>
      </c>
      <c r="D1793" s="384" t="s">
        <v>2366</v>
      </c>
      <c r="E1793" s="385">
        <v>27</v>
      </c>
      <c r="F1793" s="385">
        <v>208</v>
      </c>
      <c r="G1793" s="385">
        <v>230</v>
      </c>
      <c r="H1793" s="386">
        <f t="shared" si="189"/>
        <v>0.11739130434782609</v>
      </c>
      <c r="I1793" s="139">
        <f t="shared" si="190"/>
        <v>1.2355769230769231</v>
      </c>
      <c r="J1793" s="139">
        <f t="shared" si="192"/>
        <v>-0.14025265948679888</v>
      </c>
      <c r="K1793" s="139">
        <f t="shared" si="193"/>
        <v>-0.31635006196718779</v>
      </c>
      <c r="L1793" s="139">
        <f t="shared" si="194"/>
        <v>-0.20325211245291341</v>
      </c>
      <c r="M1793" s="139">
        <f t="shared" si="195"/>
        <v>-0.65985483390690014</v>
      </c>
      <c r="N1793" s="388">
        <f t="shared" si="191"/>
        <v>-151.76661179858704</v>
      </c>
    </row>
    <row r="1794" spans="2:14" x14ac:dyDescent="0.2">
      <c r="B1794" s="387">
        <v>22</v>
      </c>
      <c r="C1794" s="387">
        <v>5702</v>
      </c>
      <c r="D1794" s="384" t="s">
        <v>2367</v>
      </c>
      <c r="E1794" s="385">
        <v>387</v>
      </c>
      <c r="F1794" s="385">
        <v>5165</v>
      </c>
      <c r="G1794" s="385">
        <v>2950</v>
      </c>
      <c r="H1794" s="386">
        <f t="shared" si="189"/>
        <v>0.13118644067796612</v>
      </c>
      <c r="I1794" s="139">
        <f t="shared" si="190"/>
        <v>0.64607938044530488</v>
      </c>
      <c r="J1794" s="139">
        <f t="shared" si="192"/>
        <v>-4.0128069119543391E-2</v>
      </c>
      <c r="K1794" s="139">
        <f t="shared" si="193"/>
        <v>-0.30159246576453436</v>
      </c>
      <c r="L1794" s="139">
        <f t="shared" si="194"/>
        <v>-0.22415285285796635</v>
      </c>
      <c r="M1794" s="139">
        <f t="shared" si="195"/>
        <v>-0.5658733877420441</v>
      </c>
      <c r="N1794" s="388">
        <f t="shared" si="191"/>
        <v>-1669.32649383903</v>
      </c>
    </row>
    <row r="1795" spans="2:14" x14ac:dyDescent="0.2">
      <c r="B1795" s="387">
        <v>22</v>
      </c>
      <c r="C1795" s="387">
        <v>5703</v>
      </c>
      <c r="D1795" s="384" t="s">
        <v>2368</v>
      </c>
      <c r="E1795" s="385">
        <v>228</v>
      </c>
      <c r="F1795" s="385">
        <v>2080</v>
      </c>
      <c r="G1795" s="385">
        <v>1477</v>
      </c>
      <c r="H1795" s="386">
        <f t="shared" si="189"/>
        <v>0.15436696005416384</v>
      </c>
      <c r="I1795" s="139">
        <f t="shared" si="190"/>
        <v>0.81971153846153844</v>
      </c>
      <c r="J1795" s="139">
        <f t="shared" si="192"/>
        <v>-9.4349952064751955E-2</v>
      </c>
      <c r="K1795" s="139">
        <f t="shared" si="193"/>
        <v>-0.27679468656649148</v>
      </c>
      <c r="L1795" s="139">
        <f t="shared" si="194"/>
        <v>-0.21799669375937913</v>
      </c>
      <c r="M1795" s="139">
        <f t="shared" si="195"/>
        <v>-0.5891413323906225</v>
      </c>
      <c r="N1795" s="388">
        <f t="shared" si="191"/>
        <v>-870.16174794094945</v>
      </c>
    </row>
    <row r="1796" spans="2:14" x14ac:dyDescent="0.2">
      <c r="B1796" s="387">
        <v>22</v>
      </c>
      <c r="C1796" s="387">
        <v>5704</v>
      </c>
      <c r="D1796" s="384" t="s">
        <v>2369</v>
      </c>
      <c r="E1796" s="385">
        <v>432</v>
      </c>
      <c r="F1796" s="385">
        <v>479</v>
      </c>
      <c r="G1796" s="385">
        <v>1945</v>
      </c>
      <c r="H1796" s="386">
        <f t="shared" si="189"/>
        <v>0.22210796915167094</v>
      </c>
      <c r="I1796" s="139">
        <f t="shared" si="190"/>
        <v>4.9624217118997915</v>
      </c>
      <c r="J1796" s="139">
        <f t="shared" si="192"/>
        <v>-7.7122632839797714E-2</v>
      </c>
      <c r="K1796" s="139">
        <f t="shared" si="193"/>
        <v>-0.2043275188128012</v>
      </c>
      <c r="L1796" s="139">
        <f t="shared" si="194"/>
        <v>-7.1116166451544588E-2</v>
      </c>
      <c r="M1796" s="139">
        <f t="shared" si="195"/>
        <v>-0.35256631810414352</v>
      </c>
      <c r="N1796" s="388">
        <f t="shared" si="191"/>
        <v>-685.74148871255909</v>
      </c>
    </row>
    <row r="1797" spans="2:14" x14ac:dyDescent="0.2">
      <c r="B1797" s="387">
        <v>22</v>
      </c>
      <c r="C1797" s="387">
        <v>5705</v>
      </c>
      <c r="D1797" s="384" t="s">
        <v>2370</v>
      </c>
      <c r="E1797" s="385">
        <v>83</v>
      </c>
      <c r="F1797" s="385">
        <v>242</v>
      </c>
      <c r="G1797" s="385">
        <v>894</v>
      </c>
      <c r="H1797" s="386">
        <f t="shared" si="189"/>
        <v>9.2841163310961969E-2</v>
      </c>
      <c r="I1797" s="139">
        <f t="shared" si="190"/>
        <v>4.0371900826446279</v>
      </c>
      <c r="J1797" s="139">
        <f t="shared" si="192"/>
        <v>-0.11581048007361591</v>
      </c>
      <c r="K1797" s="139">
        <f t="shared" si="193"/>
        <v>-0.34261301866944716</v>
      </c>
      <c r="L1797" s="139">
        <f t="shared" si="194"/>
        <v>-0.10392041871573231</v>
      </c>
      <c r="M1797" s="139">
        <f t="shared" si="195"/>
        <v>-0.56234391745879542</v>
      </c>
      <c r="N1797" s="388">
        <f t="shared" si="191"/>
        <v>-502.73546220816309</v>
      </c>
    </row>
    <row r="1798" spans="2:14" x14ac:dyDescent="0.2">
      <c r="B1798" s="387">
        <v>22</v>
      </c>
      <c r="C1798" s="387">
        <v>5706</v>
      </c>
      <c r="D1798" s="384" t="s">
        <v>2371</v>
      </c>
      <c r="E1798" s="385">
        <v>112</v>
      </c>
      <c r="F1798" s="385">
        <v>196</v>
      </c>
      <c r="G1798" s="385">
        <v>1161</v>
      </c>
      <c r="H1798" s="386">
        <f t="shared" si="189"/>
        <v>9.6468561584840656E-2</v>
      </c>
      <c r="I1798" s="139">
        <f t="shared" si="190"/>
        <v>6.4948979591836737</v>
      </c>
      <c r="J1798" s="139">
        <f t="shared" si="192"/>
        <v>-0.10598207359271253</v>
      </c>
      <c r="K1798" s="139">
        <f t="shared" si="193"/>
        <v>-0.338732543862167</v>
      </c>
      <c r="L1798" s="139">
        <f t="shared" si="194"/>
        <v>-1.6781948062095126E-2</v>
      </c>
      <c r="M1798" s="139">
        <f t="shared" si="195"/>
        <v>-0.4614965655169746</v>
      </c>
      <c r="N1798" s="388">
        <f t="shared" si="191"/>
        <v>-535.79751256520751</v>
      </c>
    </row>
    <row r="1799" spans="2:14" x14ac:dyDescent="0.2">
      <c r="B1799" s="387">
        <v>22</v>
      </c>
      <c r="C1799" s="387">
        <v>5707</v>
      </c>
      <c r="D1799" s="384" t="s">
        <v>2372</v>
      </c>
      <c r="E1799" s="385">
        <v>992</v>
      </c>
      <c r="F1799" s="385">
        <v>270</v>
      </c>
      <c r="G1799" s="385">
        <v>1332</v>
      </c>
      <c r="H1799" s="386">
        <f t="shared" si="189"/>
        <v>0.74474474474474472</v>
      </c>
      <c r="I1799" s="139">
        <f t="shared" si="190"/>
        <v>8.6074074074074076</v>
      </c>
      <c r="J1799" s="139">
        <f t="shared" si="192"/>
        <v>-9.9687476183594623E-2</v>
      </c>
      <c r="K1799" s="139">
        <f t="shared" si="193"/>
        <v>0.35477260968742297</v>
      </c>
      <c r="L1799" s="139">
        <f t="shared" si="194"/>
        <v>5.8117450811459567E-2</v>
      </c>
      <c r="M1799" s="139">
        <f t="shared" si="195"/>
        <v>0.31320258431528791</v>
      </c>
      <c r="N1799" s="388">
        <f t="shared" si="191"/>
        <v>417.18584230796353</v>
      </c>
    </row>
    <row r="1800" spans="2:14" x14ac:dyDescent="0.2">
      <c r="B1800" s="387">
        <v>22</v>
      </c>
      <c r="C1800" s="387">
        <v>5708</v>
      </c>
      <c r="D1800" s="384" t="s">
        <v>2373</v>
      </c>
      <c r="E1800" s="385">
        <v>64</v>
      </c>
      <c r="F1800" s="385">
        <v>212</v>
      </c>
      <c r="G1800" s="385">
        <v>997</v>
      </c>
      <c r="H1800" s="386">
        <f t="shared" si="189"/>
        <v>6.4192577733199599E-2</v>
      </c>
      <c r="I1800" s="139">
        <f t="shared" si="190"/>
        <v>5.0047169811320753</v>
      </c>
      <c r="J1800" s="139">
        <f t="shared" si="192"/>
        <v>-0.11201899742367939</v>
      </c>
      <c r="K1800" s="139">
        <f t="shared" si="193"/>
        <v>-0.37326036042931565</v>
      </c>
      <c r="L1800" s="139">
        <f t="shared" si="194"/>
        <v>-6.9616580145146351E-2</v>
      </c>
      <c r="M1800" s="139">
        <f t="shared" si="195"/>
        <v>-0.55489593799814141</v>
      </c>
      <c r="N1800" s="388">
        <f t="shared" si="191"/>
        <v>-553.23125018414703</v>
      </c>
    </row>
    <row r="1801" spans="2:14" x14ac:dyDescent="0.2">
      <c r="B1801" s="387">
        <v>22</v>
      </c>
      <c r="C1801" s="387">
        <v>5709</v>
      </c>
      <c r="D1801" s="384" t="s">
        <v>2374</v>
      </c>
      <c r="E1801" s="385">
        <v>206</v>
      </c>
      <c r="F1801" s="385">
        <v>1041</v>
      </c>
      <c r="G1801" s="385">
        <v>1253</v>
      </c>
      <c r="H1801" s="386">
        <f t="shared" si="189"/>
        <v>0.16440542697525937</v>
      </c>
      <c r="I1801" s="139">
        <f t="shared" si="190"/>
        <v>1.4015369836695486</v>
      </c>
      <c r="J1801" s="139">
        <f t="shared" si="192"/>
        <v>-0.10259550656558476</v>
      </c>
      <c r="K1801" s="139">
        <f t="shared" si="193"/>
        <v>-0.2660558553023486</v>
      </c>
      <c r="L1801" s="139">
        <f t="shared" si="194"/>
        <v>-0.19736796893542138</v>
      </c>
      <c r="M1801" s="139">
        <f t="shared" si="195"/>
        <v>-0.56601933080335476</v>
      </c>
      <c r="N1801" s="388">
        <f t="shared" si="191"/>
        <v>-709.22222149660354</v>
      </c>
    </row>
    <row r="1802" spans="2:14" x14ac:dyDescent="0.2">
      <c r="B1802" s="387">
        <v>22</v>
      </c>
      <c r="C1802" s="387">
        <v>5710</v>
      </c>
      <c r="D1802" s="384" t="s">
        <v>2375</v>
      </c>
      <c r="E1802" s="385">
        <v>202</v>
      </c>
      <c r="F1802" s="385">
        <v>294</v>
      </c>
      <c r="G1802" s="385">
        <v>507</v>
      </c>
      <c r="H1802" s="386">
        <f t="shared" si="189"/>
        <v>0.39842209072978302</v>
      </c>
      <c r="I1802" s="139">
        <f t="shared" si="190"/>
        <v>2.4115646258503403</v>
      </c>
      <c r="J1802" s="139">
        <f t="shared" si="192"/>
        <v>-0.13005614789425116</v>
      </c>
      <c r="K1802" s="139">
        <f t="shared" si="193"/>
        <v>-1.5712303362522436E-2</v>
      </c>
      <c r="L1802" s="139">
        <f t="shared" si="194"/>
        <v>-0.16155725892481079</v>
      </c>
      <c r="M1802" s="139">
        <f t="shared" si="195"/>
        <v>-0.30732571018158439</v>
      </c>
      <c r="N1802" s="388">
        <f t="shared" si="191"/>
        <v>-155.81413506206329</v>
      </c>
    </row>
    <row r="1803" spans="2:14" x14ac:dyDescent="0.2">
      <c r="B1803" s="387">
        <v>22</v>
      </c>
      <c r="C1803" s="387">
        <v>5711</v>
      </c>
      <c r="D1803" s="384" t="s">
        <v>2376</v>
      </c>
      <c r="E1803" s="385">
        <v>276</v>
      </c>
      <c r="F1803" s="385">
        <v>646</v>
      </c>
      <c r="G1803" s="385">
        <v>2990</v>
      </c>
      <c r="H1803" s="386">
        <f t="shared" si="189"/>
        <v>9.2307692307692313E-2</v>
      </c>
      <c r="I1803" s="139">
        <f t="shared" si="190"/>
        <v>5.0557275541795663</v>
      </c>
      <c r="J1803" s="139">
        <f t="shared" si="192"/>
        <v>-3.86556486729661E-2</v>
      </c>
      <c r="K1803" s="139">
        <f t="shared" si="193"/>
        <v>-0.34318370890864963</v>
      </c>
      <c r="L1803" s="139">
        <f t="shared" si="194"/>
        <v>-6.7807991189170233E-2</v>
      </c>
      <c r="M1803" s="139">
        <f t="shared" si="195"/>
        <v>-0.44964734877078599</v>
      </c>
      <c r="N1803" s="388">
        <f t="shared" si="191"/>
        <v>-1344.4455728246501</v>
      </c>
    </row>
    <row r="1804" spans="2:14" x14ac:dyDescent="0.2">
      <c r="B1804" s="387">
        <v>22</v>
      </c>
      <c r="C1804" s="387">
        <v>5712</v>
      </c>
      <c r="D1804" s="384" t="s">
        <v>2377</v>
      </c>
      <c r="E1804" s="385">
        <v>861</v>
      </c>
      <c r="F1804" s="385">
        <v>184</v>
      </c>
      <c r="G1804" s="385">
        <v>3250</v>
      </c>
      <c r="H1804" s="386">
        <f t="shared" si="189"/>
        <v>0.26492307692307693</v>
      </c>
      <c r="I1804" s="139">
        <f t="shared" si="190"/>
        <v>22.342391304347824</v>
      </c>
      <c r="J1804" s="139">
        <f t="shared" si="192"/>
        <v>-2.9084915770213736E-2</v>
      </c>
      <c r="K1804" s="139">
        <f t="shared" si="193"/>
        <v>-0.15852528411628578</v>
      </c>
      <c r="L1804" s="139">
        <f t="shared" si="194"/>
        <v>0.5450937520458945</v>
      </c>
      <c r="M1804" s="139">
        <f t="shared" si="195"/>
        <v>0.35748355215939498</v>
      </c>
      <c r="N1804" s="388">
        <f t="shared" si="191"/>
        <v>1161.8215445180338</v>
      </c>
    </row>
    <row r="1805" spans="2:14" x14ac:dyDescent="0.2">
      <c r="B1805" s="387">
        <v>22</v>
      </c>
      <c r="C1805" s="387">
        <v>5713</v>
      </c>
      <c r="D1805" s="384" t="s">
        <v>2378</v>
      </c>
      <c r="E1805" s="385">
        <v>311</v>
      </c>
      <c r="F1805" s="385">
        <v>429</v>
      </c>
      <c r="G1805" s="385">
        <v>2383</v>
      </c>
      <c r="H1805" s="386">
        <f t="shared" ref="H1805:H1868" si="196">E1805/G1805</f>
        <v>0.13050776332354175</v>
      </c>
      <c r="I1805" s="139">
        <f t="shared" ref="I1805:I1868" si="197">(G1805+E1805)/F1805</f>
        <v>6.27972027972028</v>
      </c>
      <c r="J1805" s="139">
        <f t="shared" si="192"/>
        <v>-6.0999628949776424E-2</v>
      </c>
      <c r="K1805" s="139">
        <f t="shared" si="193"/>
        <v>-0.30231849312003045</v>
      </c>
      <c r="L1805" s="139">
        <f t="shared" si="194"/>
        <v>-2.4411111025776092E-2</v>
      </c>
      <c r="M1805" s="139">
        <f t="shared" si="195"/>
        <v>-0.38772923309558294</v>
      </c>
      <c r="N1805" s="388">
        <f t="shared" ref="N1805:N1868" si="198">M1805*G1805</f>
        <v>-923.95876246677415</v>
      </c>
    </row>
    <row r="1806" spans="2:14" x14ac:dyDescent="0.2">
      <c r="B1806" s="387">
        <v>22</v>
      </c>
      <c r="C1806" s="387">
        <v>5714</v>
      </c>
      <c r="D1806" s="384" t="s">
        <v>2379</v>
      </c>
      <c r="E1806" s="385">
        <v>389</v>
      </c>
      <c r="F1806" s="385">
        <v>202</v>
      </c>
      <c r="G1806" s="385">
        <v>1225</v>
      </c>
      <c r="H1806" s="386">
        <f t="shared" si="196"/>
        <v>0.31755102040816324</v>
      </c>
      <c r="I1806" s="139">
        <f t="shared" si="197"/>
        <v>7.9900990099009901</v>
      </c>
      <c r="J1806" s="139">
        <f t="shared" ref="J1806:J1869" si="199">$J$6*(G1806-G$10)/G$11</f>
        <v>-0.10362620087818886</v>
      </c>
      <c r="K1806" s="139">
        <f t="shared" ref="K1806:K1869" si="200">$K$6*(H1806-H$10)/H$11</f>
        <v>-0.10222559121422312</v>
      </c>
      <c r="L1806" s="139">
        <f t="shared" ref="L1806:L1869" si="201">$L$6*(I1806-I$10)/I$11</f>
        <v>3.6230671591747782E-2</v>
      </c>
      <c r="M1806" s="139">
        <f t="shared" ref="M1806:M1869" si="202">SUM(J1806:L1806)</f>
        <v>-0.16962112050066419</v>
      </c>
      <c r="N1806" s="388">
        <f t="shared" si="198"/>
        <v>-207.78587261331364</v>
      </c>
    </row>
    <row r="1807" spans="2:14" x14ac:dyDescent="0.2">
      <c r="B1807" s="387">
        <v>22</v>
      </c>
      <c r="C1807" s="387">
        <v>5715</v>
      </c>
      <c r="D1807" s="384" t="s">
        <v>2380</v>
      </c>
      <c r="E1807" s="385">
        <v>371</v>
      </c>
      <c r="F1807" s="385">
        <v>405</v>
      </c>
      <c r="G1807" s="385">
        <v>1148</v>
      </c>
      <c r="H1807" s="386">
        <f t="shared" si="196"/>
        <v>0.32317073170731708</v>
      </c>
      <c r="I1807" s="139">
        <f t="shared" si="197"/>
        <v>3.7506172839506173</v>
      </c>
      <c r="J1807" s="139">
        <f t="shared" si="199"/>
        <v>-0.10646061023785015</v>
      </c>
      <c r="K1807" s="139">
        <f t="shared" si="200"/>
        <v>-9.6213803570834172E-2</v>
      </c>
      <c r="L1807" s="139">
        <f t="shared" si="201"/>
        <v>-0.1140809083522361</v>
      </c>
      <c r="M1807" s="139">
        <f t="shared" si="202"/>
        <v>-0.31675532216092045</v>
      </c>
      <c r="N1807" s="388">
        <f t="shared" si="198"/>
        <v>-363.63510984073667</v>
      </c>
    </row>
    <row r="1808" spans="2:14" x14ac:dyDescent="0.2">
      <c r="B1808" s="387">
        <v>22</v>
      </c>
      <c r="C1808" s="387">
        <v>5716</v>
      </c>
      <c r="D1808" s="384" t="s">
        <v>2381</v>
      </c>
      <c r="E1808" s="385">
        <v>1779</v>
      </c>
      <c r="F1808" s="385">
        <v>236</v>
      </c>
      <c r="G1808" s="385">
        <v>1726</v>
      </c>
      <c r="H1808" s="386">
        <f t="shared" si="196"/>
        <v>1.0307068366164542</v>
      </c>
      <c r="I1808" s="139">
        <f t="shared" si="197"/>
        <v>14.851694915254237</v>
      </c>
      <c r="J1808" s="139">
        <f t="shared" si="199"/>
        <v>-8.5184134784808352E-2</v>
      </c>
      <c r="K1808" s="139">
        <f t="shared" si="200"/>
        <v>0.66068572138959247</v>
      </c>
      <c r="L1808" s="139">
        <f t="shared" si="201"/>
        <v>0.27950977694975265</v>
      </c>
      <c r="M1808" s="139">
        <f t="shared" si="202"/>
        <v>0.85501136355453677</v>
      </c>
      <c r="N1808" s="388">
        <f t="shared" si="198"/>
        <v>1475.7496134951305</v>
      </c>
    </row>
    <row r="1809" spans="2:14" x14ac:dyDescent="0.2">
      <c r="B1809" s="387">
        <v>22</v>
      </c>
      <c r="C1809" s="387">
        <v>5717</v>
      </c>
      <c r="D1809" s="384" t="s">
        <v>2382</v>
      </c>
      <c r="E1809" s="385">
        <v>971</v>
      </c>
      <c r="F1809" s="385">
        <v>478</v>
      </c>
      <c r="G1809" s="385">
        <v>3847</v>
      </c>
      <c r="H1809" s="386">
        <f t="shared" si="196"/>
        <v>0.25240447101637642</v>
      </c>
      <c r="I1809" s="139">
        <f t="shared" si="197"/>
        <v>10.07949790794979</v>
      </c>
      <c r="J1809" s="139">
        <f t="shared" si="199"/>
        <v>-7.1090406050477364E-3</v>
      </c>
      <c r="K1809" s="139">
        <f t="shared" si="200"/>
        <v>-0.17191728884679383</v>
      </c>
      <c r="L1809" s="139">
        <f t="shared" si="201"/>
        <v>0.11031068179123282</v>
      </c>
      <c r="M1809" s="139">
        <f t="shared" si="202"/>
        <v>-6.8715647660608753E-2</v>
      </c>
      <c r="N1809" s="388">
        <f t="shared" si="198"/>
        <v>-264.34909655036188</v>
      </c>
    </row>
    <row r="1810" spans="2:14" x14ac:dyDescent="0.2">
      <c r="B1810" s="387">
        <v>22</v>
      </c>
      <c r="C1810" s="387">
        <v>5718</v>
      </c>
      <c r="D1810" s="384" t="s">
        <v>2383</v>
      </c>
      <c r="E1810" s="385">
        <v>994</v>
      </c>
      <c r="F1810" s="385">
        <v>480</v>
      </c>
      <c r="G1810" s="385">
        <v>2001</v>
      </c>
      <c r="H1810" s="386">
        <f t="shared" si="196"/>
        <v>0.49675162418790603</v>
      </c>
      <c r="I1810" s="139">
        <f t="shared" si="197"/>
        <v>6.239583333333333</v>
      </c>
      <c r="J1810" s="139">
        <f t="shared" si="199"/>
        <v>-7.5061244214589512E-2</v>
      </c>
      <c r="K1810" s="139">
        <f t="shared" si="200"/>
        <v>8.947749069553701E-2</v>
      </c>
      <c r="L1810" s="139">
        <f t="shared" si="201"/>
        <v>-2.583417361114354E-2</v>
      </c>
      <c r="M1810" s="139">
        <f t="shared" si="202"/>
        <v>-1.1417927130196043E-2</v>
      </c>
      <c r="N1810" s="388">
        <f t="shared" si="198"/>
        <v>-22.847272187522282</v>
      </c>
    </row>
    <row r="1811" spans="2:14" x14ac:dyDescent="0.2">
      <c r="B1811" s="387">
        <v>22</v>
      </c>
      <c r="C1811" s="387">
        <v>5719</v>
      </c>
      <c r="D1811" s="384" t="s">
        <v>2384</v>
      </c>
      <c r="E1811" s="385">
        <v>292</v>
      </c>
      <c r="F1811" s="385">
        <v>1247</v>
      </c>
      <c r="G1811" s="385">
        <v>1269</v>
      </c>
      <c r="H1811" s="386">
        <f t="shared" si="196"/>
        <v>0.23010244286840031</v>
      </c>
      <c r="I1811" s="139">
        <f t="shared" si="197"/>
        <v>1.2518043303929431</v>
      </c>
      <c r="J1811" s="139">
        <f t="shared" si="199"/>
        <v>-0.10200653838695385</v>
      </c>
      <c r="K1811" s="139">
        <f t="shared" si="200"/>
        <v>-0.19577528618959372</v>
      </c>
      <c r="L1811" s="139">
        <f t="shared" si="201"/>
        <v>-0.20267676683527927</v>
      </c>
      <c r="M1811" s="139">
        <f t="shared" si="202"/>
        <v>-0.5004585914118268</v>
      </c>
      <c r="N1811" s="388">
        <f t="shared" si="198"/>
        <v>-635.08195250160816</v>
      </c>
    </row>
    <row r="1812" spans="2:14" x14ac:dyDescent="0.2">
      <c r="B1812" s="387">
        <v>22</v>
      </c>
      <c r="C1812" s="387">
        <v>5720</v>
      </c>
      <c r="D1812" s="384" t="s">
        <v>2385</v>
      </c>
      <c r="E1812" s="385">
        <v>175</v>
      </c>
      <c r="F1812" s="385">
        <v>393</v>
      </c>
      <c r="G1812" s="385">
        <v>1011</v>
      </c>
      <c r="H1812" s="386">
        <f t="shared" si="196"/>
        <v>0.17309594460929772</v>
      </c>
      <c r="I1812" s="139">
        <f t="shared" si="197"/>
        <v>3.0178117048346058</v>
      </c>
      <c r="J1812" s="139">
        <f t="shared" si="199"/>
        <v>-0.11150365026737735</v>
      </c>
      <c r="K1812" s="139">
        <f t="shared" si="200"/>
        <v>-0.25675901712939264</v>
      </c>
      <c r="L1812" s="139">
        <f t="shared" si="201"/>
        <v>-0.14006266072410212</v>
      </c>
      <c r="M1812" s="139">
        <f t="shared" si="202"/>
        <v>-0.50832532812087217</v>
      </c>
      <c r="N1812" s="388">
        <f t="shared" si="198"/>
        <v>-513.91690673020173</v>
      </c>
    </row>
    <row r="1813" spans="2:14" x14ac:dyDescent="0.2">
      <c r="B1813" s="387">
        <v>22</v>
      </c>
      <c r="C1813" s="387">
        <v>5721</v>
      </c>
      <c r="D1813" s="384" t="s">
        <v>2386</v>
      </c>
      <c r="E1813" s="385">
        <v>7304</v>
      </c>
      <c r="F1813" s="385">
        <v>834</v>
      </c>
      <c r="G1813" s="385">
        <v>13298</v>
      </c>
      <c r="H1813" s="386">
        <f t="shared" si="196"/>
        <v>0.54925552714693937</v>
      </c>
      <c r="I1813" s="139">
        <f t="shared" si="197"/>
        <v>24.702637889688248</v>
      </c>
      <c r="J1813" s="139">
        <f t="shared" si="199"/>
        <v>0.34078710041000065</v>
      </c>
      <c r="K1813" s="139">
        <f t="shared" si="200"/>
        <v>0.14564448900492249</v>
      </c>
      <c r="L1813" s="139">
        <f t="shared" si="201"/>
        <v>0.62877671525536127</v>
      </c>
      <c r="M1813" s="139">
        <f t="shared" si="202"/>
        <v>1.1152083046702845</v>
      </c>
      <c r="N1813" s="388">
        <f t="shared" si="198"/>
        <v>14830.040035505444</v>
      </c>
    </row>
    <row r="1814" spans="2:14" x14ac:dyDescent="0.2">
      <c r="B1814" s="387">
        <v>22</v>
      </c>
      <c r="C1814" s="387">
        <v>5722</v>
      </c>
      <c r="D1814" s="384" t="s">
        <v>2387</v>
      </c>
      <c r="E1814" s="385">
        <v>114</v>
      </c>
      <c r="F1814" s="385">
        <v>255</v>
      </c>
      <c r="G1814" s="385">
        <v>400</v>
      </c>
      <c r="H1814" s="386">
        <f t="shared" si="196"/>
        <v>0.28499999999999998</v>
      </c>
      <c r="I1814" s="139">
        <f t="shared" si="197"/>
        <v>2.0156862745098039</v>
      </c>
      <c r="J1814" s="139">
        <f t="shared" si="199"/>
        <v>-0.1339948725888454</v>
      </c>
      <c r="K1814" s="139">
        <f t="shared" si="200"/>
        <v>-0.13704763310433973</v>
      </c>
      <c r="L1814" s="139">
        <f t="shared" si="201"/>
        <v>-0.17559319640541787</v>
      </c>
      <c r="M1814" s="139">
        <f t="shared" si="202"/>
        <v>-0.44663570209860298</v>
      </c>
      <c r="N1814" s="388">
        <f t="shared" si="198"/>
        <v>-178.65428083944118</v>
      </c>
    </row>
    <row r="1815" spans="2:14" x14ac:dyDescent="0.2">
      <c r="B1815" s="387">
        <v>22</v>
      </c>
      <c r="C1815" s="387">
        <v>5723</v>
      </c>
      <c r="D1815" s="384" t="s">
        <v>2388</v>
      </c>
      <c r="E1815" s="385">
        <v>849</v>
      </c>
      <c r="F1815" s="385">
        <v>348</v>
      </c>
      <c r="G1815" s="385">
        <v>2202</v>
      </c>
      <c r="H1815" s="386">
        <f t="shared" si="196"/>
        <v>0.38555858310626701</v>
      </c>
      <c r="I1815" s="139">
        <f t="shared" si="197"/>
        <v>8.7672413793103452</v>
      </c>
      <c r="J1815" s="139">
        <f t="shared" si="199"/>
        <v>-6.7662331470538656E-2</v>
      </c>
      <c r="K1815" s="139">
        <f t="shared" si="200"/>
        <v>-2.9473272932851933E-2</v>
      </c>
      <c r="L1815" s="139">
        <f t="shared" si="201"/>
        <v>6.3784392762970682E-2</v>
      </c>
      <c r="M1815" s="139">
        <f t="shared" si="202"/>
        <v>-3.3351211640419903E-2</v>
      </c>
      <c r="N1815" s="388">
        <f t="shared" si="198"/>
        <v>-73.439368032204627</v>
      </c>
    </row>
    <row r="1816" spans="2:14" x14ac:dyDescent="0.2">
      <c r="B1816" s="387">
        <v>22</v>
      </c>
      <c r="C1816" s="387">
        <v>5724</v>
      </c>
      <c r="D1816" s="384" t="s">
        <v>2389</v>
      </c>
      <c r="E1816" s="385">
        <v>16773</v>
      </c>
      <c r="F1816" s="385">
        <v>686</v>
      </c>
      <c r="G1816" s="385">
        <v>22135</v>
      </c>
      <c r="H1816" s="386">
        <f t="shared" si="196"/>
        <v>0.75775920487915072</v>
      </c>
      <c r="I1816" s="139">
        <f t="shared" si="197"/>
        <v>56.717201166180757</v>
      </c>
      <c r="J1816" s="139">
        <f t="shared" si="199"/>
        <v>0.66608158757008773</v>
      </c>
      <c r="K1816" s="139">
        <f t="shared" si="200"/>
        <v>0.36869506343218744</v>
      </c>
      <c r="L1816" s="139">
        <f t="shared" si="201"/>
        <v>1.7638587602729003</v>
      </c>
      <c r="M1816" s="139">
        <f t="shared" si="202"/>
        <v>2.7986354112751757</v>
      </c>
      <c r="N1816" s="388">
        <f t="shared" si="198"/>
        <v>61947.794828576014</v>
      </c>
    </row>
    <row r="1817" spans="2:14" x14ac:dyDescent="0.2">
      <c r="B1817" s="387">
        <v>22</v>
      </c>
      <c r="C1817" s="387">
        <v>5725</v>
      </c>
      <c r="D1817" s="384" t="s">
        <v>2390</v>
      </c>
      <c r="E1817" s="385">
        <v>1880</v>
      </c>
      <c r="F1817" s="385">
        <v>602</v>
      </c>
      <c r="G1817" s="385">
        <v>4067</v>
      </c>
      <c r="H1817" s="386">
        <f t="shared" si="196"/>
        <v>0.4622571920334399</v>
      </c>
      <c r="I1817" s="139">
        <f t="shared" si="197"/>
        <v>9.8787375415282384</v>
      </c>
      <c r="J1817" s="139">
        <f t="shared" si="199"/>
        <v>9.8927185112733973E-4</v>
      </c>
      <c r="K1817" s="139">
        <f t="shared" si="200"/>
        <v>5.2576448995554782E-2</v>
      </c>
      <c r="L1817" s="139">
        <f t="shared" si="201"/>
        <v>0.10319268723018968</v>
      </c>
      <c r="M1817" s="139">
        <f t="shared" si="202"/>
        <v>0.1567584080768718</v>
      </c>
      <c r="N1817" s="388">
        <f t="shared" si="198"/>
        <v>637.5364456486376</v>
      </c>
    </row>
    <row r="1818" spans="2:14" x14ac:dyDescent="0.2">
      <c r="B1818" s="387">
        <v>22</v>
      </c>
      <c r="C1818" s="387">
        <v>5726</v>
      </c>
      <c r="D1818" s="384" t="s">
        <v>2391</v>
      </c>
      <c r="E1818" s="385">
        <v>254</v>
      </c>
      <c r="F1818" s="385">
        <v>1645</v>
      </c>
      <c r="G1818" s="385">
        <v>1162</v>
      </c>
      <c r="H1818" s="386">
        <f t="shared" si="196"/>
        <v>0.21858864027538727</v>
      </c>
      <c r="I1818" s="139">
        <f t="shared" si="197"/>
        <v>0.86079027355623106</v>
      </c>
      <c r="J1818" s="139">
        <f t="shared" si="199"/>
        <v>-0.1059452630815481</v>
      </c>
      <c r="K1818" s="139">
        <f t="shared" si="200"/>
        <v>-0.20809238443047975</v>
      </c>
      <c r="L1818" s="139">
        <f t="shared" si="201"/>
        <v>-0.21654023988757964</v>
      </c>
      <c r="M1818" s="139">
        <f t="shared" si="202"/>
        <v>-0.53057788739960743</v>
      </c>
      <c r="N1818" s="388">
        <f t="shared" si="198"/>
        <v>-616.53150515834386</v>
      </c>
    </row>
    <row r="1819" spans="2:14" x14ac:dyDescent="0.2">
      <c r="B1819" s="387">
        <v>22</v>
      </c>
      <c r="C1819" s="387">
        <v>5727</v>
      </c>
      <c r="D1819" s="384" t="s">
        <v>2392</v>
      </c>
      <c r="E1819" s="385">
        <v>414</v>
      </c>
      <c r="F1819" s="385">
        <v>2413</v>
      </c>
      <c r="G1819" s="385">
        <v>2744</v>
      </c>
      <c r="H1819" s="386">
        <f t="shared" si="196"/>
        <v>0.15087463556851313</v>
      </c>
      <c r="I1819" s="139">
        <f t="shared" si="197"/>
        <v>1.3087443016991298</v>
      </c>
      <c r="J1819" s="139">
        <f t="shared" si="199"/>
        <v>-4.7711034419416411E-2</v>
      </c>
      <c r="K1819" s="139">
        <f t="shared" si="200"/>
        <v>-0.28053066374964336</v>
      </c>
      <c r="L1819" s="139">
        <f t="shared" si="201"/>
        <v>-0.20065795000759748</v>
      </c>
      <c r="M1819" s="139">
        <f t="shared" si="202"/>
        <v>-0.52889964817665724</v>
      </c>
      <c r="N1819" s="388">
        <f t="shared" si="198"/>
        <v>-1451.3006345967474</v>
      </c>
    </row>
    <row r="1820" spans="2:14" x14ac:dyDescent="0.2">
      <c r="B1820" s="387">
        <v>22</v>
      </c>
      <c r="C1820" s="387">
        <v>5728</v>
      </c>
      <c r="D1820" s="384" t="s">
        <v>2393</v>
      </c>
      <c r="E1820" s="385">
        <v>653</v>
      </c>
      <c r="F1820" s="385">
        <v>193</v>
      </c>
      <c r="G1820" s="385">
        <v>588</v>
      </c>
      <c r="H1820" s="386">
        <f t="shared" si="196"/>
        <v>1.1105442176870748</v>
      </c>
      <c r="I1820" s="139">
        <f t="shared" si="197"/>
        <v>6.4300518134715023</v>
      </c>
      <c r="J1820" s="139">
        <f t="shared" si="199"/>
        <v>-0.12707449648993216</v>
      </c>
      <c r="K1820" s="139">
        <f t="shared" si="200"/>
        <v>0.74609320149860769</v>
      </c>
      <c r="L1820" s="139">
        <f t="shared" si="201"/>
        <v>-1.9081079711987838E-2</v>
      </c>
      <c r="M1820" s="139">
        <f t="shared" si="202"/>
        <v>0.5999376252966877</v>
      </c>
      <c r="N1820" s="388">
        <f t="shared" si="198"/>
        <v>352.76332367445235</v>
      </c>
    </row>
    <row r="1821" spans="2:14" x14ac:dyDescent="0.2">
      <c r="B1821" s="387">
        <v>22</v>
      </c>
      <c r="C1821" s="387">
        <v>5729</v>
      </c>
      <c r="D1821" s="384" t="s">
        <v>2394</v>
      </c>
      <c r="E1821" s="385">
        <v>166</v>
      </c>
      <c r="F1821" s="385">
        <v>178</v>
      </c>
      <c r="G1821" s="385">
        <v>1632</v>
      </c>
      <c r="H1821" s="386">
        <f t="shared" si="196"/>
        <v>0.1017156862745098</v>
      </c>
      <c r="I1821" s="139">
        <f t="shared" si="197"/>
        <v>10.101123595505618</v>
      </c>
      <c r="J1821" s="139">
        <f t="shared" si="199"/>
        <v>-8.8644322834264988E-2</v>
      </c>
      <c r="K1821" s="139">
        <f t="shared" si="200"/>
        <v>-0.33311933747246797</v>
      </c>
      <c r="L1821" s="139">
        <f t="shared" si="201"/>
        <v>0.11107742439658341</v>
      </c>
      <c r="M1821" s="139">
        <f t="shared" si="202"/>
        <v>-0.31068623591014954</v>
      </c>
      <c r="N1821" s="388">
        <f t="shared" si="198"/>
        <v>-507.03993700536404</v>
      </c>
    </row>
    <row r="1822" spans="2:14" x14ac:dyDescent="0.2">
      <c r="B1822" s="387">
        <v>22</v>
      </c>
      <c r="C1822" s="387">
        <v>5730</v>
      </c>
      <c r="D1822" s="384" t="s">
        <v>2395</v>
      </c>
      <c r="E1822" s="385">
        <v>211</v>
      </c>
      <c r="F1822" s="385">
        <v>584</v>
      </c>
      <c r="G1822" s="385">
        <v>1443</v>
      </c>
      <c r="H1822" s="386">
        <f t="shared" si="196"/>
        <v>0.14622314622314622</v>
      </c>
      <c r="I1822" s="139">
        <f t="shared" si="197"/>
        <v>2.8321917808219177</v>
      </c>
      <c r="J1822" s="139">
        <f t="shared" si="199"/>
        <v>-9.5601509444342661E-2</v>
      </c>
      <c r="K1822" s="139">
        <f t="shared" si="200"/>
        <v>-0.28550667847375255</v>
      </c>
      <c r="L1822" s="139">
        <f t="shared" si="201"/>
        <v>-0.14664384820195944</v>
      </c>
      <c r="M1822" s="139">
        <f t="shared" si="202"/>
        <v>-0.52775203612005461</v>
      </c>
      <c r="N1822" s="388">
        <f t="shared" si="198"/>
        <v>-761.54618812123886</v>
      </c>
    </row>
    <row r="1823" spans="2:14" x14ac:dyDescent="0.2">
      <c r="B1823" s="387">
        <v>22</v>
      </c>
      <c r="C1823" s="387">
        <v>5731</v>
      </c>
      <c r="D1823" s="384" t="s">
        <v>2396</v>
      </c>
      <c r="E1823" s="385">
        <v>229</v>
      </c>
      <c r="F1823" s="385">
        <v>313</v>
      </c>
      <c r="G1823" s="385">
        <v>1385</v>
      </c>
      <c r="H1823" s="386">
        <f t="shared" si="196"/>
        <v>0.16534296028880865</v>
      </c>
      <c r="I1823" s="139">
        <f t="shared" si="197"/>
        <v>5.1565495207667729</v>
      </c>
      <c r="J1823" s="139">
        <f t="shared" si="199"/>
        <v>-9.773651909187972E-2</v>
      </c>
      <c r="K1823" s="139">
        <f t="shared" si="200"/>
        <v>-0.26505291211014054</v>
      </c>
      <c r="L1823" s="139">
        <f t="shared" si="201"/>
        <v>-6.423333040032457E-2</v>
      </c>
      <c r="M1823" s="139">
        <f t="shared" si="202"/>
        <v>-0.42702276160234481</v>
      </c>
      <c r="N1823" s="388">
        <f t="shared" si="198"/>
        <v>-591.42652481924756</v>
      </c>
    </row>
    <row r="1824" spans="2:14" x14ac:dyDescent="0.2">
      <c r="B1824" s="387">
        <v>22</v>
      </c>
      <c r="C1824" s="387">
        <v>5732</v>
      </c>
      <c r="D1824" s="384" t="s">
        <v>2397</v>
      </c>
      <c r="E1824" s="385">
        <v>529</v>
      </c>
      <c r="F1824" s="385">
        <v>152</v>
      </c>
      <c r="G1824" s="385">
        <v>1162</v>
      </c>
      <c r="H1824" s="386">
        <f t="shared" si="196"/>
        <v>0.45524956970740105</v>
      </c>
      <c r="I1824" s="139">
        <f t="shared" si="197"/>
        <v>11.125</v>
      </c>
      <c r="J1824" s="139">
        <f t="shared" si="199"/>
        <v>-0.1059452630815481</v>
      </c>
      <c r="K1824" s="139">
        <f t="shared" si="200"/>
        <v>4.5079918468166294E-2</v>
      </c>
      <c r="L1824" s="139">
        <f t="shared" si="201"/>
        <v>0.14737914474246272</v>
      </c>
      <c r="M1824" s="139">
        <f t="shared" si="202"/>
        <v>8.6513800129080914E-2</v>
      </c>
      <c r="N1824" s="388">
        <f t="shared" si="198"/>
        <v>100.52903574999202</v>
      </c>
    </row>
    <row r="1825" spans="2:14" x14ac:dyDescent="0.2">
      <c r="B1825" s="387">
        <v>22</v>
      </c>
      <c r="C1825" s="387">
        <v>5741</v>
      </c>
      <c r="D1825" s="384" t="s">
        <v>2398</v>
      </c>
      <c r="E1825" s="385">
        <v>37</v>
      </c>
      <c r="F1825" s="385">
        <v>581</v>
      </c>
      <c r="G1825" s="385">
        <v>256</v>
      </c>
      <c r="H1825" s="386">
        <f t="shared" si="196"/>
        <v>0.14453125</v>
      </c>
      <c r="I1825" s="139">
        <f t="shared" si="197"/>
        <v>0.50430292598967297</v>
      </c>
      <c r="J1825" s="139">
        <f t="shared" si="199"/>
        <v>-0.13929558619652363</v>
      </c>
      <c r="K1825" s="139">
        <f t="shared" si="200"/>
        <v>-0.28731661501083733</v>
      </c>
      <c r="L1825" s="139">
        <f t="shared" si="201"/>
        <v>-0.22917956231106701</v>
      </c>
      <c r="M1825" s="139">
        <f t="shared" si="202"/>
        <v>-0.65579176351842805</v>
      </c>
      <c r="N1825" s="388">
        <f t="shared" si="198"/>
        <v>-167.88269146071758</v>
      </c>
    </row>
    <row r="1826" spans="2:14" x14ac:dyDescent="0.2">
      <c r="B1826" s="387">
        <v>22</v>
      </c>
      <c r="C1826" s="387">
        <v>5742</v>
      </c>
      <c r="D1826" s="384" t="s">
        <v>2399</v>
      </c>
      <c r="E1826" s="385">
        <v>68</v>
      </c>
      <c r="F1826" s="385">
        <v>543</v>
      </c>
      <c r="G1826" s="385">
        <v>373</v>
      </c>
      <c r="H1826" s="386">
        <f t="shared" si="196"/>
        <v>0.18230563002680966</v>
      </c>
      <c r="I1826" s="139">
        <f t="shared" si="197"/>
        <v>0.81215469613259672</v>
      </c>
      <c r="J1826" s="139">
        <f t="shared" si="199"/>
        <v>-0.13498875639028507</v>
      </c>
      <c r="K1826" s="139">
        <f t="shared" si="200"/>
        <v>-0.24690678984489953</v>
      </c>
      <c r="L1826" s="139">
        <f t="shared" si="201"/>
        <v>-0.21826462295055785</v>
      </c>
      <c r="M1826" s="139">
        <f t="shared" si="202"/>
        <v>-0.60016016918574244</v>
      </c>
      <c r="N1826" s="388">
        <f t="shared" si="198"/>
        <v>-223.85974310628194</v>
      </c>
    </row>
    <row r="1827" spans="2:14" x14ac:dyDescent="0.2">
      <c r="B1827" s="387">
        <v>22</v>
      </c>
      <c r="C1827" s="387">
        <v>5743</v>
      </c>
      <c r="D1827" s="384" t="s">
        <v>2400</v>
      </c>
      <c r="E1827" s="385">
        <v>178</v>
      </c>
      <c r="F1827" s="385">
        <v>754</v>
      </c>
      <c r="G1827" s="385">
        <v>665</v>
      </c>
      <c r="H1827" s="386">
        <f t="shared" si="196"/>
        <v>0.26766917293233083</v>
      </c>
      <c r="I1827" s="139">
        <f t="shared" si="197"/>
        <v>1.1180371352785146</v>
      </c>
      <c r="J1827" s="139">
        <f t="shared" si="199"/>
        <v>-0.12424008713027088</v>
      </c>
      <c r="K1827" s="139">
        <f t="shared" si="200"/>
        <v>-0.15558759832120267</v>
      </c>
      <c r="L1827" s="139">
        <f t="shared" si="201"/>
        <v>-0.20741950657142416</v>
      </c>
      <c r="M1827" s="139">
        <f t="shared" si="202"/>
        <v>-0.48724719202289768</v>
      </c>
      <c r="N1827" s="388">
        <f t="shared" si="198"/>
        <v>-324.01938269522697</v>
      </c>
    </row>
    <row r="1828" spans="2:14" x14ac:dyDescent="0.2">
      <c r="B1828" s="387">
        <v>22</v>
      </c>
      <c r="C1828" s="387">
        <v>5744</v>
      </c>
      <c r="D1828" s="384" t="s">
        <v>2401</v>
      </c>
      <c r="E1828" s="385">
        <v>967</v>
      </c>
      <c r="F1828" s="385">
        <v>903</v>
      </c>
      <c r="G1828" s="385">
        <v>1173</v>
      </c>
      <c r="H1828" s="386">
        <f t="shared" si="196"/>
        <v>0.82438192668371701</v>
      </c>
      <c r="I1828" s="139">
        <f t="shared" si="197"/>
        <v>2.369878183831672</v>
      </c>
      <c r="J1828" s="139">
        <f t="shared" si="199"/>
        <v>-0.10554034745873934</v>
      </c>
      <c r="K1828" s="139">
        <f t="shared" si="200"/>
        <v>0.43996592316014832</v>
      </c>
      <c r="L1828" s="139">
        <f t="shared" si="201"/>
        <v>-0.16303525915387526</v>
      </c>
      <c r="M1828" s="139">
        <f t="shared" si="202"/>
        <v>0.1713903165475337</v>
      </c>
      <c r="N1828" s="388">
        <f t="shared" si="198"/>
        <v>201.04084131025704</v>
      </c>
    </row>
    <row r="1829" spans="2:14" x14ac:dyDescent="0.2">
      <c r="B1829" s="387">
        <v>22</v>
      </c>
      <c r="C1829" s="387">
        <v>5745</v>
      </c>
      <c r="D1829" s="384" t="s">
        <v>2402</v>
      </c>
      <c r="E1829" s="385">
        <v>353</v>
      </c>
      <c r="F1829" s="385">
        <v>2234</v>
      </c>
      <c r="G1829" s="385">
        <v>1128</v>
      </c>
      <c r="H1829" s="386">
        <f t="shared" si="196"/>
        <v>0.31294326241134751</v>
      </c>
      <c r="I1829" s="139">
        <f t="shared" si="197"/>
        <v>0.66293643688451209</v>
      </c>
      <c r="J1829" s="139">
        <f t="shared" si="199"/>
        <v>-0.10719682046113879</v>
      </c>
      <c r="K1829" s="139">
        <f t="shared" si="200"/>
        <v>-0.10715482353851603</v>
      </c>
      <c r="L1829" s="139">
        <f t="shared" si="201"/>
        <v>-0.22355518291848475</v>
      </c>
      <c r="M1829" s="139">
        <f t="shared" si="202"/>
        <v>-0.43790682691813959</v>
      </c>
      <c r="N1829" s="388">
        <f t="shared" si="198"/>
        <v>-493.95890076366146</v>
      </c>
    </row>
    <row r="1830" spans="2:14" x14ac:dyDescent="0.2">
      <c r="B1830" s="387">
        <v>22</v>
      </c>
      <c r="C1830" s="387">
        <v>5746</v>
      </c>
      <c r="D1830" s="384" t="s">
        <v>2403</v>
      </c>
      <c r="E1830" s="385">
        <v>238</v>
      </c>
      <c r="F1830" s="385">
        <v>915</v>
      </c>
      <c r="G1830" s="385">
        <v>978</v>
      </c>
      <c r="H1830" s="386">
        <f t="shared" si="196"/>
        <v>0.24335378323108384</v>
      </c>
      <c r="I1830" s="139">
        <f t="shared" si="197"/>
        <v>1.3289617486338798</v>
      </c>
      <c r="J1830" s="139">
        <f t="shared" si="199"/>
        <v>-0.11271839713580362</v>
      </c>
      <c r="K1830" s="139">
        <f t="shared" si="200"/>
        <v>-0.18159942554303046</v>
      </c>
      <c r="L1830" s="139">
        <f t="shared" si="201"/>
        <v>-0.19994113682437409</v>
      </c>
      <c r="M1830" s="139">
        <f t="shared" si="202"/>
        <v>-0.4942589595032082</v>
      </c>
      <c r="N1830" s="388">
        <f t="shared" si="198"/>
        <v>-483.38526239413761</v>
      </c>
    </row>
    <row r="1831" spans="2:14" x14ac:dyDescent="0.2">
      <c r="B1831" s="387">
        <v>22</v>
      </c>
      <c r="C1831" s="387">
        <v>5747</v>
      </c>
      <c r="D1831" s="384" t="s">
        <v>2404</v>
      </c>
      <c r="E1831" s="385">
        <v>50</v>
      </c>
      <c r="F1831" s="385">
        <v>416</v>
      </c>
      <c r="G1831" s="385">
        <v>206</v>
      </c>
      <c r="H1831" s="386">
        <f t="shared" si="196"/>
        <v>0.24271844660194175</v>
      </c>
      <c r="I1831" s="139">
        <f t="shared" si="197"/>
        <v>0.61538461538461542</v>
      </c>
      <c r="J1831" s="139">
        <f t="shared" si="199"/>
        <v>-0.14113611175474525</v>
      </c>
      <c r="K1831" s="139">
        <f t="shared" si="200"/>
        <v>-0.18227908837500617</v>
      </c>
      <c r="L1831" s="139">
        <f t="shared" si="201"/>
        <v>-0.22524114122209357</v>
      </c>
      <c r="M1831" s="139">
        <f t="shared" si="202"/>
        <v>-0.54865634135184504</v>
      </c>
      <c r="N1831" s="388">
        <f t="shared" si="198"/>
        <v>-113.02320631848008</v>
      </c>
    </row>
    <row r="1832" spans="2:14" x14ac:dyDescent="0.2">
      <c r="B1832" s="387">
        <v>22</v>
      </c>
      <c r="C1832" s="387">
        <v>5748</v>
      </c>
      <c r="D1832" s="384" t="s">
        <v>2405</v>
      </c>
      <c r="E1832" s="385">
        <v>47</v>
      </c>
      <c r="F1832" s="385">
        <v>549</v>
      </c>
      <c r="G1832" s="385">
        <v>266</v>
      </c>
      <c r="H1832" s="386">
        <f t="shared" si="196"/>
        <v>0.17669172932330826</v>
      </c>
      <c r="I1832" s="139">
        <f t="shared" si="197"/>
        <v>0.57012750455373407</v>
      </c>
      <c r="J1832" s="139">
        <f t="shared" si="199"/>
        <v>-0.13892748108487932</v>
      </c>
      <c r="K1832" s="139">
        <f t="shared" si="200"/>
        <v>-0.2529123614986612</v>
      </c>
      <c r="L1832" s="139">
        <f t="shared" si="201"/>
        <v>-0.22684574015008271</v>
      </c>
      <c r="M1832" s="139">
        <f t="shared" si="202"/>
        <v>-0.61868558273362328</v>
      </c>
      <c r="N1832" s="388">
        <f t="shared" si="198"/>
        <v>-164.57036500714381</v>
      </c>
    </row>
    <row r="1833" spans="2:14" x14ac:dyDescent="0.2">
      <c r="B1833" s="387">
        <v>22</v>
      </c>
      <c r="C1833" s="387">
        <v>5749</v>
      </c>
      <c r="D1833" s="384" t="s">
        <v>2406</v>
      </c>
      <c r="E1833" s="385">
        <v>1716</v>
      </c>
      <c r="F1833" s="385">
        <v>1881</v>
      </c>
      <c r="G1833" s="385">
        <v>5358</v>
      </c>
      <c r="H1833" s="386">
        <f t="shared" si="196"/>
        <v>0.32026875699888019</v>
      </c>
      <c r="I1833" s="139">
        <f t="shared" si="197"/>
        <v>3.7607655502392343</v>
      </c>
      <c r="J1833" s="139">
        <f t="shared" si="199"/>
        <v>4.8511641764409259E-2</v>
      </c>
      <c r="K1833" s="139">
        <f t="shared" si="200"/>
        <v>-9.9318243419236174E-2</v>
      </c>
      <c r="L1833" s="139">
        <f t="shared" si="201"/>
        <v>-0.1137210997628519</v>
      </c>
      <c r="M1833" s="139">
        <f t="shared" si="202"/>
        <v>-0.16452770141767881</v>
      </c>
      <c r="N1833" s="388">
        <f t="shared" si="198"/>
        <v>-881.53942419592306</v>
      </c>
    </row>
    <row r="1834" spans="2:14" x14ac:dyDescent="0.2">
      <c r="B1834" s="387">
        <v>22</v>
      </c>
      <c r="C1834" s="387">
        <v>5750</v>
      </c>
      <c r="D1834" s="384" t="s">
        <v>2407</v>
      </c>
      <c r="E1834" s="385">
        <v>33</v>
      </c>
      <c r="F1834" s="385">
        <v>698</v>
      </c>
      <c r="G1834" s="385">
        <v>182</v>
      </c>
      <c r="H1834" s="386">
        <f t="shared" si="196"/>
        <v>0.18131868131868131</v>
      </c>
      <c r="I1834" s="139">
        <f t="shared" si="197"/>
        <v>0.30802292263610315</v>
      </c>
      <c r="J1834" s="139">
        <f t="shared" si="199"/>
        <v>-0.14201956402269161</v>
      </c>
      <c r="K1834" s="139">
        <f t="shared" si="200"/>
        <v>-0.24796259604780505</v>
      </c>
      <c r="L1834" s="139">
        <f t="shared" si="201"/>
        <v>-0.23613870480126653</v>
      </c>
      <c r="M1834" s="139">
        <f t="shared" si="202"/>
        <v>-0.62612086487176322</v>
      </c>
      <c r="N1834" s="388">
        <f t="shared" si="198"/>
        <v>-113.9539974066609</v>
      </c>
    </row>
    <row r="1835" spans="2:14" x14ac:dyDescent="0.2">
      <c r="B1835" s="387">
        <v>22</v>
      </c>
      <c r="C1835" s="387">
        <v>5752</v>
      </c>
      <c r="D1835" s="384" t="s">
        <v>2408</v>
      </c>
      <c r="E1835" s="385">
        <v>105</v>
      </c>
      <c r="F1835" s="385">
        <v>451</v>
      </c>
      <c r="G1835" s="385">
        <v>390</v>
      </c>
      <c r="H1835" s="386">
        <f t="shared" si="196"/>
        <v>0.26923076923076922</v>
      </c>
      <c r="I1835" s="139">
        <f t="shared" si="197"/>
        <v>1.0975609756097562</v>
      </c>
      <c r="J1835" s="139">
        <f t="shared" si="199"/>
        <v>-0.13436297770048974</v>
      </c>
      <c r="K1835" s="139">
        <f t="shared" si="200"/>
        <v>-0.15391705248153875</v>
      </c>
      <c r="L1835" s="139">
        <f t="shared" si="201"/>
        <v>-0.20814549246072678</v>
      </c>
      <c r="M1835" s="139">
        <f t="shared" si="202"/>
        <v>-0.4964255226427553</v>
      </c>
      <c r="N1835" s="388">
        <f t="shared" si="198"/>
        <v>-193.60595383067457</v>
      </c>
    </row>
    <row r="1836" spans="2:14" x14ac:dyDescent="0.2">
      <c r="B1836" s="387">
        <v>22</v>
      </c>
      <c r="C1836" s="387">
        <v>5754</v>
      </c>
      <c r="D1836" s="384" t="s">
        <v>2409</v>
      </c>
      <c r="E1836" s="385">
        <v>62</v>
      </c>
      <c r="F1836" s="385">
        <v>932</v>
      </c>
      <c r="G1836" s="385">
        <v>348</v>
      </c>
      <c r="H1836" s="386">
        <f t="shared" si="196"/>
        <v>0.17816091954022989</v>
      </c>
      <c r="I1836" s="139">
        <f t="shared" si="197"/>
        <v>0.43991416309012876</v>
      </c>
      <c r="J1836" s="139">
        <f t="shared" si="199"/>
        <v>-0.13590901916939588</v>
      </c>
      <c r="K1836" s="139">
        <f t="shared" si="200"/>
        <v>-0.25134066873337491</v>
      </c>
      <c r="L1836" s="139">
        <f t="shared" si="201"/>
        <v>-0.23146247737184591</v>
      </c>
      <c r="M1836" s="139">
        <f t="shared" si="202"/>
        <v>-0.6187121652746167</v>
      </c>
      <c r="N1836" s="388">
        <f t="shared" si="198"/>
        <v>-215.3118335155666</v>
      </c>
    </row>
    <row r="1837" spans="2:14" x14ac:dyDescent="0.2">
      <c r="B1837" s="387">
        <v>22</v>
      </c>
      <c r="C1837" s="387">
        <v>5755</v>
      </c>
      <c r="D1837" s="384" t="s">
        <v>2410</v>
      </c>
      <c r="E1837" s="385">
        <v>94</v>
      </c>
      <c r="F1837" s="385">
        <v>1061</v>
      </c>
      <c r="G1837" s="385">
        <v>408</v>
      </c>
      <c r="H1837" s="386">
        <f t="shared" si="196"/>
        <v>0.23039215686274508</v>
      </c>
      <c r="I1837" s="139">
        <f t="shared" si="197"/>
        <v>0.47313854853911402</v>
      </c>
      <c r="J1837" s="139">
        <f t="shared" si="199"/>
        <v>-0.13370038849952995</v>
      </c>
      <c r="K1837" s="139">
        <f t="shared" si="200"/>
        <v>-0.1954653594124689</v>
      </c>
      <c r="L1837" s="139">
        <f t="shared" si="201"/>
        <v>-0.23028450086614807</v>
      </c>
      <c r="M1837" s="139">
        <f t="shared" si="202"/>
        <v>-0.55945024877814686</v>
      </c>
      <c r="N1837" s="388">
        <f t="shared" si="198"/>
        <v>-228.25570150148391</v>
      </c>
    </row>
    <row r="1838" spans="2:14" x14ac:dyDescent="0.2">
      <c r="B1838" s="387">
        <v>22</v>
      </c>
      <c r="C1838" s="387">
        <v>5756</v>
      </c>
      <c r="D1838" s="384" t="s">
        <v>2411</v>
      </c>
      <c r="E1838" s="385">
        <v>100</v>
      </c>
      <c r="F1838" s="385">
        <v>300</v>
      </c>
      <c r="G1838" s="385">
        <v>500</v>
      </c>
      <c r="H1838" s="386">
        <f t="shared" si="196"/>
        <v>0.2</v>
      </c>
      <c r="I1838" s="139">
        <f t="shared" si="197"/>
        <v>2</v>
      </c>
      <c r="J1838" s="139">
        <f t="shared" si="199"/>
        <v>-0.1303138214724022</v>
      </c>
      <c r="K1838" s="139">
        <f t="shared" si="200"/>
        <v>-0.22797791803997342</v>
      </c>
      <c r="L1838" s="139">
        <f t="shared" si="201"/>
        <v>-0.1761493560629937</v>
      </c>
      <c r="M1838" s="139">
        <f t="shared" si="202"/>
        <v>-0.53444109557536934</v>
      </c>
      <c r="N1838" s="388">
        <f t="shared" si="198"/>
        <v>-267.22054778768467</v>
      </c>
    </row>
    <row r="1839" spans="2:14" x14ac:dyDescent="0.2">
      <c r="B1839" s="387">
        <v>22</v>
      </c>
      <c r="C1839" s="387">
        <v>5757</v>
      </c>
      <c r="D1839" s="384" t="s">
        <v>2412</v>
      </c>
      <c r="E1839" s="385">
        <v>4740</v>
      </c>
      <c r="F1839" s="385">
        <v>1165</v>
      </c>
      <c r="G1839" s="385">
        <v>7548</v>
      </c>
      <c r="H1839" s="386">
        <f t="shared" si="196"/>
        <v>0.62798092209856915</v>
      </c>
      <c r="I1839" s="139">
        <f t="shared" si="197"/>
        <v>10.547639484978541</v>
      </c>
      <c r="J1839" s="139">
        <f t="shared" si="199"/>
        <v>0.12912666121451571</v>
      </c>
      <c r="K1839" s="139">
        <f t="shared" si="200"/>
        <v>0.2298624018828283</v>
      </c>
      <c r="L1839" s="139">
        <f t="shared" si="201"/>
        <v>0.12690872481378776</v>
      </c>
      <c r="M1839" s="139">
        <f t="shared" si="202"/>
        <v>0.48589778791113181</v>
      </c>
      <c r="N1839" s="388">
        <f t="shared" si="198"/>
        <v>3667.5565031532228</v>
      </c>
    </row>
    <row r="1840" spans="2:14" x14ac:dyDescent="0.2">
      <c r="B1840" s="387">
        <v>22</v>
      </c>
      <c r="C1840" s="387">
        <v>5758</v>
      </c>
      <c r="D1840" s="384" t="s">
        <v>2413</v>
      </c>
      <c r="E1840" s="385">
        <v>29</v>
      </c>
      <c r="F1840" s="385">
        <v>511</v>
      </c>
      <c r="G1840" s="385">
        <v>183</v>
      </c>
      <c r="H1840" s="386">
        <f t="shared" si="196"/>
        <v>0.15846994535519127</v>
      </c>
      <c r="I1840" s="139">
        <f t="shared" si="197"/>
        <v>0.41487279843444225</v>
      </c>
      <c r="J1840" s="139">
        <f t="shared" si="199"/>
        <v>-0.1419827535115272</v>
      </c>
      <c r="K1840" s="139">
        <f t="shared" si="200"/>
        <v>-0.27240544394873689</v>
      </c>
      <c r="L1840" s="139">
        <f t="shared" si="201"/>
        <v>-0.2323503234173448</v>
      </c>
      <c r="M1840" s="139">
        <f t="shared" si="202"/>
        <v>-0.64673852087760886</v>
      </c>
      <c r="N1840" s="388">
        <f t="shared" si="198"/>
        <v>-118.35314932060243</v>
      </c>
    </row>
    <row r="1841" spans="2:14" x14ac:dyDescent="0.2">
      <c r="B1841" s="387">
        <v>22</v>
      </c>
      <c r="C1841" s="387">
        <v>5759</v>
      </c>
      <c r="D1841" s="384" t="s">
        <v>2414</v>
      </c>
      <c r="E1841" s="385">
        <v>53</v>
      </c>
      <c r="F1841" s="385">
        <v>605</v>
      </c>
      <c r="G1841" s="385">
        <v>233</v>
      </c>
      <c r="H1841" s="386">
        <f t="shared" si="196"/>
        <v>0.22746781115879827</v>
      </c>
      <c r="I1841" s="139">
        <f t="shared" si="197"/>
        <v>0.47272727272727272</v>
      </c>
      <c r="J1841" s="139">
        <f t="shared" si="199"/>
        <v>-0.14014222795330558</v>
      </c>
      <c r="K1841" s="139">
        <f t="shared" si="200"/>
        <v>-0.19859373103729455</v>
      </c>
      <c r="L1841" s="139">
        <f t="shared" si="201"/>
        <v>-0.23029908272333413</v>
      </c>
      <c r="M1841" s="139">
        <f t="shared" si="202"/>
        <v>-0.56903504171393426</v>
      </c>
      <c r="N1841" s="388">
        <f t="shared" si="198"/>
        <v>-132.58516471934669</v>
      </c>
    </row>
    <row r="1842" spans="2:14" x14ac:dyDescent="0.2">
      <c r="B1842" s="387">
        <v>22</v>
      </c>
      <c r="C1842" s="387">
        <v>5760</v>
      </c>
      <c r="D1842" s="384" t="s">
        <v>2415</v>
      </c>
      <c r="E1842" s="385">
        <v>95</v>
      </c>
      <c r="F1842" s="385">
        <v>983</v>
      </c>
      <c r="G1842" s="385">
        <v>512</v>
      </c>
      <c r="H1842" s="386">
        <f t="shared" si="196"/>
        <v>0.185546875</v>
      </c>
      <c r="I1842" s="139">
        <f t="shared" si="197"/>
        <v>0.61749745676500511</v>
      </c>
      <c r="J1842" s="139">
        <f t="shared" si="199"/>
        <v>-0.129872095338429</v>
      </c>
      <c r="K1842" s="139">
        <f t="shared" si="200"/>
        <v>-0.24343940950421261</v>
      </c>
      <c r="L1842" s="139">
        <f t="shared" si="201"/>
        <v>-0.22516623005450589</v>
      </c>
      <c r="M1842" s="139">
        <f t="shared" si="202"/>
        <v>-0.59847773489714751</v>
      </c>
      <c r="N1842" s="388">
        <f t="shared" si="198"/>
        <v>-306.42060026733952</v>
      </c>
    </row>
    <row r="1843" spans="2:14" x14ac:dyDescent="0.2">
      <c r="B1843" s="387">
        <v>22</v>
      </c>
      <c r="C1843" s="387">
        <v>5761</v>
      </c>
      <c r="D1843" s="384" t="s">
        <v>2416</v>
      </c>
      <c r="E1843" s="385">
        <v>176</v>
      </c>
      <c r="F1843" s="385">
        <v>697</v>
      </c>
      <c r="G1843" s="385">
        <v>551</v>
      </c>
      <c r="H1843" s="386">
        <f t="shared" si="196"/>
        <v>0.31941923774954628</v>
      </c>
      <c r="I1843" s="139">
        <f t="shared" si="197"/>
        <v>1.043041606886657</v>
      </c>
      <c r="J1843" s="139">
        <f t="shared" si="199"/>
        <v>-0.12843648540301617</v>
      </c>
      <c r="K1843" s="139">
        <f t="shared" si="200"/>
        <v>-0.10022703197688604</v>
      </c>
      <c r="L1843" s="139">
        <f t="shared" si="201"/>
        <v>-0.21007848639254531</v>
      </c>
      <c r="M1843" s="139">
        <f t="shared" si="202"/>
        <v>-0.43874200377244754</v>
      </c>
      <c r="N1843" s="388">
        <f t="shared" si="198"/>
        <v>-241.74684407861861</v>
      </c>
    </row>
    <row r="1844" spans="2:14" x14ac:dyDescent="0.2">
      <c r="B1844" s="387">
        <v>22</v>
      </c>
      <c r="C1844" s="387">
        <v>5762</v>
      </c>
      <c r="D1844" s="384" t="s">
        <v>2417</v>
      </c>
      <c r="E1844" s="385">
        <v>27</v>
      </c>
      <c r="F1844" s="385">
        <v>147</v>
      </c>
      <c r="G1844" s="385">
        <v>141</v>
      </c>
      <c r="H1844" s="386">
        <f t="shared" si="196"/>
        <v>0.19148936170212766</v>
      </c>
      <c r="I1844" s="139">
        <f t="shared" si="197"/>
        <v>1.1428571428571428</v>
      </c>
      <c r="J1844" s="139">
        <f t="shared" si="199"/>
        <v>-0.14352879498043333</v>
      </c>
      <c r="K1844" s="139">
        <f t="shared" si="200"/>
        <v>-0.23708232704479285</v>
      </c>
      <c r="L1844" s="139">
        <f t="shared" si="201"/>
        <v>-0.20653950878053173</v>
      </c>
      <c r="M1844" s="139">
        <f t="shared" si="202"/>
        <v>-0.58715063080575791</v>
      </c>
      <c r="N1844" s="388">
        <f t="shared" si="198"/>
        <v>-82.788238943611859</v>
      </c>
    </row>
    <row r="1845" spans="2:14" x14ac:dyDescent="0.2">
      <c r="B1845" s="387">
        <v>22</v>
      </c>
      <c r="C1845" s="387">
        <v>5763</v>
      </c>
      <c r="D1845" s="384" t="s">
        <v>2418</v>
      </c>
      <c r="E1845" s="385">
        <v>164</v>
      </c>
      <c r="F1845" s="385">
        <v>635</v>
      </c>
      <c r="G1845" s="385">
        <v>613</v>
      </c>
      <c r="H1845" s="386">
        <f t="shared" si="196"/>
        <v>0.26753670473083196</v>
      </c>
      <c r="I1845" s="139">
        <f t="shared" si="197"/>
        <v>1.2236220472440944</v>
      </c>
      <c r="J1845" s="139">
        <f t="shared" si="199"/>
        <v>-0.12615423371082135</v>
      </c>
      <c r="K1845" s="139">
        <f t="shared" si="200"/>
        <v>-0.15572930857187564</v>
      </c>
      <c r="L1845" s="139">
        <f t="shared" si="201"/>
        <v>-0.20367597470557208</v>
      </c>
      <c r="M1845" s="139">
        <f t="shared" si="202"/>
        <v>-0.48555951698826905</v>
      </c>
      <c r="N1845" s="388">
        <f t="shared" si="198"/>
        <v>-297.6479839138089</v>
      </c>
    </row>
    <row r="1846" spans="2:14" x14ac:dyDescent="0.2">
      <c r="B1846" s="387">
        <v>22</v>
      </c>
      <c r="C1846" s="387">
        <v>5764</v>
      </c>
      <c r="D1846" s="384" t="s">
        <v>2419</v>
      </c>
      <c r="E1846" s="385">
        <v>1494</v>
      </c>
      <c r="F1846" s="385">
        <v>2279</v>
      </c>
      <c r="G1846" s="385">
        <v>3907</v>
      </c>
      <c r="H1846" s="386">
        <f t="shared" si="196"/>
        <v>0.38239058100844636</v>
      </c>
      <c r="I1846" s="139">
        <f t="shared" si="197"/>
        <v>2.3698990785432206</v>
      </c>
      <c r="J1846" s="139">
        <f t="shared" si="199"/>
        <v>-4.9004099351818067E-3</v>
      </c>
      <c r="K1846" s="139">
        <f t="shared" si="200"/>
        <v>-3.2862300384987421E-2</v>
      </c>
      <c r="L1846" s="139">
        <f t="shared" si="201"/>
        <v>-0.16303451832815452</v>
      </c>
      <c r="M1846" s="139">
        <f t="shared" si="202"/>
        <v>-0.20079722864832375</v>
      </c>
      <c r="N1846" s="388">
        <f t="shared" si="198"/>
        <v>-784.51477232900095</v>
      </c>
    </row>
    <row r="1847" spans="2:14" x14ac:dyDescent="0.2">
      <c r="B1847" s="387">
        <v>22</v>
      </c>
      <c r="C1847" s="387">
        <v>5765</v>
      </c>
      <c r="D1847" s="384" t="s">
        <v>2420</v>
      </c>
      <c r="E1847" s="385">
        <v>155</v>
      </c>
      <c r="F1847" s="385">
        <v>1314</v>
      </c>
      <c r="G1847" s="385">
        <v>492</v>
      </c>
      <c r="H1847" s="386">
        <f t="shared" si="196"/>
        <v>0.31504065040650409</v>
      </c>
      <c r="I1847" s="139">
        <f t="shared" si="197"/>
        <v>0.4923896499238965</v>
      </c>
      <c r="J1847" s="139">
        <f t="shared" si="199"/>
        <v>-0.13060830556171765</v>
      </c>
      <c r="K1847" s="139">
        <f t="shared" si="200"/>
        <v>-0.10491110485592586</v>
      </c>
      <c r="L1847" s="139">
        <f t="shared" si="201"/>
        <v>-0.22960194963657302</v>
      </c>
      <c r="M1847" s="139">
        <f t="shared" si="202"/>
        <v>-0.46512136005421656</v>
      </c>
      <c r="N1847" s="388">
        <f t="shared" si="198"/>
        <v>-228.83970914667455</v>
      </c>
    </row>
    <row r="1848" spans="2:14" x14ac:dyDescent="0.2">
      <c r="B1848" s="387">
        <v>22</v>
      </c>
      <c r="C1848" s="387">
        <v>5766</v>
      </c>
      <c r="D1848" s="384" t="s">
        <v>2421</v>
      </c>
      <c r="E1848" s="385">
        <v>248</v>
      </c>
      <c r="F1848" s="385">
        <v>510</v>
      </c>
      <c r="G1848" s="385">
        <v>593</v>
      </c>
      <c r="H1848" s="386">
        <f t="shared" si="196"/>
        <v>0.41821247892074198</v>
      </c>
      <c r="I1848" s="139">
        <f t="shared" si="197"/>
        <v>1.6490196078431372</v>
      </c>
      <c r="J1848" s="139">
        <f t="shared" si="199"/>
        <v>-0.12689044393411</v>
      </c>
      <c r="K1848" s="139">
        <f t="shared" si="200"/>
        <v>5.4588217808975532E-3</v>
      </c>
      <c r="L1848" s="139">
        <f t="shared" si="201"/>
        <v>-0.18859342840125359</v>
      </c>
      <c r="M1848" s="139">
        <f t="shared" si="202"/>
        <v>-0.31002505055446605</v>
      </c>
      <c r="N1848" s="388">
        <f t="shared" si="198"/>
        <v>-183.84485497879837</v>
      </c>
    </row>
    <row r="1849" spans="2:14" x14ac:dyDescent="0.2">
      <c r="B1849" s="387">
        <v>22</v>
      </c>
      <c r="C1849" s="387">
        <v>5785</v>
      </c>
      <c r="D1849" s="384" t="s">
        <v>2422</v>
      </c>
      <c r="E1849" s="385">
        <v>75</v>
      </c>
      <c r="F1849" s="385">
        <v>793</v>
      </c>
      <c r="G1849" s="385">
        <v>490</v>
      </c>
      <c r="H1849" s="386">
        <f t="shared" si="196"/>
        <v>0.15306122448979592</v>
      </c>
      <c r="I1849" s="139">
        <f t="shared" si="197"/>
        <v>0.71248423707440101</v>
      </c>
      <c r="J1849" s="139">
        <f t="shared" si="199"/>
        <v>-0.13068192658404651</v>
      </c>
      <c r="K1849" s="139">
        <f t="shared" si="200"/>
        <v>-0.27819152076553344</v>
      </c>
      <c r="L1849" s="139">
        <f t="shared" si="201"/>
        <v>-0.22179845683479785</v>
      </c>
      <c r="M1849" s="139">
        <f t="shared" si="202"/>
        <v>-0.6306719041843778</v>
      </c>
      <c r="N1849" s="388">
        <f t="shared" si="198"/>
        <v>-309.02923305034511</v>
      </c>
    </row>
    <row r="1850" spans="2:14" x14ac:dyDescent="0.2">
      <c r="B1850" s="387">
        <v>22</v>
      </c>
      <c r="C1850" s="387">
        <v>5788</v>
      </c>
      <c r="D1850" s="384" t="s">
        <v>2423</v>
      </c>
      <c r="E1850" s="385">
        <v>45</v>
      </c>
      <c r="F1850" s="385">
        <v>166</v>
      </c>
      <c r="G1850" s="385">
        <v>396</v>
      </c>
      <c r="H1850" s="386">
        <f t="shared" si="196"/>
        <v>0.11363636363636363</v>
      </c>
      <c r="I1850" s="139">
        <f t="shared" si="197"/>
        <v>2.6566265060240966</v>
      </c>
      <c r="J1850" s="139">
        <f t="shared" si="199"/>
        <v>-0.13414211463350312</v>
      </c>
      <c r="K1850" s="139">
        <f t="shared" si="200"/>
        <v>-0.32036697760024296</v>
      </c>
      <c r="L1850" s="139">
        <f t="shared" si="201"/>
        <v>-0.15286854630046212</v>
      </c>
      <c r="M1850" s="139">
        <f t="shared" si="202"/>
        <v>-0.60737763853420823</v>
      </c>
      <c r="N1850" s="388">
        <f t="shared" si="198"/>
        <v>-240.52154485954645</v>
      </c>
    </row>
    <row r="1851" spans="2:14" x14ac:dyDescent="0.2">
      <c r="B1851" s="387">
        <v>22</v>
      </c>
      <c r="C1851" s="387">
        <v>5790</v>
      </c>
      <c r="D1851" s="384" t="s">
        <v>2424</v>
      </c>
      <c r="E1851" s="385">
        <v>94</v>
      </c>
      <c r="F1851" s="385">
        <v>426</v>
      </c>
      <c r="G1851" s="385">
        <v>547</v>
      </c>
      <c r="H1851" s="386">
        <f t="shared" si="196"/>
        <v>0.17184643510054845</v>
      </c>
      <c r="I1851" s="139">
        <f t="shared" si="197"/>
        <v>1.5046948356807512</v>
      </c>
      <c r="J1851" s="139">
        <f t="shared" si="199"/>
        <v>-0.12858372744767388</v>
      </c>
      <c r="K1851" s="139">
        <f t="shared" si="200"/>
        <v>-0.25809570249010266</v>
      </c>
      <c r="L1851" s="139">
        <f t="shared" si="201"/>
        <v>-0.19371048891268217</v>
      </c>
      <c r="M1851" s="139">
        <f t="shared" si="202"/>
        <v>-0.58038991885045865</v>
      </c>
      <c r="N1851" s="388">
        <f t="shared" si="198"/>
        <v>-317.47328561120088</v>
      </c>
    </row>
    <row r="1852" spans="2:14" x14ac:dyDescent="0.2">
      <c r="B1852" s="387">
        <v>22</v>
      </c>
      <c r="C1852" s="387">
        <v>5792</v>
      </c>
      <c r="D1852" s="384" t="s">
        <v>2425</v>
      </c>
      <c r="E1852" s="385">
        <v>83</v>
      </c>
      <c r="F1852" s="385">
        <v>415</v>
      </c>
      <c r="G1852" s="385">
        <v>662</v>
      </c>
      <c r="H1852" s="386">
        <f t="shared" si="196"/>
        <v>0.12537764350453173</v>
      </c>
      <c r="I1852" s="139">
        <f t="shared" si="197"/>
        <v>1.7951807228915662</v>
      </c>
      <c r="J1852" s="139">
        <f t="shared" si="199"/>
        <v>-0.12435051866376418</v>
      </c>
      <c r="K1852" s="139">
        <f t="shared" si="200"/>
        <v>-0.30780653143646008</v>
      </c>
      <c r="L1852" s="139">
        <f t="shared" si="201"/>
        <v>-0.18341126002561825</v>
      </c>
      <c r="M1852" s="139">
        <f t="shared" si="202"/>
        <v>-0.61556831012584245</v>
      </c>
      <c r="N1852" s="388">
        <f t="shared" si="198"/>
        <v>-407.50622130330771</v>
      </c>
    </row>
    <row r="1853" spans="2:14" x14ac:dyDescent="0.2">
      <c r="B1853" s="387">
        <v>22</v>
      </c>
      <c r="C1853" s="387">
        <v>5798</v>
      </c>
      <c r="D1853" s="384" t="s">
        <v>2426</v>
      </c>
      <c r="E1853" s="385">
        <v>168</v>
      </c>
      <c r="F1853" s="385">
        <v>476</v>
      </c>
      <c r="G1853" s="385">
        <v>530</v>
      </c>
      <c r="H1853" s="386">
        <f t="shared" si="196"/>
        <v>0.31698113207547168</v>
      </c>
      <c r="I1853" s="139">
        <f t="shared" si="197"/>
        <v>1.4663865546218486</v>
      </c>
      <c r="J1853" s="139">
        <f t="shared" si="199"/>
        <v>-0.12920950613746923</v>
      </c>
      <c r="K1853" s="139">
        <f t="shared" si="200"/>
        <v>-0.10283523954920119</v>
      </c>
      <c r="L1853" s="139">
        <f t="shared" si="201"/>
        <v>-0.19506871584302962</v>
      </c>
      <c r="M1853" s="139">
        <f t="shared" si="202"/>
        <v>-0.42711346152970009</v>
      </c>
      <c r="N1853" s="388">
        <f t="shared" si="198"/>
        <v>-226.37013461074105</v>
      </c>
    </row>
    <row r="1854" spans="2:14" x14ac:dyDescent="0.2">
      <c r="B1854" s="387">
        <v>22</v>
      </c>
      <c r="C1854" s="387">
        <v>5799</v>
      </c>
      <c r="D1854" s="384" t="s">
        <v>2427</v>
      </c>
      <c r="E1854" s="385">
        <v>638</v>
      </c>
      <c r="F1854" s="385">
        <v>627</v>
      </c>
      <c r="G1854" s="385">
        <v>2107</v>
      </c>
      <c r="H1854" s="386">
        <f t="shared" si="196"/>
        <v>0.3028001898433792</v>
      </c>
      <c r="I1854" s="139">
        <f t="shared" si="197"/>
        <v>4.3779904306220097</v>
      </c>
      <c r="J1854" s="139">
        <f t="shared" si="199"/>
        <v>-7.1159330031159707E-2</v>
      </c>
      <c r="K1854" s="139">
        <f t="shared" si="200"/>
        <v>-0.11800555858237685</v>
      </c>
      <c r="L1854" s="139">
        <f t="shared" si="201"/>
        <v>-9.183728165763913E-2</v>
      </c>
      <c r="M1854" s="139">
        <f t="shared" si="202"/>
        <v>-0.28100217027117569</v>
      </c>
      <c r="N1854" s="388">
        <f t="shared" si="198"/>
        <v>-592.07157276136718</v>
      </c>
    </row>
    <row r="1855" spans="2:14" x14ac:dyDescent="0.2">
      <c r="B1855" s="387">
        <v>22</v>
      </c>
      <c r="C1855" s="387">
        <v>5803</v>
      </c>
      <c r="D1855" s="384" t="s">
        <v>2428</v>
      </c>
      <c r="E1855" s="385">
        <v>91</v>
      </c>
      <c r="F1855" s="385">
        <v>659</v>
      </c>
      <c r="G1855" s="385">
        <v>630</v>
      </c>
      <c r="H1855" s="386">
        <f t="shared" si="196"/>
        <v>0.14444444444444443</v>
      </c>
      <c r="I1855" s="139">
        <f t="shared" si="197"/>
        <v>1.0940819423368739</v>
      </c>
      <c r="J1855" s="139">
        <f t="shared" si="199"/>
        <v>-0.12552845502102603</v>
      </c>
      <c r="K1855" s="139">
        <f t="shared" si="200"/>
        <v>-0.28740947682143342</v>
      </c>
      <c r="L1855" s="139">
        <f t="shared" si="201"/>
        <v>-0.20826884220527778</v>
      </c>
      <c r="M1855" s="139">
        <f t="shared" si="202"/>
        <v>-0.62120677404773716</v>
      </c>
      <c r="N1855" s="388">
        <f t="shared" si="198"/>
        <v>-391.36026765007443</v>
      </c>
    </row>
    <row r="1856" spans="2:14" x14ac:dyDescent="0.2">
      <c r="B1856" s="387">
        <v>22</v>
      </c>
      <c r="C1856" s="387">
        <v>5804</v>
      </c>
      <c r="D1856" s="384" t="s">
        <v>2429</v>
      </c>
      <c r="E1856" s="385">
        <v>324</v>
      </c>
      <c r="F1856" s="385">
        <v>1767</v>
      </c>
      <c r="G1856" s="385">
        <v>1602</v>
      </c>
      <c r="H1856" s="386">
        <f t="shared" si="196"/>
        <v>0.20224719101123595</v>
      </c>
      <c r="I1856" s="139">
        <f t="shared" si="197"/>
        <v>1.0899830220713074</v>
      </c>
      <c r="J1856" s="139">
        <f t="shared" si="199"/>
        <v>-8.9748638169197939E-2</v>
      </c>
      <c r="K1856" s="139">
        <f t="shared" si="200"/>
        <v>-0.22557394487577956</v>
      </c>
      <c r="L1856" s="139">
        <f t="shared" si="201"/>
        <v>-0.20841417015359995</v>
      </c>
      <c r="M1856" s="139">
        <f t="shared" si="202"/>
        <v>-0.52373675319857749</v>
      </c>
      <c r="N1856" s="388">
        <f t="shared" si="198"/>
        <v>-839.02627862412112</v>
      </c>
    </row>
    <row r="1857" spans="2:14" x14ac:dyDescent="0.2">
      <c r="B1857" s="387">
        <v>22</v>
      </c>
      <c r="C1857" s="387">
        <v>5805</v>
      </c>
      <c r="D1857" s="384" t="s">
        <v>2430</v>
      </c>
      <c r="E1857" s="385">
        <v>2350</v>
      </c>
      <c r="F1857" s="385">
        <v>2452</v>
      </c>
      <c r="G1857" s="385">
        <v>5703</v>
      </c>
      <c r="H1857" s="386">
        <f t="shared" si="196"/>
        <v>0.41206382605646152</v>
      </c>
      <c r="I1857" s="139">
        <f t="shared" si="197"/>
        <v>3.284257748776509</v>
      </c>
      <c r="J1857" s="139">
        <f t="shared" si="199"/>
        <v>6.1211268116138362E-2</v>
      </c>
      <c r="K1857" s="139">
        <f t="shared" si="200"/>
        <v>-1.1188106534474151E-3</v>
      </c>
      <c r="L1857" s="139">
        <f t="shared" si="201"/>
        <v>-0.13061576876332748</v>
      </c>
      <c r="M1857" s="139">
        <f t="shared" si="202"/>
        <v>-7.0523311300636521E-2</v>
      </c>
      <c r="N1857" s="388">
        <f t="shared" si="198"/>
        <v>-402.19444434753007</v>
      </c>
    </row>
    <row r="1858" spans="2:14" x14ac:dyDescent="0.2">
      <c r="B1858" s="387">
        <v>22</v>
      </c>
      <c r="C1858" s="387">
        <v>5806</v>
      </c>
      <c r="D1858" s="384" t="s">
        <v>2431</v>
      </c>
      <c r="E1858" s="385">
        <v>838</v>
      </c>
      <c r="F1858" s="385">
        <v>1111</v>
      </c>
      <c r="G1858" s="385">
        <v>3093</v>
      </c>
      <c r="H1858" s="386">
        <f t="shared" si="196"/>
        <v>0.27093436792757841</v>
      </c>
      <c r="I1858" s="139">
        <f t="shared" si="197"/>
        <v>3.5382538253825384</v>
      </c>
      <c r="J1858" s="139">
        <f t="shared" si="199"/>
        <v>-3.4864166023029587E-2</v>
      </c>
      <c r="K1858" s="139">
        <f t="shared" si="200"/>
        <v>-0.15209459701192896</v>
      </c>
      <c r="L1858" s="139">
        <f t="shared" si="201"/>
        <v>-0.12161029261266265</v>
      </c>
      <c r="M1858" s="139">
        <f t="shared" si="202"/>
        <v>-0.30856905564762116</v>
      </c>
      <c r="N1858" s="388">
        <f t="shared" si="198"/>
        <v>-954.4040891180922</v>
      </c>
    </row>
    <row r="1859" spans="2:14" x14ac:dyDescent="0.2">
      <c r="B1859" s="387">
        <v>22</v>
      </c>
      <c r="C1859" s="387">
        <v>5812</v>
      </c>
      <c r="D1859" s="384" t="s">
        <v>2432</v>
      </c>
      <c r="E1859" s="385">
        <v>36</v>
      </c>
      <c r="F1859" s="385">
        <v>302</v>
      </c>
      <c r="G1859" s="385">
        <v>169</v>
      </c>
      <c r="H1859" s="386">
        <f t="shared" si="196"/>
        <v>0.21301775147928995</v>
      </c>
      <c r="I1859" s="139">
        <f t="shared" si="197"/>
        <v>0.67880794701986757</v>
      </c>
      <c r="J1859" s="139">
        <f t="shared" si="199"/>
        <v>-0.14249810066782923</v>
      </c>
      <c r="K1859" s="139">
        <f t="shared" si="200"/>
        <v>-0.21405194331958402</v>
      </c>
      <c r="L1859" s="139">
        <f t="shared" si="201"/>
        <v>-0.22299245569880141</v>
      </c>
      <c r="M1859" s="139">
        <f t="shared" si="202"/>
        <v>-0.57954249968621463</v>
      </c>
      <c r="N1859" s="388">
        <f t="shared" si="198"/>
        <v>-97.942682446970267</v>
      </c>
    </row>
    <row r="1860" spans="2:14" x14ac:dyDescent="0.2">
      <c r="B1860" s="387">
        <v>22</v>
      </c>
      <c r="C1860" s="387">
        <v>5813</v>
      </c>
      <c r="D1860" s="384" t="s">
        <v>2433</v>
      </c>
      <c r="E1860" s="385">
        <v>114</v>
      </c>
      <c r="F1860" s="385">
        <v>330</v>
      </c>
      <c r="G1860" s="385">
        <v>507</v>
      </c>
      <c r="H1860" s="386">
        <f t="shared" si="196"/>
        <v>0.22485207100591717</v>
      </c>
      <c r="I1860" s="139">
        <f t="shared" si="197"/>
        <v>1.8818181818181818</v>
      </c>
      <c r="J1860" s="139">
        <f t="shared" si="199"/>
        <v>-0.13005614789425116</v>
      </c>
      <c r="K1860" s="139">
        <f t="shared" si="200"/>
        <v>-0.20139196630104814</v>
      </c>
      <c r="L1860" s="139">
        <f t="shared" si="201"/>
        <v>-0.18033951348313912</v>
      </c>
      <c r="M1860" s="139">
        <f t="shared" si="202"/>
        <v>-0.51178762767843844</v>
      </c>
      <c r="N1860" s="388">
        <f t="shared" si="198"/>
        <v>-259.47632723296829</v>
      </c>
    </row>
    <row r="1861" spans="2:14" x14ac:dyDescent="0.2">
      <c r="B1861" s="387">
        <v>22</v>
      </c>
      <c r="C1861" s="387">
        <v>5816</v>
      </c>
      <c r="D1861" s="384" t="s">
        <v>2434</v>
      </c>
      <c r="E1861" s="385">
        <v>759</v>
      </c>
      <c r="F1861" s="385">
        <v>1179</v>
      </c>
      <c r="G1861" s="385">
        <v>2715</v>
      </c>
      <c r="H1861" s="386">
        <f t="shared" si="196"/>
        <v>0.27955801104972378</v>
      </c>
      <c r="I1861" s="139">
        <f t="shared" si="197"/>
        <v>2.946564885496183</v>
      </c>
      <c r="J1861" s="139">
        <f t="shared" si="199"/>
        <v>-4.877853924318494E-2</v>
      </c>
      <c r="K1861" s="139">
        <f t="shared" si="200"/>
        <v>-0.14286929905569487</v>
      </c>
      <c r="L1861" s="139">
        <f t="shared" si="201"/>
        <v>-0.14258872939782455</v>
      </c>
      <c r="M1861" s="139">
        <f t="shared" si="202"/>
        <v>-0.3342365676967044</v>
      </c>
      <c r="N1861" s="388">
        <f t="shared" si="198"/>
        <v>-907.45228129655243</v>
      </c>
    </row>
    <row r="1862" spans="2:14" x14ac:dyDescent="0.2">
      <c r="B1862" s="387">
        <v>22</v>
      </c>
      <c r="C1862" s="387">
        <v>5817</v>
      </c>
      <c r="D1862" s="384" t="s">
        <v>2435</v>
      </c>
      <c r="E1862" s="385">
        <v>215</v>
      </c>
      <c r="F1862" s="385">
        <v>1017</v>
      </c>
      <c r="G1862" s="385">
        <v>993</v>
      </c>
      <c r="H1862" s="386">
        <f t="shared" si="196"/>
        <v>0.21651560926485397</v>
      </c>
      <c r="I1862" s="139">
        <f t="shared" si="197"/>
        <v>1.1878072763028515</v>
      </c>
      <c r="J1862" s="139">
        <f t="shared" si="199"/>
        <v>-0.11216623946833712</v>
      </c>
      <c r="K1862" s="139">
        <f t="shared" si="200"/>
        <v>-0.21031004678892914</v>
      </c>
      <c r="L1862" s="139">
        <f t="shared" si="201"/>
        <v>-0.20494579379042807</v>
      </c>
      <c r="M1862" s="139">
        <f t="shared" si="202"/>
        <v>-0.52742208004769431</v>
      </c>
      <c r="N1862" s="388">
        <f t="shared" si="198"/>
        <v>-523.7301254873604</v>
      </c>
    </row>
    <row r="1863" spans="2:14" x14ac:dyDescent="0.2">
      <c r="B1863" s="387">
        <v>22</v>
      </c>
      <c r="C1863" s="387">
        <v>5819</v>
      </c>
      <c r="D1863" s="384" t="s">
        <v>2436</v>
      </c>
      <c r="E1863" s="385">
        <v>289</v>
      </c>
      <c r="F1863" s="385">
        <v>251</v>
      </c>
      <c r="G1863" s="385">
        <v>402</v>
      </c>
      <c r="H1863" s="386">
        <f t="shared" si="196"/>
        <v>0.71890547263681592</v>
      </c>
      <c r="I1863" s="139">
        <f t="shared" si="197"/>
        <v>2.7529880478087652</v>
      </c>
      <c r="J1863" s="139">
        <f t="shared" si="199"/>
        <v>-0.13392125156651655</v>
      </c>
      <c r="K1863" s="139">
        <f t="shared" si="200"/>
        <v>0.32713058174267778</v>
      </c>
      <c r="L1863" s="139">
        <f t="shared" si="201"/>
        <v>-0.14945203066770635</v>
      </c>
      <c r="M1863" s="139">
        <f t="shared" si="202"/>
        <v>4.3757299508454889E-2</v>
      </c>
      <c r="N1863" s="388">
        <f t="shared" si="198"/>
        <v>17.590434402398866</v>
      </c>
    </row>
    <row r="1864" spans="2:14" x14ac:dyDescent="0.2">
      <c r="B1864" s="387">
        <v>22</v>
      </c>
      <c r="C1864" s="387">
        <v>5821</v>
      </c>
      <c r="D1864" s="384" t="s">
        <v>2437</v>
      </c>
      <c r="E1864" s="385">
        <v>83</v>
      </c>
      <c r="F1864" s="385">
        <v>302</v>
      </c>
      <c r="G1864" s="385">
        <v>365</v>
      </c>
      <c r="H1864" s="386">
        <f t="shared" si="196"/>
        <v>0.22739726027397261</v>
      </c>
      <c r="I1864" s="139">
        <f t="shared" si="197"/>
        <v>1.4834437086092715</v>
      </c>
      <c r="J1864" s="139">
        <f t="shared" si="199"/>
        <v>-0.13528324047960053</v>
      </c>
      <c r="K1864" s="139">
        <f t="shared" si="200"/>
        <v>-0.19866920412034933</v>
      </c>
      <c r="L1864" s="139">
        <f t="shared" si="201"/>
        <v>-0.19446395140932454</v>
      </c>
      <c r="M1864" s="139">
        <f t="shared" si="202"/>
        <v>-0.52841639600927448</v>
      </c>
      <c r="N1864" s="388">
        <f t="shared" si="198"/>
        <v>-192.8719845433852</v>
      </c>
    </row>
    <row r="1865" spans="2:14" x14ac:dyDescent="0.2">
      <c r="B1865" s="387">
        <v>22</v>
      </c>
      <c r="C1865" s="387">
        <v>5822</v>
      </c>
      <c r="D1865" s="384" t="s">
        <v>2438</v>
      </c>
      <c r="E1865" s="385">
        <v>7029</v>
      </c>
      <c r="F1865" s="385">
        <v>2376</v>
      </c>
      <c r="G1865" s="385">
        <v>10216</v>
      </c>
      <c r="H1865" s="386">
        <f t="shared" si="196"/>
        <v>0.68803837118245892</v>
      </c>
      <c r="I1865" s="139">
        <f t="shared" si="197"/>
        <v>7.2579966329966332</v>
      </c>
      <c r="J1865" s="139">
        <f t="shared" si="199"/>
        <v>0.2273371050012207</v>
      </c>
      <c r="K1865" s="139">
        <f t="shared" si="200"/>
        <v>0.29410994256171552</v>
      </c>
      <c r="L1865" s="139">
        <f t="shared" si="201"/>
        <v>1.0273851379585837E-2</v>
      </c>
      <c r="M1865" s="139">
        <f t="shared" si="202"/>
        <v>0.53172089894252206</v>
      </c>
      <c r="N1865" s="388">
        <f t="shared" si="198"/>
        <v>5432.0607035968051</v>
      </c>
    </row>
    <row r="1866" spans="2:14" x14ac:dyDescent="0.2">
      <c r="B1866" s="387">
        <v>22</v>
      </c>
      <c r="C1866" s="387">
        <v>5827</v>
      </c>
      <c r="D1866" s="384" t="s">
        <v>2439</v>
      </c>
      <c r="E1866" s="385">
        <v>80</v>
      </c>
      <c r="F1866" s="385">
        <v>372</v>
      </c>
      <c r="G1866" s="385">
        <v>321</v>
      </c>
      <c r="H1866" s="386">
        <f t="shared" si="196"/>
        <v>0.24922118380062305</v>
      </c>
      <c r="I1866" s="139">
        <f t="shared" si="197"/>
        <v>1.0779569892473118</v>
      </c>
      <c r="J1866" s="139">
        <f t="shared" si="199"/>
        <v>-0.13690290297083554</v>
      </c>
      <c r="K1866" s="139">
        <f t="shared" si="200"/>
        <v>-0.17532266782985753</v>
      </c>
      <c r="L1866" s="139">
        <f t="shared" si="201"/>
        <v>-0.20884055529005854</v>
      </c>
      <c r="M1866" s="139">
        <f t="shared" si="202"/>
        <v>-0.52106612609075165</v>
      </c>
      <c r="N1866" s="388">
        <f t="shared" si="198"/>
        <v>-167.26222647513129</v>
      </c>
    </row>
    <row r="1867" spans="2:14" x14ac:dyDescent="0.2">
      <c r="B1867" s="387">
        <v>22</v>
      </c>
      <c r="C1867" s="387">
        <v>5828</v>
      </c>
      <c r="D1867" s="384" t="s">
        <v>2440</v>
      </c>
      <c r="E1867" s="385">
        <v>24</v>
      </c>
      <c r="F1867" s="385">
        <v>311</v>
      </c>
      <c r="G1867" s="385">
        <v>110</v>
      </c>
      <c r="H1867" s="386">
        <f t="shared" si="196"/>
        <v>0.21818181818181817</v>
      </c>
      <c r="I1867" s="139">
        <f t="shared" si="197"/>
        <v>0.43086816720257237</v>
      </c>
      <c r="J1867" s="139">
        <f t="shared" si="199"/>
        <v>-0.14466992082653074</v>
      </c>
      <c r="K1867" s="139">
        <f t="shared" si="200"/>
        <v>-0.20852758971149565</v>
      </c>
      <c r="L1867" s="139">
        <f t="shared" si="201"/>
        <v>-0.23178320476776851</v>
      </c>
      <c r="M1867" s="139">
        <f t="shared" si="202"/>
        <v>-0.58498071530579487</v>
      </c>
      <c r="N1867" s="388">
        <f t="shared" si="198"/>
        <v>-64.347878683637433</v>
      </c>
    </row>
    <row r="1868" spans="2:14" x14ac:dyDescent="0.2">
      <c r="B1868" s="387">
        <v>22</v>
      </c>
      <c r="C1868" s="387">
        <v>5830</v>
      </c>
      <c r="D1868" s="384" t="s">
        <v>2441</v>
      </c>
      <c r="E1868" s="385">
        <v>118</v>
      </c>
      <c r="F1868" s="385">
        <v>769</v>
      </c>
      <c r="G1868" s="385">
        <v>499</v>
      </c>
      <c r="H1868" s="386">
        <f t="shared" si="196"/>
        <v>0.23647294589178355</v>
      </c>
      <c r="I1868" s="139">
        <f t="shared" si="197"/>
        <v>0.80234070221066323</v>
      </c>
      <c r="J1868" s="139">
        <f t="shared" si="199"/>
        <v>-0.13035063198356661</v>
      </c>
      <c r="K1868" s="139">
        <f t="shared" si="200"/>
        <v>-0.18896032554136369</v>
      </c>
      <c r="L1868" s="139">
        <f t="shared" si="201"/>
        <v>-0.21861257985362384</v>
      </c>
      <c r="M1868" s="139">
        <f t="shared" si="202"/>
        <v>-0.53792353737855414</v>
      </c>
      <c r="N1868" s="388">
        <f t="shared" si="198"/>
        <v>-268.42384515189849</v>
      </c>
    </row>
    <row r="1869" spans="2:14" x14ac:dyDescent="0.2">
      <c r="B1869" s="387">
        <v>22</v>
      </c>
      <c r="C1869" s="387">
        <v>5831</v>
      </c>
      <c r="D1869" s="384" t="s">
        <v>2442</v>
      </c>
      <c r="E1869" s="385">
        <v>1289</v>
      </c>
      <c r="F1869" s="385">
        <v>3335</v>
      </c>
      <c r="G1869" s="385">
        <v>3349</v>
      </c>
      <c r="H1869" s="386">
        <f t="shared" ref="H1869:H1932" si="203">E1869/G1869</f>
        <v>0.38489101224246042</v>
      </c>
      <c r="I1869" s="139">
        <f t="shared" ref="I1869:I1932" si="204">(G1869+E1869)/F1869</f>
        <v>1.390704647676162</v>
      </c>
      <c r="J1869" s="139">
        <f t="shared" si="199"/>
        <v>-2.5440675164934954E-2</v>
      </c>
      <c r="K1869" s="139">
        <f t="shared" si="200"/>
        <v>-3.0187418919447935E-2</v>
      </c>
      <c r="L1869" s="139">
        <f t="shared" si="201"/>
        <v>-0.19775203133806918</v>
      </c>
      <c r="M1869" s="139">
        <f t="shared" si="202"/>
        <v>-0.25338012542245208</v>
      </c>
      <c r="N1869" s="388">
        <f t="shared" ref="N1869:N1932" si="205">M1869*G1869</f>
        <v>-848.57004003979205</v>
      </c>
    </row>
    <row r="1870" spans="2:14" x14ac:dyDescent="0.2">
      <c r="B1870" s="387">
        <v>22</v>
      </c>
      <c r="C1870" s="387">
        <v>5841</v>
      </c>
      <c r="D1870" s="384" t="s">
        <v>2443</v>
      </c>
      <c r="E1870" s="385">
        <v>1712</v>
      </c>
      <c r="F1870" s="385">
        <v>9512</v>
      </c>
      <c r="G1870" s="385">
        <v>3539</v>
      </c>
      <c r="H1870" s="386">
        <f t="shared" si="203"/>
        <v>0.48375247244984459</v>
      </c>
      <c r="I1870" s="139">
        <f t="shared" si="204"/>
        <v>0.55203952901597986</v>
      </c>
      <c r="J1870" s="139">
        <f t="shared" ref="J1870:J1933" si="206">$J$6*(G1870-G$10)/G$11</f>
        <v>-1.8446678043692842E-2</v>
      </c>
      <c r="K1870" s="139">
        <f t="shared" ref="K1870:K1933" si="207">$K$6*(H1870-H$10)/H$11</f>
        <v>7.5571413384202146E-2</v>
      </c>
      <c r="L1870" s="139">
        <f t="shared" ref="L1870:L1933" si="208">$L$6*(I1870-I$10)/I$11</f>
        <v>-0.22748705254551674</v>
      </c>
      <c r="M1870" s="139">
        <f t="shared" ref="M1870:M1933" si="209">SUM(J1870:L1870)</f>
        <v>-0.17036231720500744</v>
      </c>
      <c r="N1870" s="388">
        <f t="shared" si="205"/>
        <v>-602.91224058852129</v>
      </c>
    </row>
    <row r="1871" spans="2:14" x14ac:dyDescent="0.2">
      <c r="B1871" s="387">
        <v>22</v>
      </c>
      <c r="C1871" s="387">
        <v>5842</v>
      </c>
      <c r="D1871" s="384" t="s">
        <v>2444</v>
      </c>
      <c r="E1871" s="385">
        <v>148</v>
      </c>
      <c r="F1871" s="385">
        <v>2122</v>
      </c>
      <c r="G1871" s="385">
        <v>532</v>
      </c>
      <c r="H1871" s="386">
        <f t="shared" si="203"/>
        <v>0.2781954887218045</v>
      </c>
      <c r="I1871" s="139">
        <f t="shared" si="204"/>
        <v>0.32045240339302544</v>
      </c>
      <c r="J1871" s="139">
        <f t="shared" si="206"/>
        <v>-0.12913588511514035</v>
      </c>
      <c r="K1871" s="139">
        <f t="shared" si="207"/>
        <v>-0.14432688192050502</v>
      </c>
      <c r="L1871" s="139">
        <f t="shared" si="208"/>
        <v>-0.23569801534646354</v>
      </c>
      <c r="M1871" s="139">
        <f t="shared" si="209"/>
        <v>-0.50916078238210893</v>
      </c>
      <c r="N1871" s="388">
        <f t="shared" si="205"/>
        <v>-270.87353622728193</v>
      </c>
    </row>
    <row r="1872" spans="2:14" x14ac:dyDescent="0.2">
      <c r="B1872" s="387">
        <v>22</v>
      </c>
      <c r="C1872" s="387">
        <v>5843</v>
      </c>
      <c r="D1872" s="384" t="s">
        <v>2445</v>
      </c>
      <c r="E1872" s="385">
        <v>370</v>
      </c>
      <c r="F1872" s="385">
        <v>4111</v>
      </c>
      <c r="G1872" s="385">
        <v>861</v>
      </c>
      <c r="H1872" s="386">
        <f t="shared" si="203"/>
        <v>0.42973286875725902</v>
      </c>
      <c r="I1872" s="139">
        <f t="shared" si="204"/>
        <v>0.29944052541960592</v>
      </c>
      <c r="J1872" s="139">
        <f t="shared" si="206"/>
        <v>-0.11702522694204219</v>
      </c>
      <c r="K1872" s="139">
        <f t="shared" si="207"/>
        <v>1.7782966844474887E-2</v>
      </c>
      <c r="L1872" s="139">
        <f t="shared" si="208"/>
        <v>-0.2364429952237071</v>
      </c>
      <c r="M1872" s="139">
        <f t="shared" si="209"/>
        <v>-0.33568525532127441</v>
      </c>
      <c r="N1872" s="388">
        <f t="shared" si="205"/>
        <v>-289.02500483161725</v>
      </c>
    </row>
    <row r="1873" spans="2:14" x14ac:dyDescent="0.2">
      <c r="B1873" s="387">
        <v>22</v>
      </c>
      <c r="C1873" s="387">
        <v>5851</v>
      </c>
      <c r="D1873" s="384" t="s">
        <v>2446</v>
      </c>
      <c r="E1873" s="385">
        <v>425</v>
      </c>
      <c r="F1873" s="385">
        <v>256</v>
      </c>
      <c r="G1873" s="385">
        <v>431</v>
      </c>
      <c r="H1873" s="386">
        <f t="shared" si="203"/>
        <v>0.9860788863109049</v>
      </c>
      <c r="I1873" s="139">
        <f t="shared" si="204"/>
        <v>3.34375</v>
      </c>
      <c r="J1873" s="139">
        <f t="shared" si="206"/>
        <v>-0.13285374674274802</v>
      </c>
      <c r="K1873" s="139">
        <f t="shared" si="207"/>
        <v>0.61294416565574661</v>
      </c>
      <c r="L1873" s="139">
        <f t="shared" si="208"/>
        <v>-0.12850646039643676</v>
      </c>
      <c r="M1873" s="139">
        <f t="shared" si="209"/>
        <v>0.35158395851656182</v>
      </c>
      <c r="N1873" s="388">
        <f t="shared" si="205"/>
        <v>151.53268612063815</v>
      </c>
    </row>
    <row r="1874" spans="2:14" x14ac:dyDescent="0.2">
      <c r="B1874" s="387">
        <v>22</v>
      </c>
      <c r="C1874" s="387">
        <v>5852</v>
      </c>
      <c r="D1874" s="384" t="s">
        <v>2447</v>
      </c>
      <c r="E1874" s="385">
        <v>94</v>
      </c>
      <c r="F1874" s="385">
        <v>180</v>
      </c>
      <c r="G1874" s="385">
        <v>515</v>
      </c>
      <c r="H1874" s="386">
        <f t="shared" si="203"/>
        <v>0.18252427184466019</v>
      </c>
      <c r="I1874" s="139">
        <f t="shared" si="204"/>
        <v>3.3833333333333333</v>
      </c>
      <c r="J1874" s="139">
        <f t="shared" si="206"/>
        <v>-0.1297616638049357</v>
      </c>
      <c r="K1874" s="139">
        <f t="shared" si="207"/>
        <v>-0.24667289381200549</v>
      </c>
      <c r="L1874" s="139">
        <f t="shared" si="208"/>
        <v>-0.12710302626052269</v>
      </c>
      <c r="M1874" s="139">
        <f t="shared" si="209"/>
        <v>-0.50353758387746395</v>
      </c>
      <c r="N1874" s="388">
        <f t="shared" si="205"/>
        <v>-259.32185569689392</v>
      </c>
    </row>
    <row r="1875" spans="2:14" x14ac:dyDescent="0.2">
      <c r="B1875" s="387">
        <v>22</v>
      </c>
      <c r="C1875" s="387">
        <v>5853</v>
      </c>
      <c r="D1875" s="384" t="s">
        <v>2448</v>
      </c>
      <c r="E1875" s="385">
        <v>429</v>
      </c>
      <c r="F1875" s="385">
        <v>340</v>
      </c>
      <c r="G1875" s="385">
        <v>775</v>
      </c>
      <c r="H1875" s="386">
        <f t="shared" si="203"/>
        <v>0.55354838709677423</v>
      </c>
      <c r="I1875" s="139">
        <f t="shared" si="204"/>
        <v>3.5411764705882351</v>
      </c>
      <c r="J1875" s="139">
        <f t="shared" si="206"/>
        <v>-0.12019093090218334</v>
      </c>
      <c r="K1875" s="139">
        <f t="shared" si="207"/>
        <v>0.15023685345700782</v>
      </c>
      <c r="L1875" s="139">
        <f t="shared" si="208"/>
        <v>-0.12150666970616562</v>
      </c>
      <c r="M1875" s="139">
        <f t="shared" si="209"/>
        <v>-9.1460747151341143E-2</v>
      </c>
      <c r="N1875" s="388">
        <f t="shared" si="205"/>
        <v>-70.882079042289391</v>
      </c>
    </row>
    <row r="1876" spans="2:14" x14ac:dyDescent="0.2">
      <c r="B1876" s="387">
        <v>22</v>
      </c>
      <c r="C1876" s="387">
        <v>5854</v>
      </c>
      <c r="D1876" s="384" t="s">
        <v>2449</v>
      </c>
      <c r="E1876" s="385">
        <v>103</v>
      </c>
      <c r="F1876" s="385">
        <v>561</v>
      </c>
      <c r="G1876" s="385">
        <v>415</v>
      </c>
      <c r="H1876" s="386">
        <f t="shared" si="203"/>
        <v>0.24819277108433735</v>
      </c>
      <c r="I1876" s="139">
        <f t="shared" si="204"/>
        <v>0.92335115864527628</v>
      </c>
      <c r="J1876" s="139">
        <f t="shared" si="206"/>
        <v>-0.13344271492137894</v>
      </c>
      <c r="K1876" s="139">
        <f t="shared" si="207"/>
        <v>-0.17642283090424912</v>
      </c>
      <c r="L1876" s="139">
        <f t="shared" si="208"/>
        <v>-0.21432213256024582</v>
      </c>
      <c r="M1876" s="139">
        <f t="shared" si="209"/>
        <v>-0.52418767838587388</v>
      </c>
      <c r="N1876" s="388">
        <f t="shared" si="205"/>
        <v>-217.53788653013765</v>
      </c>
    </row>
    <row r="1877" spans="2:14" x14ac:dyDescent="0.2">
      <c r="B1877" s="387">
        <v>22</v>
      </c>
      <c r="C1877" s="387">
        <v>5855</v>
      </c>
      <c r="D1877" s="384" t="s">
        <v>2450</v>
      </c>
      <c r="E1877" s="385">
        <v>104</v>
      </c>
      <c r="F1877" s="385">
        <v>163</v>
      </c>
      <c r="G1877" s="385">
        <v>633</v>
      </c>
      <c r="H1877" s="386">
        <f t="shared" si="203"/>
        <v>0.16429699842022116</v>
      </c>
      <c r="I1877" s="139">
        <f t="shared" si="204"/>
        <v>4.5214723926380369</v>
      </c>
      <c r="J1877" s="139">
        <f t="shared" si="206"/>
        <v>-0.1254180234875327</v>
      </c>
      <c r="K1877" s="139">
        <f t="shared" si="207"/>
        <v>-0.26617184870711069</v>
      </c>
      <c r="L1877" s="139">
        <f t="shared" si="208"/>
        <v>-8.6750103130113582E-2</v>
      </c>
      <c r="M1877" s="139">
        <f t="shared" si="209"/>
        <v>-0.47833997532475692</v>
      </c>
      <c r="N1877" s="388">
        <f t="shared" si="205"/>
        <v>-302.78920438057111</v>
      </c>
    </row>
    <row r="1878" spans="2:14" x14ac:dyDescent="0.2">
      <c r="B1878" s="387">
        <v>22</v>
      </c>
      <c r="C1878" s="387">
        <v>5856</v>
      </c>
      <c r="D1878" s="384" t="s">
        <v>2451</v>
      </c>
      <c r="E1878" s="385">
        <v>97</v>
      </c>
      <c r="F1878" s="385">
        <v>700</v>
      </c>
      <c r="G1878" s="385">
        <v>754</v>
      </c>
      <c r="H1878" s="386">
        <f t="shared" si="203"/>
        <v>0.1286472148541114</v>
      </c>
      <c r="I1878" s="139">
        <f t="shared" si="204"/>
        <v>1.2157142857142857</v>
      </c>
      <c r="J1878" s="139">
        <f t="shared" si="206"/>
        <v>-0.12096395163663642</v>
      </c>
      <c r="K1878" s="139">
        <f t="shared" si="207"/>
        <v>-0.30430884844311112</v>
      </c>
      <c r="L1878" s="139">
        <f t="shared" si="208"/>
        <v>-0.20395634579954094</v>
      </c>
      <c r="M1878" s="139">
        <f t="shared" si="209"/>
        <v>-0.62922914587928847</v>
      </c>
      <c r="N1878" s="388">
        <f t="shared" si="205"/>
        <v>-474.43877599298349</v>
      </c>
    </row>
    <row r="1879" spans="2:14" x14ac:dyDescent="0.2">
      <c r="B1879" s="387">
        <v>22</v>
      </c>
      <c r="C1879" s="387">
        <v>5857</v>
      </c>
      <c r="D1879" s="384" t="s">
        <v>2452</v>
      </c>
      <c r="E1879" s="385">
        <v>347</v>
      </c>
      <c r="F1879" s="385">
        <v>772</v>
      </c>
      <c r="G1879" s="385">
        <v>1435</v>
      </c>
      <c r="H1879" s="386">
        <f t="shared" si="203"/>
        <v>0.24181184668989547</v>
      </c>
      <c r="I1879" s="139">
        <f t="shared" si="204"/>
        <v>2.3082901554404147</v>
      </c>
      <c r="J1879" s="139">
        <f t="shared" si="206"/>
        <v>-9.5895993533658117E-2</v>
      </c>
      <c r="K1879" s="139">
        <f t="shared" si="207"/>
        <v>-0.18324894000235897</v>
      </c>
      <c r="L1879" s="139">
        <f t="shared" si="208"/>
        <v>-0.16521887367365468</v>
      </c>
      <c r="M1879" s="139">
        <f t="shared" si="209"/>
        <v>-0.44436380720967178</v>
      </c>
      <c r="N1879" s="388">
        <f t="shared" si="205"/>
        <v>-637.66206334587901</v>
      </c>
    </row>
    <row r="1880" spans="2:14" x14ac:dyDescent="0.2">
      <c r="B1880" s="387">
        <v>22</v>
      </c>
      <c r="C1880" s="387">
        <v>5858</v>
      </c>
      <c r="D1880" s="384" t="s">
        <v>2453</v>
      </c>
      <c r="E1880" s="385">
        <v>184</v>
      </c>
      <c r="F1880" s="385">
        <v>262</v>
      </c>
      <c r="G1880" s="385">
        <v>629</v>
      </c>
      <c r="H1880" s="386">
        <f t="shared" si="203"/>
        <v>0.29252782193958665</v>
      </c>
      <c r="I1880" s="139">
        <f t="shared" si="204"/>
        <v>3.1030534351145036</v>
      </c>
      <c r="J1880" s="139">
        <f t="shared" si="206"/>
        <v>-0.12556526553219044</v>
      </c>
      <c r="K1880" s="139">
        <f t="shared" si="207"/>
        <v>-0.12899460964655937</v>
      </c>
      <c r="L1880" s="139">
        <f t="shared" si="208"/>
        <v>-0.13704039998946999</v>
      </c>
      <c r="M1880" s="139">
        <f t="shared" si="209"/>
        <v>-0.39160027516821977</v>
      </c>
      <c r="N1880" s="388">
        <f t="shared" si="205"/>
        <v>-246.31657308081023</v>
      </c>
    </row>
    <row r="1881" spans="2:14" x14ac:dyDescent="0.2">
      <c r="B1881" s="387">
        <v>22</v>
      </c>
      <c r="C1881" s="387">
        <v>5859</v>
      </c>
      <c r="D1881" s="384" t="s">
        <v>2454</v>
      </c>
      <c r="E1881" s="385">
        <v>539</v>
      </c>
      <c r="F1881" s="385">
        <v>385</v>
      </c>
      <c r="G1881" s="385">
        <v>2750</v>
      </c>
      <c r="H1881" s="386">
        <f t="shared" si="203"/>
        <v>0.19600000000000001</v>
      </c>
      <c r="I1881" s="139">
        <f t="shared" si="204"/>
        <v>8.5428571428571427</v>
      </c>
      <c r="J1881" s="139">
        <f t="shared" si="206"/>
        <v>-4.7490171352429819E-2</v>
      </c>
      <c r="K1881" s="139">
        <f t="shared" si="207"/>
        <v>-0.23225699027223853</v>
      </c>
      <c r="L1881" s="139">
        <f t="shared" si="208"/>
        <v>5.5828809680879533E-2</v>
      </c>
      <c r="M1881" s="139">
        <f t="shared" si="209"/>
        <v>-0.22391835194378881</v>
      </c>
      <c r="N1881" s="388">
        <f t="shared" si="205"/>
        <v>-615.77546784541926</v>
      </c>
    </row>
    <row r="1882" spans="2:14" x14ac:dyDescent="0.2">
      <c r="B1882" s="387">
        <v>22</v>
      </c>
      <c r="C1882" s="387">
        <v>5860</v>
      </c>
      <c r="D1882" s="384" t="s">
        <v>2455</v>
      </c>
      <c r="E1882" s="385">
        <v>450</v>
      </c>
      <c r="F1882" s="385">
        <v>287</v>
      </c>
      <c r="G1882" s="385">
        <v>1515</v>
      </c>
      <c r="H1882" s="386">
        <f t="shared" si="203"/>
        <v>0.29702970297029702</v>
      </c>
      <c r="I1882" s="139">
        <f t="shared" si="204"/>
        <v>6.8466898954703836</v>
      </c>
      <c r="J1882" s="139">
        <f t="shared" si="206"/>
        <v>-9.2951152640503534E-2</v>
      </c>
      <c r="K1882" s="139">
        <f t="shared" si="207"/>
        <v>-0.12417864111869094</v>
      </c>
      <c r="L1882" s="139">
        <f t="shared" si="208"/>
        <v>-4.3091022821183699E-3</v>
      </c>
      <c r="M1882" s="139">
        <f t="shared" si="209"/>
        <v>-0.22143889604131284</v>
      </c>
      <c r="N1882" s="388">
        <f t="shared" si="205"/>
        <v>-335.47992750258896</v>
      </c>
    </row>
    <row r="1883" spans="2:14" x14ac:dyDescent="0.2">
      <c r="B1883" s="387">
        <v>22</v>
      </c>
      <c r="C1883" s="387">
        <v>5861</v>
      </c>
      <c r="D1883" s="384" t="s">
        <v>2456</v>
      </c>
      <c r="E1883" s="385">
        <v>4284</v>
      </c>
      <c r="F1883" s="385">
        <v>269</v>
      </c>
      <c r="G1883" s="385">
        <v>6289</v>
      </c>
      <c r="H1883" s="386">
        <f t="shared" si="203"/>
        <v>0.68118937827953574</v>
      </c>
      <c r="I1883" s="139">
        <f t="shared" si="204"/>
        <v>39.304832713754649</v>
      </c>
      <c r="J1883" s="139">
        <f t="shared" si="206"/>
        <v>8.2782227658495605E-2</v>
      </c>
      <c r="K1883" s="139">
        <f t="shared" si="207"/>
        <v>0.28678310872424567</v>
      </c>
      <c r="L1883" s="139">
        <f t="shared" si="208"/>
        <v>1.1465001344224186</v>
      </c>
      <c r="M1883" s="139">
        <f t="shared" si="209"/>
        <v>1.51606547080516</v>
      </c>
      <c r="N1883" s="388">
        <f t="shared" si="205"/>
        <v>9534.5357458936505</v>
      </c>
    </row>
    <row r="1884" spans="2:14" x14ac:dyDescent="0.2">
      <c r="B1884" s="387">
        <v>22</v>
      </c>
      <c r="C1884" s="387">
        <v>5862</v>
      </c>
      <c r="D1884" s="384" t="s">
        <v>2457</v>
      </c>
      <c r="E1884" s="385">
        <v>97</v>
      </c>
      <c r="F1884" s="385">
        <v>108</v>
      </c>
      <c r="G1884" s="385">
        <v>241</v>
      </c>
      <c r="H1884" s="386">
        <f t="shared" si="203"/>
        <v>0.40248962655601661</v>
      </c>
      <c r="I1884" s="139">
        <f t="shared" si="204"/>
        <v>3.1296296296296298</v>
      </c>
      <c r="J1884" s="139">
        <f t="shared" si="206"/>
        <v>-0.13984774386399013</v>
      </c>
      <c r="K1884" s="139">
        <f t="shared" si="207"/>
        <v>-1.1360983460577508E-2</v>
      </c>
      <c r="L1884" s="139">
        <f t="shared" si="208"/>
        <v>-0.13609813627784334</v>
      </c>
      <c r="M1884" s="139">
        <f t="shared" si="209"/>
        <v>-0.28730686360241098</v>
      </c>
      <c r="N1884" s="388">
        <f t="shared" si="205"/>
        <v>-69.240954128181045</v>
      </c>
    </row>
    <row r="1885" spans="2:14" x14ac:dyDescent="0.2">
      <c r="B1885" s="387">
        <v>22</v>
      </c>
      <c r="C1885" s="387">
        <v>5863</v>
      </c>
      <c r="D1885" s="384" t="s">
        <v>2458</v>
      </c>
      <c r="E1885" s="385">
        <v>102</v>
      </c>
      <c r="F1885" s="385">
        <v>108</v>
      </c>
      <c r="G1885" s="385">
        <v>369</v>
      </c>
      <c r="H1885" s="386">
        <f t="shared" si="203"/>
        <v>0.27642276422764228</v>
      </c>
      <c r="I1885" s="139">
        <f t="shared" si="204"/>
        <v>4.3611111111111107</v>
      </c>
      <c r="J1885" s="139">
        <f t="shared" si="206"/>
        <v>-0.13513599843494281</v>
      </c>
      <c r="K1885" s="139">
        <f t="shared" si="207"/>
        <v>-0.14622328596011144</v>
      </c>
      <c r="L1885" s="139">
        <f t="shared" si="208"/>
        <v>-9.2435740938294209E-2</v>
      </c>
      <c r="M1885" s="139">
        <f t="shared" si="209"/>
        <v>-0.37379502533334846</v>
      </c>
      <c r="N1885" s="388">
        <f t="shared" si="205"/>
        <v>-137.93036434800558</v>
      </c>
    </row>
    <row r="1886" spans="2:14" x14ac:dyDescent="0.2">
      <c r="B1886" s="387">
        <v>22</v>
      </c>
      <c r="C1886" s="387">
        <v>5871</v>
      </c>
      <c r="D1886" s="384" t="s">
        <v>2459</v>
      </c>
      <c r="E1886" s="385">
        <v>733</v>
      </c>
      <c r="F1886" s="385">
        <v>3139</v>
      </c>
      <c r="G1886" s="385">
        <v>1516</v>
      </c>
      <c r="H1886" s="386">
        <f t="shared" si="203"/>
        <v>0.48350923482849606</v>
      </c>
      <c r="I1886" s="139">
        <f t="shared" si="204"/>
        <v>0.71647021344377193</v>
      </c>
      <c r="J1886" s="139">
        <f t="shared" si="206"/>
        <v>-9.291434212933912E-2</v>
      </c>
      <c r="K1886" s="139">
        <f t="shared" si="207"/>
        <v>7.5311205546363474E-2</v>
      </c>
      <c r="L1886" s="139">
        <f t="shared" si="208"/>
        <v>-0.22165713333243853</v>
      </c>
      <c r="M1886" s="139">
        <f t="shared" si="209"/>
        <v>-0.23926026991541416</v>
      </c>
      <c r="N1886" s="388">
        <f t="shared" si="205"/>
        <v>-362.71856919176787</v>
      </c>
    </row>
    <row r="1887" spans="2:14" x14ac:dyDescent="0.2">
      <c r="B1887" s="387">
        <v>22</v>
      </c>
      <c r="C1887" s="387">
        <v>5872</v>
      </c>
      <c r="D1887" s="384" t="s">
        <v>2460</v>
      </c>
      <c r="E1887" s="385">
        <v>6169</v>
      </c>
      <c r="F1887" s="385">
        <v>9754</v>
      </c>
      <c r="G1887" s="385">
        <v>4565</v>
      </c>
      <c r="H1887" s="386">
        <f t="shared" si="203"/>
        <v>1.3513691128148959</v>
      </c>
      <c r="I1887" s="139">
        <f t="shared" si="204"/>
        <v>1.1004716013942997</v>
      </c>
      <c r="J1887" s="139">
        <f t="shared" si="206"/>
        <v>1.9320906411014558E-2</v>
      </c>
      <c r="K1887" s="139">
        <f t="shared" si="207"/>
        <v>1.0037199818935121</v>
      </c>
      <c r="L1887" s="139">
        <f t="shared" si="208"/>
        <v>-0.20804229570494828</v>
      </c>
      <c r="M1887" s="139">
        <f t="shared" si="209"/>
        <v>0.8149985925995783</v>
      </c>
      <c r="N1887" s="388">
        <f t="shared" si="205"/>
        <v>3720.4685752170749</v>
      </c>
    </row>
    <row r="1888" spans="2:14" x14ac:dyDescent="0.2">
      <c r="B1888" s="387">
        <v>22</v>
      </c>
      <c r="C1888" s="387">
        <v>5873</v>
      </c>
      <c r="D1888" s="384" t="s">
        <v>2461</v>
      </c>
      <c r="E1888" s="385">
        <v>666</v>
      </c>
      <c r="F1888" s="385">
        <v>3169</v>
      </c>
      <c r="G1888" s="385">
        <v>882</v>
      </c>
      <c r="H1888" s="386">
        <f t="shared" si="203"/>
        <v>0.75510204081632648</v>
      </c>
      <c r="I1888" s="139">
        <f t="shared" si="204"/>
        <v>0.48848217103187125</v>
      </c>
      <c r="J1888" s="139">
        <f t="shared" si="206"/>
        <v>-0.11625220620758911</v>
      </c>
      <c r="K1888" s="139">
        <f t="shared" si="207"/>
        <v>0.36585251419273646</v>
      </c>
      <c r="L1888" s="139">
        <f t="shared" si="208"/>
        <v>-0.22974048999688707</v>
      </c>
      <c r="M1888" s="139">
        <f t="shared" si="209"/>
        <v>1.9859817988260281E-2</v>
      </c>
      <c r="N1888" s="388">
        <f t="shared" si="205"/>
        <v>17.516359465645568</v>
      </c>
    </row>
    <row r="1889" spans="2:14" x14ac:dyDescent="0.2">
      <c r="B1889" s="387">
        <v>22</v>
      </c>
      <c r="C1889" s="387">
        <v>5881</v>
      </c>
      <c r="D1889" s="384" t="s">
        <v>2462</v>
      </c>
      <c r="E1889" s="385">
        <v>1752</v>
      </c>
      <c r="F1889" s="385">
        <v>1572</v>
      </c>
      <c r="G1889" s="385">
        <v>6282</v>
      </c>
      <c r="H1889" s="386">
        <f t="shared" si="203"/>
        <v>0.27889207258834764</v>
      </c>
      <c r="I1889" s="139">
        <f t="shared" si="204"/>
        <v>5.1106870229007635</v>
      </c>
      <c r="J1889" s="139">
        <f t="shared" si="206"/>
        <v>8.2524554080344592E-2</v>
      </c>
      <c r="K1889" s="139">
        <f t="shared" si="207"/>
        <v>-0.14358169875031285</v>
      </c>
      <c r="L1889" s="139">
        <f t="shared" si="208"/>
        <v>-6.5859393433506316E-2</v>
      </c>
      <c r="M1889" s="139">
        <f t="shared" si="209"/>
        <v>-0.12691653810347459</v>
      </c>
      <c r="N1889" s="388">
        <f t="shared" si="205"/>
        <v>-797.28969236602734</v>
      </c>
    </row>
    <row r="1890" spans="2:14" x14ac:dyDescent="0.2">
      <c r="B1890" s="387">
        <v>22</v>
      </c>
      <c r="C1890" s="387">
        <v>5882</v>
      </c>
      <c r="D1890" s="384" t="s">
        <v>2463</v>
      </c>
      <c r="E1890" s="385">
        <v>748</v>
      </c>
      <c r="F1890" s="385">
        <v>1024</v>
      </c>
      <c r="G1890" s="385">
        <v>3072</v>
      </c>
      <c r="H1890" s="386">
        <f t="shared" si="203"/>
        <v>0.24348958333333334</v>
      </c>
      <c r="I1890" s="139">
        <f t="shared" si="204"/>
        <v>3.73046875</v>
      </c>
      <c r="J1890" s="139">
        <f t="shared" si="206"/>
        <v>-3.5637186757482668E-2</v>
      </c>
      <c r="K1890" s="139">
        <f t="shared" si="207"/>
        <v>-0.18145415093136183</v>
      </c>
      <c r="L1890" s="139">
        <f t="shared" si="208"/>
        <v>-0.11479527821332881</v>
      </c>
      <c r="M1890" s="139">
        <f t="shared" si="209"/>
        <v>-0.33188661590217333</v>
      </c>
      <c r="N1890" s="388">
        <f t="shared" si="205"/>
        <v>-1019.5556840514764</v>
      </c>
    </row>
    <row r="1891" spans="2:14" x14ac:dyDescent="0.2">
      <c r="B1891" s="387">
        <v>22</v>
      </c>
      <c r="C1891" s="387">
        <v>5883</v>
      </c>
      <c r="D1891" s="384" t="s">
        <v>2464</v>
      </c>
      <c r="E1891" s="385">
        <v>417</v>
      </c>
      <c r="F1891" s="385">
        <v>106</v>
      </c>
      <c r="G1891" s="385">
        <v>2326</v>
      </c>
      <c r="H1891" s="386">
        <f t="shared" si="203"/>
        <v>0.17927773000859845</v>
      </c>
      <c r="I1891" s="139">
        <f t="shared" si="204"/>
        <v>25.877358490566039</v>
      </c>
      <c r="J1891" s="139">
        <f t="shared" si="206"/>
        <v>-6.3097828086149069E-2</v>
      </c>
      <c r="K1891" s="139">
        <f t="shared" si="207"/>
        <v>-0.25014594056740019</v>
      </c>
      <c r="L1891" s="139">
        <f t="shared" si="208"/>
        <v>0.67042664345999436</v>
      </c>
      <c r="M1891" s="139">
        <f t="shared" si="209"/>
        <v>0.35718287480644512</v>
      </c>
      <c r="N1891" s="388">
        <f t="shared" si="205"/>
        <v>830.80736679979134</v>
      </c>
    </row>
    <row r="1892" spans="2:14" x14ac:dyDescent="0.2">
      <c r="B1892" s="387">
        <v>22</v>
      </c>
      <c r="C1892" s="387">
        <v>5884</v>
      </c>
      <c r="D1892" s="384" t="s">
        <v>2465</v>
      </c>
      <c r="E1892" s="385">
        <v>1744</v>
      </c>
      <c r="F1892" s="385">
        <v>670</v>
      </c>
      <c r="G1892" s="385">
        <v>3392</v>
      </c>
      <c r="H1892" s="386">
        <f t="shared" si="203"/>
        <v>0.51415094339622647</v>
      </c>
      <c r="I1892" s="139">
        <f t="shared" si="204"/>
        <v>7.6656716417910449</v>
      </c>
      <c r="J1892" s="139">
        <f t="shared" si="206"/>
        <v>-2.3857823184864374E-2</v>
      </c>
      <c r="K1892" s="139">
        <f t="shared" si="207"/>
        <v>0.10809072661669729</v>
      </c>
      <c r="L1892" s="139">
        <f t="shared" si="208"/>
        <v>2.4728041452035946E-2</v>
      </c>
      <c r="M1892" s="139">
        <f t="shared" si="209"/>
        <v>0.10896094488386886</v>
      </c>
      <c r="N1892" s="388">
        <f t="shared" si="205"/>
        <v>369.59552504608314</v>
      </c>
    </row>
    <row r="1893" spans="2:14" x14ac:dyDescent="0.2">
      <c r="B1893" s="387">
        <v>22</v>
      </c>
      <c r="C1893" s="387">
        <v>5885</v>
      </c>
      <c r="D1893" s="384" t="s">
        <v>2466</v>
      </c>
      <c r="E1893" s="385">
        <v>227</v>
      </c>
      <c r="F1893" s="385">
        <v>214</v>
      </c>
      <c r="G1893" s="385">
        <v>1804</v>
      </c>
      <c r="H1893" s="386">
        <f t="shared" si="203"/>
        <v>0.12583148558758314</v>
      </c>
      <c r="I1893" s="139">
        <f t="shared" si="204"/>
        <v>9.490654205607477</v>
      </c>
      <c r="J1893" s="139">
        <f t="shared" si="206"/>
        <v>-8.231291491398264E-2</v>
      </c>
      <c r="K1893" s="139">
        <f t="shared" si="207"/>
        <v>-0.3073210256726055</v>
      </c>
      <c r="L1893" s="139">
        <f t="shared" si="208"/>
        <v>8.9433123410132223E-2</v>
      </c>
      <c r="M1893" s="139">
        <f t="shared" si="209"/>
        <v>-0.30020081717645591</v>
      </c>
      <c r="N1893" s="388">
        <f t="shared" si="205"/>
        <v>-541.56227418632648</v>
      </c>
    </row>
    <row r="1894" spans="2:14" x14ac:dyDescent="0.2">
      <c r="B1894" s="387">
        <v>22</v>
      </c>
      <c r="C1894" s="387">
        <v>5886</v>
      </c>
      <c r="D1894" s="384" t="s">
        <v>2467</v>
      </c>
      <c r="E1894" s="385">
        <v>11988</v>
      </c>
      <c r="F1894" s="385">
        <v>3182</v>
      </c>
      <c r="G1894" s="385">
        <v>25949</v>
      </c>
      <c r="H1894" s="386">
        <f t="shared" si="203"/>
        <v>0.46198312073682996</v>
      </c>
      <c r="I1894" s="139">
        <f t="shared" si="204"/>
        <v>11.922375864236329</v>
      </c>
      <c r="J1894" s="139">
        <f t="shared" si="206"/>
        <v>0.80647687715123206</v>
      </c>
      <c r="K1894" s="139">
        <f t="shared" si="207"/>
        <v>5.2283256276808653E-2</v>
      </c>
      <c r="L1894" s="139">
        <f t="shared" si="208"/>
        <v>0.17565024807778706</v>
      </c>
      <c r="M1894" s="139">
        <f t="shared" si="209"/>
        <v>1.0344103815058276</v>
      </c>
      <c r="N1894" s="388">
        <f t="shared" si="205"/>
        <v>26841.91498969472</v>
      </c>
    </row>
    <row r="1895" spans="2:14" x14ac:dyDescent="0.2">
      <c r="B1895" s="387">
        <v>22</v>
      </c>
      <c r="C1895" s="387">
        <v>5888</v>
      </c>
      <c r="D1895" s="384" t="s">
        <v>2468</v>
      </c>
      <c r="E1895" s="385">
        <v>2621</v>
      </c>
      <c r="F1895" s="385">
        <v>1499</v>
      </c>
      <c r="G1895" s="385">
        <v>5627</v>
      </c>
      <c r="H1895" s="386">
        <f t="shared" si="203"/>
        <v>0.46578994135418517</v>
      </c>
      <c r="I1895" s="139">
        <f t="shared" si="204"/>
        <v>5.502334889926618</v>
      </c>
      <c r="J1895" s="139">
        <f t="shared" si="206"/>
        <v>5.8413669267641515E-2</v>
      </c>
      <c r="K1895" s="139">
        <f t="shared" si="207"/>
        <v>5.6355671376043408E-2</v>
      </c>
      <c r="L1895" s="139">
        <f t="shared" si="208"/>
        <v>-5.1973448528023637E-2</v>
      </c>
      <c r="M1895" s="139">
        <f t="shared" si="209"/>
        <v>6.2795892115661278E-2</v>
      </c>
      <c r="N1895" s="388">
        <f t="shared" si="205"/>
        <v>353.35248493482601</v>
      </c>
    </row>
    <row r="1896" spans="2:14" x14ac:dyDescent="0.2">
      <c r="B1896" s="387">
        <v>22</v>
      </c>
      <c r="C1896" s="387">
        <v>5889</v>
      </c>
      <c r="D1896" s="384" t="s">
        <v>2469</v>
      </c>
      <c r="E1896" s="385">
        <v>3719</v>
      </c>
      <c r="F1896" s="385">
        <v>326</v>
      </c>
      <c r="G1896" s="385">
        <v>12213</v>
      </c>
      <c r="H1896" s="386">
        <f t="shared" si="203"/>
        <v>0.30451158601490214</v>
      </c>
      <c r="I1896" s="139">
        <f t="shared" si="204"/>
        <v>48.871165644171782</v>
      </c>
      <c r="J1896" s="139">
        <f t="shared" si="206"/>
        <v>0.30084769579659176</v>
      </c>
      <c r="K1896" s="139">
        <f t="shared" si="207"/>
        <v>-0.11617476162338468</v>
      </c>
      <c r="L1896" s="139">
        <f t="shared" si="208"/>
        <v>1.4856761729083061</v>
      </c>
      <c r="M1896" s="139">
        <f t="shared" si="209"/>
        <v>1.6703491070815133</v>
      </c>
      <c r="N1896" s="388">
        <f t="shared" si="205"/>
        <v>20399.973644786522</v>
      </c>
    </row>
    <row r="1897" spans="2:14" x14ac:dyDescent="0.2">
      <c r="B1897" s="387">
        <v>22</v>
      </c>
      <c r="C1897" s="387">
        <v>5890</v>
      </c>
      <c r="D1897" s="384" t="s">
        <v>2470</v>
      </c>
      <c r="E1897" s="385">
        <v>13283</v>
      </c>
      <c r="F1897" s="385">
        <v>231</v>
      </c>
      <c r="G1897" s="385">
        <v>19683</v>
      </c>
      <c r="H1897" s="386">
        <f t="shared" si="203"/>
        <v>0.67484631407813844</v>
      </c>
      <c r="I1897" s="139">
        <f t="shared" si="204"/>
        <v>142.70995670995671</v>
      </c>
      <c r="J1897" s="139">
        <f t="shared" si="206"/>
        <v>0.57582221419489998</v>
      </c>
      <c r="K1897" s="139">
        <f t="shared" si="207"/>
        <v>0.27999750125132711</v>
      </c>
      <c r="L1897" s="139">
        <f t="shared" si="208"/>
        <v>4.812747229446372</v>
      </c>
      <c r="M1897" s="139">
        <f t="shared" si="209"/>
        <v>5.668566944892599</v>
      </c>
      <c r="N1897" s="388">
        <f t="shared" si="205"/>
        <v>111574.40317632102</v>
      </c>
    </row>
    <row r="1898" spans="2:14" x14ac:dyDescent="0.2">
      <c r="B1898" s="387">
        <v>22</v>
      </c>
      <c r="C1898" s="387">
        <v>5891</v>
      </c>
      <c r="D1898" s="384" t="s">
        <v>2471</v>
      </c>
      <c r="E1898" s="385">
        <v>218</v>
      </c>
      <c r="F1898" s="385">
        <v>638</v>
      </c>
      <c r="G1898" s="385">
        <v>948</v>
      </c>
      <c r="H1898" s="386">
        <f t="shared" si="203"/>
        <v>0.22995780590717299</v>
      </c>
      <c r="I1898" s="139">
        <f t="shared" si="204"/>
        <v>1.8275862068965518</v>
      </c>
      <c r="J1898" s="139">
        <f t="shared" si="206"/>
        <v>-0.1138227124707366</v>
      </c>
      <c r="K1898" s="139">
        <f t="shared" si="207"/>
        <v>-0.19593001419073047</v>
      </c>
      <c r="L1898" s="139">
        <f t="shared" si="208"/>
        <v>-0.18226231781652147</v>
      </c>
      <c r="M1898" s="139">
        <f t="shared" si="209"/>
        <v>-0.49201504447798855</v>
      </c>
      <c r="N1898" s="388">
        <f t="shared" si="205"/>
        <v>-466.43026216513317</v>
      </c>
    </row>
    <row r="1899" spans="2:14" x14ac:dyDescent="0.2">
      <c r="B1899" s="387">
        <v>22</v>
      </c>
      <c r="C1899" s="387">
        <v>5902</v>
      </c>
      <c r="D1899" s="384" t="s">
        <v>2472</v>
      </c>
      <c r="E1899" s="385">
        <v>71</v>
      </c>
      <c r="F1899" s="385">
        <v>648</v>
      </c>
      <c r="G1899" s="385">
        <v>415</v>
      </c>
      <c r="H1899" s="386">
        <f t="shared" si="203"/>
        <v>0.1710843373493976</v>
      </c>
      <c r="I1899" s="139">
        <f t="shared" si="204"/>
        <v>0.75</v>
      </c>
      <c r="J1899" s="139">
        <f t="shared" si="206"/>
        <v>-0.13344271492137894</v>
      </c>
      <c r="K1899" s="139">
        <f t="shared" si="207"/>
        <v>-0.25891097032140803</v>
      </c>
      <c r="L1899" s="139">
        <f t="shared" si="208"/>
        <v>-0.22046832877606995</v>
      </c>
      <c r="M1899" s="139">
        <f t="shared" si="209"/>
        <v>-0.61282201401885694</v>
      </c>
      <c r="N1899" s="388">
        <f t="shared" si="205"/>
        <v>-254.32113581782562</v>
      </c>
    </row>
    <row r="1900" spans="2:14" x14ac:dyDescent="0.2">
      <c r="B1900" s="387">
        <v>22</v>
      </c>
      <c r="C1900" s="387">
        <v>5903</v>
      </c>
      <c r="D1900" s="384" t="s">
        <v>2473</v>
      </c>
      <c r="E1900" s="385">
        <v>47</v>
      </c>
      <c r="F1900" s="385">
        <v>427</v>
      </c>
      <c r="G1900" s="385">
        <v>234</v>
      </c>
      <c r="H1900" s="386">
        <f t="shared" si="203"/>
        <v>0.20085470085470086</v>
      </c>
      <c r="I1900" s="139">
        <f t="shared" si="204"/>
        <v>0.65807962529274</v>
      </c>
      <c r="J1900" s="139">
        <f t="shared" si="206"/>
        <v>-0.14010541744214114</v>
      </c>
      <c r="K1900" s="139">
        <f t="shared" si="207"/>
        <v>-0.22706358636641252</v>
      </c>
      <c r="L1900" s="139">
        <f t="shared" si="208"/>
        <v>-0.22372738203881137</v>
      </c>
      <c r="M1900" s="139">
        <f t="shared" si="209"/>
        <v>-0.59089638584736504</v>
      </c>
      <c r="N1900" s="388">
        <f t="shared" si="205"/>
        <v>-138.26975428828342</v>
      </c>
    </row>
    <row r="1901" spans="2:14" x14ac:dyDescent="0.2">
      <c r="B1901" s="387">
        <v>22</v>
      </c>
      <c r="C1901" s="387">
        <v>5904</v>
      </c>
      <c r="D1901" s="384" t="s">
        <v>2474</v>
      </c>
      <c r="E1901" s="385">
        <v>234</v>
      </c>
      <c r="F1901" s="385">
        <v>284</v>
      </c>
      <c r="G1901" s="385">
        <v>560</v>
      </c>
      <c r="H1901" s="386">
        <f t="shared" si="203"/>
        <v>0.41785714285714287</v>
      </c>
      <c r="I1901" s="139">
        <f t="shared" si="204"/>
        <v>2.795774647887324</v>
      </c>
      <c r="J1901" s="139">
        <f t="shared" si="206"/>
        <v>-0.12810519080253627</v>
      </c>
      <c r="K1901" s="139">
        <f t="shared" si="207"/>
        <v>5.0786946101802188E-3</v>
      </c>
      <c r="L1901" s="139">
        <f t="shared" si="208"/>
        <v>-0.14793502413861279</v>
      </c>
      <c r="M1901" s="139">
        <f t="shared" si="209"/>
        <v>-0.27096152033096882</v>
      </c>
      <c r="N1901" s="388">
        <f t="shared" si="205"/>
        <v>-151.73845138534253</v>
      </c>
    </row>
    <row r="1902" spans="2:14" x14ac:dyDescent="0.2">
      <c r="B1902" s="387">
        <v>22</v>
      </c>
      <c r="C1902" s="387">
        <v>5905</v>
      </c>
      <c r="D1902" s="384" t="s">
        <v>2475</v>
      </c>
      <c r="E1902" s="385">
        <v>334</v>
      </c>
      <c r="F1902" s="385">
        <v>898</v>
      </c>
      <c r="G1902" s="385">
        <v>715</v>
      </c>
      <c r="H1902" s="386">
        <f t="shared" si="203"/>
        <v>0.46713286713286711</v>
      </c>
      <c r="I1902" s="139">
        <f t="shared" si="204"/>
        <v>1.1681514476614698</v>
      </c>
      <c r="J1902" s="139">
        <f t="shared" si="206"/>
        <v>-0.12239956157204927</v>
      </c>
      <c r="K1902" s="139">
        <f t="shared" si="207"/>
        <v>5.7792290478431138E-2</v>
      </c>
      <c r="L1902" s="139">
        <f t="shared" si="208"/>
        <v>-0.20564269469699634</v>
      </c>
      <c r="M1902" s="139">
        <f t="shared" si="209"/>
        <v>-0.27024996579061444</v>
      </c>
      <c r="N1902" s="388">
        <f t="shared" si="205"/>
        <v>-193.22872554028933</v>
      </c>
    </row>
    <row r="1903" spans="2:14" x14ac:dyDescent="0.2">
      <c r="B1903" s="387">
        <v>22</v>
      </c>
      <c r="C1903" s="387">
        <v>5907</v>
      </c>
      <c r="D1903" s="384" t="s">
        <v>2476</v>
      </c>
      <c r="E1903" s="385">
        <v>46</v>
      </c>
      <c r="F1903" s="385">
        <v>398</v>
      </c>
      <c r="G1903" s="385">
        <v>325</v>
      </c>
      <c r="H1903" s="386">
        <f t="shared" si="203"/>
        <v>0.14153846153846153</v>
      </c>
      <c r="I1903" s="139">
        <f t="shared" si="204"/>
        <v>0.93216080402010049</v>
      </c>
      <c r="J1903" s="139">
        <f t="shared" si="206"/>
        <v>-0.13675566092617783</v>
      </c>
      <c r="K1903" s="139">
        <f t="shared" si="207"/>
        <v>-0.29051820451154053</v>
      </c>
      <c r="L1903" s="139">
        <f t="shared" si="208"/>
        <v>-0.21400978501386284</v>
      </c>
      <c r="M1903" s="139">
        <f t="shared" si="209"/>
        <v>-0.6412836504515812</v>
      </c>
      <c r="N1903" s="388">
        <f t="shared" si="205"/>
        <v>-208.4171863967639</v>
      </c>
    </row>
    <row r="1904" spans="2:14" x14ac:dyDescent="0.2">
      <c r="B1904" s="387">
        <v>22</v>
      </c>
      <c r="C1904" s="387">
        <v>5908</v>
      </c>
      <c r="D1904" s="384" t="s">
        <v>2477</v>
      </c>
      <c r="E1904" s="385">
        <v>46</v>
      </c>
      <c r="F1904" s="385">
        <v>207</v>
      </c>
      <c r="G1904" s="385">
        <v>150</v>
      </c>
      <c r="H1904" s="386">
        <f t="shared" si="203"/>
        <v>0.30666666666666664</v>
      </c>
      <c r="I1904" s="139">
        <f t="shared" si="204"/>
        <v>0.9468599033816425</v>
      </c>
      <c r="J1904" s="139">
        <f t="shared" si="206"/>
        <v>-0.14319750037995346</v>
      </c>
      <c r="K1904" s="139">
        <f t="shared" si="207"/>
        <v>-0.11386932517957038</v>
      </c>
      <c r="L1904" s="139">
        <f t="shared" si="208"/>
        <v>-0.21348862582705408</v>
      </c>
      <c r="M1904" s="139">
        <f t="shared" si="209"/>
        <v>-0.47055545138657795</v>
      </c>
      <c r="N1904" s="388">
        <f t="shared" si="205"/>
        <v>-70.583317707986694</v>
      </c>
    </row>
    <row r="1905" spans="2:14" x14ac:dyDescent="0.2">
      <c r="B1905" s="387">
        <v>22</v>
      </c>
      <c r="C1905" s="387">
        <v>5909</v>
      </c>
      <c r="D1905" s="384" t="s">
        <v>2478</v>
      </c>
      <c r="E1905" s="385">
        <v>287</v>
      </c>
      <c r="F1905" s="385">
        <v>537</v>
      </c>
      <c r="G1905" s="385">
        <v>726</v>
      </c>
      <c r="H1905" s="386">
        <f t="shared" si="203"/>
        <v>0.3953168044077135</v>
      </c>
      <c r="I1905" s="139">
        <f t="shared" si="204"/>
        <v>1.8864059590316573</v>
      </c>
      <c r="J1905" s="139">
        <f t="shared" si="206"/>
        <v>-0.12199464594924052</v>
      </c>
      <c r="K1905" s="139">
        <f t="shared" si="207"/>
        <v>-1.9034239481022529E-2</v>
      </c>
      <c r="L1905" s="139">
        <f t="shared" si="208"/>
        <v>-0.18017685302462894</v>
      </c>
      <c r="M1905" s="139">
        <f t="shared" si="209"/>
        <v>-0.32120573845489198</v>
      </c>
      <c r="N1905" s="388">
        <f t="shared" si="205"/>
        <v>-233.19536611825157</v>
      </c>
    </row>
    <row r="1906" spans="2:14" x14ac:dyDescent="0.2">
      <c r="B1906" s="387">
        <v>22</v>
      </c>
      <c r="C1906" s="387">
        <v>5910</v>
      </c>
      <c r="D1906" s="384" t="s">
        <v>2479</v>
      </c>
      <c r="E1906" s="385">
        <v>77</v>
      </c>
      <c r="F1906" s="385">
        <v>655</v>
      </c>
      <c r="G1906" s="385">
        <v>403</v>
      </c>
      <c r="H1906" s="386">
        <f t="shared" si="203"/>
        <v>0.19106699751861042</v>
      </c>
      <c r="I1906" s="139">
        <f t="shared" si="204"/>
        <v>0.73282442748091603</v>
      </c>
      <c r="J1906" s="139">
        <f t="shared" si="206"/>
        <v>-0.1338844410553521</v>
      </c>
      <c r="K1906" s="139">
        <f t="shared" si="207"/>
        <v>-0.23753415875719081</v>
      </c>
      <c r="L1906" s="139">
        <f t="shared" si="208"/>
        <v>-0.22107729175991372</v>
      </c>
      <c r="M1906" s="139">
        <f t="shared" si="209"/>
        <v>-0.59249589157245663</v>
      </c>
      <c r="N1906" s="388">
        <f t="shared" si="205"/>
        <v>-238.77584430370001</v>
      </c>
    </row>
    <row r="1907" spans="2:14" x14ac:dyDescent="0.2">
      <c r="B1907" s="387">
        <v>22</v>
      </c>
      <c r="C1907" s="387">
        <v>5911</v>
      </c>
      <c r="D1907" s="384" t="s">
        <v>2480</v>
      </c>
      <c r="E1907" s="385">
        <v>59</v>
      </c>
      <c r="F1907" s="385">
        <v>460</v>
      </c>
      <c r="G1907" s="385">
        <v>245</v>
      </c>
      <c r="H1907" s="386">
        <f t="shared" si="203"/>
        <v>0.24081632653061225</v>
      </c>
      <c r="I1907" s="139">
        <f t="shared" si="204"/>
        <v>0.66086956521739126</v>
      </c>
      <c r="J1907" s="139">
        <f t="shared" si="206"/>
        <v>-0.13970050181933238</v>
      </c>
      <c r="K1907" s="139">
        <f t="shared" si="207"/>
        <v>-0.18431391566992122</v>
      </c>
      <c r="L1907" s="139">
        <f t="shared" si="208"/>
        <v>-0.22362846422169799</v>
      </c>
      <c r="M1907" s="139">
        <f t="shared" si="209"/>
        <v>-0.54764288171095166</v>
      </c>
      <c r="N1907" s="388">
        <f t="shared" si="205"/>
        <v>-134.17250601918315</v>
      </c>
    </row>
    <row r="1908" spans="2:14" x14ac:dyDescent="0.2">
      <c r="B1908" s="387">
        <v>22</v>
      </c>
      <c r="C1908" s="387">
        <v>5912</v>
      </c>
      <c r="D1908" s="384" t="s">
        <v>2481</v>
      </c>
      <c r="E1908" s="385">
        <v>72</v>
      </c>
      <c r="F1908" s="385">
        <v>429</v>
      </c>
      <c r="G1908" s="385">
        <v>164</v>
      </c>
      <c r="H1908" s="386">
        <f t="shared" si="203"/>
        <v>0.43902439024390244</v>
      </c>
      <c r="I1908" s="139">
        <f t="shared" si="204"/>
        <v>0.55011655011655014</v>
      </c>
      <c r="J1908" s="139">
        <f t="shared" si="206"/>
        <v>-0.14268215322365138</v>
      </c>
      <c r="K1908" s="139">
        <f t="shared" si="207"/>
        <v>2.772273974172252E-2</v>
      </c>
      <c r="L1908" s="139">
        <f t="shared" si="208"/>
        <v>-0.22755523210501405</v>
      </c>
      <c r="M1908" s="139">
        <f t="shared" si="209"/>
        <v>-0.34251464558694289</v>
      </c>
      <c r="N1908" s="388">
        <f t="shared" si="205"/>
        <v>-56.172401876258633</v>
      </c>
    </row>
    <row r="1909" spans="2:14" x14ac:dyDescent="0.2">
      <c r="B1909" s="387">
        <v>22</v>
      </c>
      <c r="C1909" s="387">
        <v>5913</v>
      </c>
      <c r="D1909" s="384" t="s">
        <v>2482</v>
      </c>
      <c r="E1909" s="385">
        <v>146</v>
      </c>
      <c r="F1909" s="385">
        <v>893</v>
      </c>
      <c r="G1909" s="385">
        <v>891</v>
      </c>
      <c r="H1909" s="386">
        <f t="shared" si="203"/>
        <v>0.1638608305274972</v>
      </c>
      <c r="I1909" s="139">
        <f t="shared" si="204"/>
        <v>1.1612541993281076</v>
      </c>
      <c r="J1909" s="139">
        <f t="shared" si="206"/>
        <v>-0.11592091160710921</v>
      </c>
      <c r="K1909" s="139">
        <f t="shared" si="207"/>
        <v>-0.26663844718670093</v>
      </c>
      <c r="L1909" s="139">
        <f t="shared" si="208"/>
        <v>-0.20588723786554164</v>
      </c>
      <c r="M1909" s="139">
        <f t="shared" si="209"/>
        <v>-0.58844659665935173</v>
      </c>
      <c r="N1909" s="388">
        <f t="shared" si="205"/>
        <v>-524.3059176234824</v>
      </c>
    </row>
    <row r="1910" spans="2:14" x14ac:dyDescent="0.2">
      <c r="B1910" s="387">
        <v>22</v>
      </c>
      <c r="C1910" s="387">
        <v>5914</v>
      </c>
      <c r="D1910" s="384" t="s">
        <v>2483</v>
      </c>
      <c r="E1910" s="385">
        <v>85</v>
      </c>
      <c r="F1910" s="385">
        <v>469</v>
      </c>
      <c r="G1910" s="385">
        <v>382</v>
      </c>
      <c r="H1910" s="386">
        <f t="shared" si="203"/>
        <v>0.22251308900523561</v>
      </c>
      <c r="I1910" s="139">
        <f t="shared" si="204"/>
        <v>0.99573560767590619</v>
      </c>
      <c r="J1910" s="139">
        <f t="shared" si="206"/>
        <v>-0.1346574617898052</v>
      </c>
      <c r="K1910" s="139">
        <f t="shared" si="207"/>
        <v>-0.20389413453376923</v>
      </c>
      <c r="L1910" s="139">
        <f t="shared" si="208"/>
        <v>-0.2117557290230942</v>
      </c>
      <c r="M1910" s="139">
        <f t="shared" si="209"/>
        <v>-0.5503073253466686</v>
      </c>
      <c r="N1910" s="388">
        <f t="shared" si="205"/>
        <v>-210.21739828242741</v>
      </c>
    </row>
    <row r="1911" spans="2:14" x14ac:dyDescent="0.2">
      <c r="B1911" s="387">
        <v>22</v>
      </c>
      <c r="C1911" s="387">
        <v>5919</v>
      </c>
      <c r="D1911" s="384" t="s">
        <v>2484</v>
      </c>
      <c r="E1911" s="385">
        <v>132</v>
      </c>
      <c r="F1911" s="385">
        <v>652</v>
      </c>
      <c r="G1911" s="385">
        <v>654</v>
      </c>
      <c r="H1911" s="386">
        <f t="shared" si="203"/>
        <v>0.20183486238532111</v>
      </c>
      <c r="I1911" s="139">
        <f t="shared" si="204"/>
        <v>1.205521472392638</v>
      </c>
      <c r="J1911" s="139">
        <f t="shared" si="206"/>
        <v>-0.12464500275307965</v>
      </c>
      <c r="K1911" s="139">
        <f t="shared" si="207"/>
        <v>-0.22601504086920962</v>
      </c>
      <c r="L1911" s="139">
        <f t="shared" si="208"/>
        <v>-0.20431773381191826</v>
      </c>
      <c r="M1911" s="139">
        <f t="shared" si="209"/>
        <v>-0.55497777743420751</v>
      </c>
      <c r="N1911" s="388">
        <f t="shared" si="205"/>
        <v>-362.95546644197174</v>
      </c>
    </row>
    <row r="1912" spans="2:14" x14ac:dyDescent="0.2">
      <c r="B1912" s="387">
        <v>22</v>
      </c>
      <c r="C1912" s="387">
        <v>5921</v>
      </c>
      <c r="D1912" s="384" t="s">
        <v>2485</v>
      </c>
      <c r="E1912" s="385">
        <v>111</v>
      </c>
      <c r="F1912" s="385">
        <v>552</v>
      </c>
      <c r="G1912" s="385">
        <v>239</v>
      </c>
      <c r="H1912" s="386">
        <f t="shared" si="203"/>
        <v>0.46443514644351463</v>
      </c>
      <c r="I1912" s="139">
        <f t="shared" si="204"/>
        <v>0.63405797101449279</v>
      </c>
      <c r="J1912" s="139">
        <f t="shared" si="206"/>
        <v>-0.13992136488631898</v>
      </c>
      <c r="K1912" s="139">
        <f t="shared" si="207"/>
        <v>5.4906355055377325E-2</v>
      </c>
      <c r="L1912" s="139">
        <f t="shared" si="208"/>
        <v>-0.22457907407119584</v>
      </c>
      <c r="M1912" s="139">
        <f t="shared" si="209"/>
        <v>-0.3095940839021375</v>
      </c>
      <c r="N1912" s="388">
        <f t="shared" si="205"/>
        <v>-73.99298605261086</v>
      </c>
    </row>
    <row r="1913" spans="2:14" x14ac:dyDescent="0.2">
      <c r="B1913" s="387">
        <v>22</v>
      </c>
      <c r="C1913" s="387">
        <v>5922</v>
      </c>
      <c r="D1913" s="384" t="s">
        <v>2486</v>
      </c>
      <c r="E1913" s="385">
        <v>1985</v>
      </c>
      <c r="F1913" s="385">
        <v>348</v>
      </c>
      <c r="G1913" s="385">
        <v>778</v>
      </c>
      <c r="H1913" s="386">
        <f t="shared" si="203"/>
        <v>2.551413881748072</v>
      </c>
      <c r="I1913" s="139">
        <f t="shared" si="204"/>
        <v>7.9396551724137927</v>
      </c>
      <c r="J1913" s="139">
        <f t="shared" si="206"/>
        <v>-0.12008049936869004</v>
      </c>
      <c r="K1913" s="139">
        <f t="shared" si="207"/>
        <v>2.2874895439477525</v>
      </c>
      <c r="L1913" s="139">
        <f t="shared" si="208"/>
        <v>3.4442176346037426E-2</v>
      </c>
      <c r="M1913" s="139">
        <f t="shared" si="209"/>
        <v>2.2018512209251</v>
      </c>
      <c r="N1913" s="388">
        <f t="shared" si="205"/>
        <v>1713.0402498797278</v>
      </c>
    </row>
    <row r="1914" spans="2:14" x14ac:dyDescent="0.2">
      <c r="B1914" s="387">
        <v>22</v>
      </c>
      <c r="C1914" s="387">
        <v>5923</v>
      </c>
      <c r="D1914" s="384" t="s">
        <v>2487</v>
      </c>
      <c r="E1914" s="385">
        <v>236</v>
      </c>
      <c r="F1914" s="385">
        <v>358</v>
      </c>
      <c r="G1914" s="385">
        <v>201</v>
      </c>
      <c r="H1914" s="386">
        <f t="shared" si="203"/>
        <v>1.1741293532338308</v>
      </c>
      <c r="I1914" s="139">
        <f t="shared" si="204"/>
        <v>1.2206703910614525</v>
      </c>
      <c r="J1914" s="139">
        <f t="shared" si="206"/>
        <v>-0.1413201643105674</v>
      </c>
      <c r="K1914" s="139">
        <f t="shared" si="207"/>
        <v>0.81411454847434206</v>
      </c>
      <c r="L1914" s="139">
        <f t="shared" si="208"/>
        <v>-0.20378062620142559</v>
      </c>
      <c r="M1914" s="139">
        <f t="shared" si="209"/>
        <v>0.46901375796234912</v>
      </c>
      <c r="N1914" s="388">
        <f t="shared" si="205"/>
        <v>94.271765350432176</v>
      </c>
    </row>
    <row r="1915" spans="2:14" x14ac:dyDescent="0.2">
      <c r="B1915" s="387">
        <v>22</v>
      </c>
      <c r="C1915" s="387">
        <v>5924</v>
      </c>
      <c r="D1915" s="384" t="s">
        <v>2488</v>
      </c>
      <c r="E1915" s="385">
        <v>119</v>
      </c>
      <c r="F1915" s="385">
        <v>405</v>
      </c>
      <c r="G1915" s="385">
        <v>367</v>
      </c>
      <c r="H1915" s="386">
        <f t="shared" si="203"/>
        <v>0.3242506811989101</v>
      </c>
      <c r="I1915" s="139">
        <f t="shared" si="204"/>
        <v>1.2</v>
      </c>
      <c r="J1915" s="139">
        <f t="shared" si="206"/>
        <v>-0.13520961945727167</v>
      </c>
      <c r="K1915" s="139">
        <f t="shared" si="207"/>
        <v>-9.5058508100403061E-2</v>
      </c>
      <c r="L1915" s="139">
        <f t="shared" si="208"/>
        <v>-0.20451349859936249</v>
      </c>
      <c r="M1915" s="139">
        <f t="shared" si="209"/>
        <v>-0.43478162615703719</v>
      </c>
      <c r="N1915" s="388">
        <f t="shared" si="205"/>
        <v>-159.56485679963265</v>
      </c>
    </row>
    <row r="1916" spans="2:14" x14ac:dyDescent="0.2">
      <c r="B1916" s="387">
        <v>22</v>
      </c>
      <c r="C1916" s="387">
        <v>5925</v>
      </c>
      <c r="D1916" s="384" t="s">
        <v>2489</v>
      </c>
      <c r="E1916" s="385">
        <v>57</v>
      </c>
      <c r="F1916" s="385">
        <v>421</v>
      </c>
      <c r="G1916" s="385">
        <v>201</v>
      </c>
      <c r="H1916" s="386">
        <f t="shared" si="203"/>
        <v>0.28358208955223879</v>
      </c>
      <c r="I1916" s="139">
        <f t="shared" si="204"/>
        <v>0.61282660332541572</v>
      </c>
      <c r="J1916" s="139">
        <f t="shared" si="206"/>
        <v>-0.1413201643105674</v>
      </c>
      <c r="K1916" s="139">
        <f t="shared" si="207"/>
        <v>-0.13856446841055312</v>
      </c>
      <c r="L1916" s="139">
        <f t="shared" si="208"/>
        <v>-0.22533183599541468</v>
      </c>
      <c r="M1916" s="139">
        <f t="shared" si="209"/>
        <v>-0.50521646871653525</v>
      </c>
      <c r="N1916" s="388">
        <f t="shared" si="205"/>
        <v>-101.54851021202359</v>
      </c>
    </row>
    <row r="1917" spans="2:14" x14ac:dyDescent="0.2">
      <c r="B1917" s="387">
        <v>22</v>
      </c>
      <c r="C1917" s="387">
        <v>5926</v>
      </c>
      <c r="D1917" s="384" t="s">
        <v>2490</v>
      </c>
      <c r="E1917" s="385">
        <v>209</v>
      </c>
      <c r="F1917" s="385">
        <v>560</v>
      </c>
      <c r="G1917" s="385">
        <v>838</v>
      </c>
      <c r="H1917" s="386">
        <f t="shared" si="203"/>
        <v>0.2494033412887828</v>
      </c>
      <c r="I1917" s="139">
        <f t="shared" si="204"/>
        <v>1.8696428571428572</v>
      </c>
      <c r="J1917" s="139">
        <f t="shared" si="206"/>
        <v>-0.11787186869882411</v>
      </c>
      <c r="K1917" s="139">
        <f t="shared" si="207"/>
        <v>-0.17512780156748661</v>
      </c>
      <c r="L1917" s="139">
        <f t="shared" si="208"/>
        <v>-0.18077119178878595</v>
      </c>
      <c r="M1917" s="139">
        <f t="shared" si="209"/>
        <v>-0.47377086205509666</v>
      </c>
      <c r="N1917" s="388">
        <f t="shared" si="205"/>
        <v>-397.01998240217102</v>
      </c>
    </row>
    <row r="1918" spans="2:14" x14ac:dyDescent="0.2">
      <c r="B1918" s="387">
        <v>22</v>
      </c>
      <c r="C1918" s="387">
        <v>5928</v>
      </c>
      <c r="D1918" s="384" t="s">
        <v>2491</v>
      </c>
      <c r="E1918" s="385">
        <v>42</v>
      </c>
      <c r="F1918" s="385">
        <v>323</v>
      </c>
      <c r="G1918" s="385">
        <v>204</v>
      </c>
      <c r="H1918" s="386">
        <f t="shared" si="203"/>
        <v>0.20588235294117646</v>
      </c>
      <c r="I1918" s="139">
        <f t="shared" si="204"/>
        <v>0.76160990712074306</v>
      </c>
      <c r="J1918" s="139">
        <f t="shared" si="206"/>
        <v>-0.1412097327770741</v>
      </c>
      <c r="K1918" s="139">
        <f t="shared" si="207"/>
        <v>-0.2216851647572306</v>
      </c>
      <c r="L1918" s="139">
        <f t="shared" si="208"/>
        <v>-0.22005669745056147</v>
      </c>
      <c r="M1918" s="139">
        <f t="shared" si="209"/>
        <v>-0.58295159498486615</v>
      </c>
      <c r="N1918" s="388">
        <f t="shared" si="205"/>
        <v>-118.92212537691269</v>
      </c>
    </row>
    <row r="1919" spans="2:14" x14ac:dyDescent="0.2">
      <c r="B1919" s="387">
        <v>22</v>
      </c>
      <c r="C1919" s="387">
        <v>5929</v>
      </c>
      <c r="D1919" s="384" t="s">
        <v>2492</v>
      </c>
      <c r="E1919" s="385">
        <v>129</v>
      </c>
      <c r="F1919" s="385">
        <v>667</v>
      </c>
      <c r="G1919" s="385">
        <v>655</v>
      </c>
      <c r="H1919" s="386">
        <f t="shared" si="203"/>
        <v>0.19694656488549619</v>
      </c>
      <c r="I1919" s="139">
        <f t="shared" si="204"/>
        <v>1.1754122938530736</v>
      </c>
      <c r="J1919" s="139">
        <f t="shared" si="206"/>
        <v>-0.1246081922419152</v>
      </c>
      <c r="K1919" s="139">
        <f t="shared" si="207"/>
        <v>-0.23124438539284756</v>
      </c>
      <c r="L1919" s="139">
        <f t="shared" si="208"/>
        <v>-0.20538526010160471</v>
      </c>
      <c r="M1919" s="139">
        <f t="shared" si="209"/>
        <v>-0.56123783773636748</v>
      </c>
      <c r="N1919" s="388">
        <f t="shared" si="205"/>
        <v>-367.61078371732071</v>
      </c>
    </row>
    <row r="1920" spans="2:14" x14ac:dyDescent="0.2">
      <c r="B1920" s="387">
        <v>22</v>
      </c>
      <c r="C1920" s="387">
        <v>5930</v>
      </c>
      <c r="D1920" s="384" t="s">
        <v>2493</v>
      </c>
      <c r="E1920" s="385">
        <v>32</v>
      </c>
      <c r="F1920" s="385">
        <v>402</v>
      </c>
      <c r="G1920" s="385">
        <v>215</v>
      </c>
      <c r="H1920" s="386">
        <f t="shared" si="203"/>
        <v>0.14883720930232558</v>
      </c>
      <c r="I1920" s="139">
        <f t="shared" si="204"/>
        <v>0.61442786069651745</v>
      </c>
      <c r="J1920" s="139">
        <f t="shared" si="206"/>
        <v>-0.14080481715426538</v>
      </c>
      <c r="K1920" s="139">
        <f t="shared" si="207"/>
        <v>-0.2827102372898761</v>
      </c>
      <c r="L1920" s="139">
        <f t="shared" si="208"/>
        <v>-0.22527506313002546</v>
      </c>
      <c r="M1920" s="139">
        <f t="shared" si="209"/>
        <v>-0.64879011757416694</v>
      </c>
      <c r="N1920" s="388">
        <f t="shared" si="205"/>
        <v>-139.48987527844588</v>
      </c>
    </row>
    <row r="1921" spans="2:14" x14ac:dyDescent="0.2">
      <c r="B1921" s="387">
        <v>22</v>
      </c>
      <c r="C1921" s="387">
        <v>5931</v>
      </c>
      <c r="D1921" s="384" t="s">
        <v>2494</v>
      </c>
      <c r="E1921" s="385">
        <v>81</v>
      </c>
      <c r="F1921" s="385">
        <v>205</v>
      </c>
      <c r="G1921" s="385">
        <v>488</v>
      </c>
      <c r="H1921" s="386">
        <f t="shared" si="203"/>
        <v>0.16598360655737704</v>
      </c>
      <c r="I1921" s="139">
        <f t="shared" si="204"/>
        <v>2.7756097560975608</v>
      </c>
      <c r="J1921" s="139">
        <f t="shared" si="206"/>
        <v>-0.13075554760637537</v>
      </c>
      <c r="K1921" s="139">
        <f t="shared" si="207"/>
        <v>-0.26436756919550669</v>
      </c>
      <c r="L1921" s="139">
        <f t="shared" si="208"/>
        <v>-0.14864997396980689</v>
      </c>
      <c r="M1921" s="139">
        <f t="shared" si="209"/>
        <v>-0.54377309077168889</v>
      </c>
      <c r="N1921" s="388">
        <f t="shared" si="205"/>
        <v>-265.36126829658417</v>
      </c>
    </row>
    <row r="1922" spans="2:14" x14ac:dyDescent="0.2">
      <c r="B1922" s="387">
        <v>22</v>
      </c>
      <c r="C1922" s="387">
        <v>5932</v>
      </c>
      <c r="D1922" s="384" t="s">
        <v>2495</v>
      </c>
      <c r="E1922" s="385">
        <v>27</v>
      </c>
      <c r="F1922" s="385">
        <v>339</v>
      </c>
      <c r="G1922" s="385">
        <v>228</v>
      </c>
      <c r="H1922" s="386">
        <f t="shared" si="203"/>
        <v>0.11842105263157894</v>
      </c>
      <c r="I1922" s="139">
        <f t="shared" si="204"/>
        <v>0.75221238938053092</v>
      </c>
      <c r="J1922" s="139">
        <f t="shared" si="206"/>
        <v>-0.14032628050912774</v>
      </c>
      <c r="K1922" s="139">
        <f t="shared" si="207"/>
        <v>-0.31524847014538043</v>
      </c>
      <c r="L1922" s="139">
        <f t="shared" si="208"/>
        <v>-0.22038988811640078</v>
      </c>
      <c r="M1922" s="139">
        <f t="shared" si="209"/>
        <v>-0.67596463877090895</v>
      </c>
      <c r="N1922" s="388">
        <f t="shared" si="205"/>
        <v>-154.11993763976724</v>
      </c>
    </row>
    <row r="1923" spans="2:14" x14ac:dyDescent="0.2">
      <c r="B1923" s="387">
        <v>22</v>
      </c>
      <c r="C1923" s="387">
        <v>5933</v>
      </c>
      <c r="D1923" s="384" t="s">
        <v>2496</v>
      </c>
      <c r="E1923" s="385">
        <v>128</v>
      </c>
      <c r="F1923" s="385">
        <v>225</v>
      </c>
      <c r="G1923" s="385">
        <v>696</v>
      </c>
      <c r="H1923" s="386">
        <f t="shared" si="203"/>
        <v>0.18390804597701149</v>
      </c>
      <c r="I1923" s="139">
        <f t="shared" si="204"/>
        <v>3.6622222222222223</v>
      </c>
      <c r="J1923" s="139">
        <f t="shared" si="206"/>
        <v>-0.1230989612841735</v>
      </c>
      <c r="K1923" s="139">
        <f t="shared" si="207"/>
        <v>-0.24519257644563769</v>
      </c>
      <c r="L1923" s="139">
        <f t="shared" si="208"/>
        <v>-0.11721497101520525</v>
      </c>
      <c r="M1923" s="139">
        <f t="shared" si="209"/>
        <v>-0.48550650874501644</v>
      </c>
      <c r="N1923" s="388">
        <f t="shared" si="205"/>
        <v>-337.91253008653143</v>
      </c>
    </row>
    <row r="1924" spans="2:14" x14ac:dyDescent="0.2">
      <c r="B1924" s="387">
        <v>22</v>
      </c>
      <c r="C1924" s="387">
        <v>5934</v>
      </c>
      <c r="D1924" s="384" t="s">
        <v>2497</v>
      </c>
      <c r="E1924" s="385">
        <v>44</v>
      </c>
      <c r="F1924" s="385">
        <v>286</v>
      </c>
      <c r="G1924" s="385">
        <v>247</v>
      </c>
      <c r="H1924" s="386">
        <f t="shared" si="203"/>
        <v>0.17813765182186234</v>
      </c>
      <c r="I1924" s="139">
        <f t="shared" si="204"/>
        <v>1.0174825174825175</v>
      </c>
      <c r="J1924" s="139">
        <f t="shared" si="206"/>
        <v>-0.13962688079700353</v>
      </c>
      <c r="K1924" s="139">
        <f t="shared" si="207"/>
        <v>-0.25136555979526864</v>
      </c>
      <c r="L1924" s="139">
        <f t="shared" si="208"/>
        <v>-0.21098468846124382</v>
      </c>
      <c r="M1924" s="139">
        <f t="shared" si="209"/>
        <v>-0.60197712905351597</v>
      </c>
      <c r="N1924" s="388">
        <f t="shared" si="205"/>
        <v>-148.68835087621844</v>
      </c>
    </row>
    <row r="1925" spans="2:14" x14ac:dyDescent="0.2">
      <c r="B1925" s="387">
        <v>22</v>
      </c>
      <c r="C1925" s="387">
        <v>5935</v>
      </c>
      <c r="D1925" s="384" t="s">
        <v>2498</v>
      </c>
      <c r="E1925" s="385">
        <v>18</v>
      </c>
      <c r="F1925" s="385">
        <v>88</v>
      </c>
      <c r="G1925" s="385">
        <v>94</v>
      </c>
      <c r="H1925" s="386">
        <f t="shared" si="203"/>
        <v>0.19148936170212766</v>
      </c>
      <c r="I1925" s="139">
        <f t="shared" si="204"/>
        <v>1.2727272727272727</v>
      </c>
      <c r="J1925" s="139">
        <f t="shared" si="206"/>
        <v>-0.14525888900516165</v>
      </c>
      <c r="K1925" s="139">
        <f t="shared" si="207"/>
        <v>-0.23708232704479285</v>
      </c>
      <c r="L1925" s="139">
        <f t="shared" si="208"/>
        <v>-0.20193494018696534</v>
      </c>
      <c r="M1925" s="139">
        <f t="shared" si="209"/>
        <v>-0.58427615623691986</v>
      </c>
      <c r="N1925" s="388">
        <f t="shared" si="205"/>
        <v>-54.921958686270465</v>
      </c>
    </row>
    <row r="1926" spans="2:14" x14ac:dyDescent="0.2">
      <c r="B1926" s="387">
        <v>22</v>
      </c>
      <c r="C1926" s="387">
        <v>5937</v>
      </c>
      <c r="D1926" s="384" t="s">
        <v>2499</v>
      </c>
      <c r="E1926" s="385">
        <v>26</v>
      </c>
      <c r="F1926" s="385">
        <v>304</v>
      </c>
      <c r="G1926" s="385">
        <v>140</v>
      </c>
      <c r="H1926" s="386">
        <f t="shared" si="203"/>
        <v>0.18571428571428572</v>
      </c>
      <c r="I1926" s="139">
        <f t="shared" si="204"/>
        <v>0.54605263157894735</v>
      </c>
      <c r="J1926" s="139">
        <f t="shared" si="206"/>
        <v>-0.14356560549159775</v>
      </c>
      <c r="K1926" s="139">
        <f t="shared" si="207"/>
        <v>-0.24326031886949168</v>
      </c>
      <c r="L1926" s="139">
        <f t="shared" si="208"/>
        <v>-0.22769931906083501</v>
      </c>
      <c r="M1926" s="139">
        <f t="shared" si="209"/>
        <v>-0.61452524342192438</v>
      </c>
      <c r="N1926" s="388">
        <f t="shared" si="205"/>
        <v>-86.033534079069412</v>
      </c>
    </row>
    <row r="1927" spans="2:14" x14ac:dyDescent="0.2">
      <c r="B1927" s="387">
        <v>22</v>
      </c>
      <c r="C1927" s="387">
        <v>5938</v>
      </c>
      <c r="D1927" s="384" t="s">
        <v>2500</v>
      </c>
      <c r="E1927" s="385">
        <v>20219</v>
      </c>
      <c r="F1927" s="385">
        <v>1300</v>
      </c>
      <c r="G1927" s="385">
        <v>29662</v>
      </c>
      <c r="H1927" s="386">
        <f t="shared" si="203"/>
        <v>0.68164655114287642</v>
      </c>
      <c r="I1927" s="139">
        <f t="shared" si="204"/>
        <v>38.369999999999997</v>
      </c>
      <c r="J1927" s="139">
        <f t="shared" si="206"/>
        <v>0.94315430510476872</v>
      </c>
      <c r="K1927" s="139">
        <f t="shared" si="207"/>
        <v>0.2872721776504622</v>
      </c>
      <c r="L1927" s="139">
        <f t="shared" si="208"/>
        <v>1.113355473996672</v>
      </c>
      <c r="M1927" s="139">
        <f t="shared" si="209"/>
        <v>2.3437819567519029</v>
      </c>
      <c r="N1927" s="388">
        <f t="shared" si="205"/>
        <v>69521.26040117495</v>
      </c>
    </row>
    <row r="1928" spans="2:14" x14ac:dyDescent="0.2">
      <c r="B1928" s="387">
        <v>22</v>
      </c>
      <c r="C1928" s="387">
        <v>5939</v>
      </c>
      <c r="D1928" s="384" t="s">
        <v>2501</v>
      </c>
      <c r="E1928" s="385">
        <v>1042</v>
      </c>
      <c r="F1928" s="385">
        <v>1293</v>
      </c>
      <c r="G1928" s="385">
        <v>3507</v>
      </c>
      <c r="H1928" s="386">
        <f t="shared" si="203"/>
        <v>0.29712004562303962</v>
      </c>
      <c r="I1928" s="139">
        <f t="shared" si="204"/>
        <v>3.5181747873163185</v>
      </c>
      <c r="J1928" s="139">
        <f t="shared" si="206"/>
        <v>-1.9624614400954671E-2</v>
      </c>
      <c r="K1928" s="139">
        <f t="shared" si="207"/>
        <v>-0.12408199543450592</v>
      </c>
      <c r="L1928" s="139">
        <f t="shared" si="208"/>
        <v>-0.12232219848479195</v>
      </c>
      <c r="M1928" s="139">
        <f t="shared" si="209"/>
        <v>-0.26602880832025255</v>
      </c>
      <c r="N1928" s="388">
        <f t="shared" si="205"/>
        <v>-932.96303077912569</v>
      </c>
    </row>
    <row r="1929" spans="2:14" x14ac:dyDescent="0.2">
      <c r="B1929" s="387">
        <v>23</v>
      </c>
      <c r="C1929" s="387">
        <v>6002</v>
      </c>
      <c r="D1929" s="384" t="s">
        <v>2502</v>
      </c>
      <c r="E1929" s="385">
        <v>9898</v>
      </c>
      <c r="F1929" s="385">
        <v>2785</v>
      </c>
      <c r="G1929" s="385">
        <v>13435</v>
      </c>
      <c r="H1929" s="386">
        <f t="shared" si="203"/>
        <v>0.7367324153330852</v>
      </c>
      <c r="I1929" s="139">
        <f t="shared" si="204"/>
        <v>8.3780969479353686</v>
      </c>
      <c r="J1929" s="139">
        <f t="shared" si="206"/>
        <v>0.34583014043952787</v>
      </c>
      <c r="K1929" s="139">
        <f t="shared" si="207"/>
        <v>0.34620127561212466</v>
      </c>
      <c r="L1929" s="139">
        <f t="shared" si="208"/>
        <v>4.9987207614528149E-2</v>
      </c>
      <c r="M1929" s="139">
        <f t="shared" si="209"/>
        <v>0.74201862366618065</v>
      </c>
      <c r="N1929" s="388">
        <f t="shared" si="205"/>
        <v>9969.0202089551367</v>
      </c>
    </row>
    <row r="1930" spans="2:14" x14ac:dyDescent="0.2">
      <c r="B1930" s="387">
        <v>23</v>
      </c>
      <c r="C1930" s="387">
        <v>6004</v>
      </c>
      <c r="D1930" s="384" t="s">
        <v>2503</v>
      </c>
      <c r="E1930" s="385">
        <v>63</v>
      </c>
      <c r="F1930" s="385">
        <v>513</v>
      </c>
      <c r="G1930" s="385">
        <v>329</v>
      </c>
      <c r="H1930" s="386">
        <f t="shared" si="203"/>
        <v>0.19148936170212766</v>
      </c>
      <c r="I1930" s="139">
        <f t="shared" si="204"/>
        <v>0.76413255360623777</v>
      </c>
      <c r="J1930" s="139">
        <f t="shared" si="206"/>
        <v>-0.13660841888152009</v>
      </c>
      <c r="K1930" s="139">
        <f t="shared" si="207"/>
        <v>-0.23708232704479285</v>
      </c>
      <c r="L1930" s="139">
        <f t="shared" si="208"/>
        <v>-0.21996725656995716</v>
      </c>
      <c r="M1930" s="139">
        <f t="shared" si="209"/>
        <v>-0.5936580024962701</v>
      </c>
      <c r="N1930" s="388">
        <f t="shared" si="205"/>
        <v>-195.31348282127286</v>
      </c>
    </row>
    <row r="1931" spans="2:14" x14ac:dyDescent="0.2">
      <c r="B1931" s="387">
        <v>23</v>
      </c>
      <c r="C1931" s="387">
        <v>6007</v>
      </c>
      <c r="D1931" s="384" t="s">
        <v>2504</v>
      </c>
      <c r="E1931" s="385">
        <v>2400</v>
      </c>
      <c r="F1931" s="385">
        <v>4993</v>
      </c>
      <c r="G1931" s="385">
        <v>10439</v>
      </c>
      <c r="H1931" s="386">
        <f t="shared" si="203"/>
        <v>0.2299070792221477</v>
      </c>
      <c r="I1931" s="139">
        <f t="shared" si="204"/>
        <v>2.5713999599439217</v>
      </c>
      <c r="J1931" s="139">
        <f t="shared" si="206"/>
        <v>0.23554584899088907</v>
      </c>
      <c r="K1931" s="139">
        <f t="shared" si="207"/>
        <v>-0.19598427997806211</v>
      </c>
      <c r="L1931" s="139">
        <f t="shared" si="208"/>
        <v>-0.15589026867658773</v>
      </c>
      <c r="M1931" s="139">
        <f t="shared" si="209"/>
        <v>-0.11632869966376078</v>
      </c>
      <c r="N1931" s="388">
        <f t="shared" si="205"/>
        <v>-1214.3552957899988</v>
      </c>
    </row>
    <row r="1932" spans="2:14" x14ac:dyDescent="0.2">
      <c r="B1932" s="387">
        <v>23</v>
      </c>
      <c r="C1932" s="387">
        <v>6008</v>
      </c>
      <c r="D1932" s="384" t="s">
        <v>2505</v>
      </c>
      <c r="E1932" s="385">
        <v>397</v>
      </c>
      <c r="F1932" s="385">
        <v>2594</v>
      </c>
      <c r="G1932" s="385">
        <v>2160</v>
      </c>
      <c r="H1932" s="386">
        <f t="shared" si="203"/>
        <v>0.18379629629629629</v>
      </c>
      <c r="I1932" s="139">
        <f t="shared" si="204"/>
        <v>0.98573631457208943</v>
      </c>
      <c r="J1932" s="139">
        <f t="shared" si="206"/>
        <v>-6.920837293944479E-2</v>
      </c>
      <c r="K1932" s="139">
        <f t="shared" si="207"/>
        <v>-0.24531212268456593</v>
      </c>
      <c r="L1932" s="139">
        <f t="shared" si="208"/>
        <v>-0.21211025574166867</v>
      </c>
      <c r="M1932" s="139">
        <f t="shared" si="209"/>
        <v>-0.52663075136567938</v>
      </c>
      <c r="N1932" s="388">
        <f t="shared" si="205"/>
        <v>-1137.5224229498674</v>
      </c>
    </row>
    <row r="1933" spans="2:14" x14ac:dyDescent="0.2">
      <c r="B1933" s="387">
        <v>23</v>
      </c>
      <c r="C1933" s="387">
        <v>6009</v>
      </c>
      <c r="D1933" s="384" t="s">
        <v>2506</v>
      </c>
      <c r="E1933" s="385">
        <v>199</v>
      </c>
      <c r="F1933" s="385">
        <v>3169</v>
      </c>
      <c r="G1933" s="385">
        <v>294</v>
      </c>
      <c r="H1933" s="386">
        <f t="shared" ref="H1933:H1996" si="210">E1933/G1933</f>
        <v>0.6768707482993197</v>
      </c>
      <c r="I1933" s="139">
        <f t="shared" ref="I1933:I1996" si="211">(G1933+E1933)/F1933</f>
        <v>0.15556958030924581</v>
      </c>
      <c r="J1933" s="139">
        <f t="shared" si="206"/>
        <v>-0.13789678677227521</v>
      </c>
      <c r="K1933" s="139">
        <f t="shared" si="207"/>
        <v>0.2821631763168031</v>
      </c>
      <c r="L1933" s="139">
        <f t="shared" si="208"/>
        <v>-0.24154396521614754</v>
      </c>
      <c r="M1933" s="139">
        <f t="shared" si="209"/>
        <v>-9.7277575671619654E-2</v>
      </c>
      <c r="N1933" s="388">
        <f t="shared" ref="N1933:N1996" si="212">M1933*G1933</f>
        <v>-28.599607247456177</v>
      </c>
    </row>
    <row r="1934" spans="2:14" x14ac:dyDescent="0.2">
      <c r="B1934" s="387">
        <v>23</v>
      </c>
      <c r="C1934" s="387">
        <v>6010</v>
      </c>
      <c r="D1934" s="384" t="s">
        <v>2507</v>
      </c>
      <c r="E1934" s="385">
        <v>181</v>
      </c>
      <c r="F1934" s="385">
        <v>1412</v>
      </c>
      <c r="G1934" s="385">
        <v>1093</v>
      </c>
      <c r="H1934" s="386">
        <f t="shared" si="210"/>
        <v>0.1655992680695334</v>
      </c>
      <c r="I1934" s="139">
        <f t="shared" si="211"/>
        <v>0.90226628895184136</v>
      </c>
      <c r="J1934" s="139">
        <f t="shared" ref="J1934:J1997" si="213">$J$6*(G1934-G$10)/G$11</f>
        <v>-0.10848518835189393</v>
      </c>
      <c r="K1934" s="139">
        <f t="shared" ref="K1934:K1997" si="214">$K$6*(H1934-H$10)/H$11</f>
        <v>-0.2647787222332873</v>
      </c>
      <c r="L1934" s="139">
        <f t="shared" ref="L1934:L1997" si="215">$L$6*(I1934-I$10)/I$11</f>
        <v>-0.21506970037192752</v>
      </c>
      <c r="M1934" s="139">
        <f t="shared" ref="M1934:M1997" si="216">SUM(J1934:L1934)</f>
        <v>-0.58833361095710868</v>
      </c>
      <c r="N1934" s="388">
        <f t="shared" si="212"/>
        <v>-643.04863677611979</v>
      </c>
    </row>
    <row r="1935" spans="2:14" x14ac:dyDescent="0.2">
      <c r="B1935" s="387">
        <v>23</v>
      </c>
      <c r="C1935" s="387">
        <v>6011</v>
      </c>
      <c r="D1935" s="384" t="s">
        <v>2508</v>
      </c>
      <c r="E1935" s="385">
        <v>30</v>
      </c>
      <c r="F1935" s="385">
        <v>3503</v>
      </c>
      <c r="G1935" s="385">
        <v>72</v>
      </c>
      <c r="H1935" s="386">
        <f t="shared" si="210"/>
        <v>0.41666666666666669</v>
      </c>
      <c r="I1935" s="139">
        <f t="shared" si="211"/>
        <v>2.9117898943762488E-2</v>
      </c>
      <c r="J1935" s="139">
        <f t="shared" si="213"/>
        <v>-0.14606872025077916</v>
      </c>
      <c r="K1935" s="139">
        <f t="shared" si="214"/>
        <v>3.805161207720367E-3</v>
      </c>
      <c r="L1935" s="139">
        <f t="shared" si="215"/>
        <v>-0.24602733210891509</v>
      </c>
      <c r="M1935" s="139">
        <f t="shared" si="216"/>
        <v>-0.3882908911519739</v>
      </c>
      <c r="N1935" s="388">
        <f t="shared" si="212"/>
        <v>-27.956944162942122</v>
      </c>
    </row>
    <row r="1936" spans="2:14" x14ac:dyDescent="0.2">
      <c r="B1936" s="387">
        <v>23</v>
      </c>
      <c r="C1936" s="387">
        <v>6021</v>
      </c>
      <c r="D1936" s="384" t="s">
        <v>2509</v>
      </c>
      <c r="E1936" s="385">
        <v>924</v>
      </c>
      <c r="F1936" s="385">
        <v>1183</v>
      </c>
      <c r="G1936" s="385">
        <v>3480</v>
      </c>
      <c r="H1936" s="386">
        <f t="shared" si="210"/>
        <v>0.26551724137931032</v>
      </c>
      <c r="I1936" s="139">
        <f t="shared" si="211"/>
        <v>3.7227387996618764</v>
      </c>
      <c r="J1936" s="139">
        <f t="shared" si="213"/>
        <v>-2.0618498202394343E-2</v>
      </c>
      <c r="K1936" s="139">
        <f t="shared" si="214"/>
        <v>-0.15788966595976897</v>
      </c>
      <c r="L1936" s="139">
        <f t="shared" si="215"/>
        <v>-0.11506934497981582</v>
      </c>
      <c r="M1936" s="139">
        <f t="shared" si="216"/>
        <v>-0.29357750914197911</v>
      </c>
      <c r="N1936" s="388">
        <f t="shared" si="212"/>
        <v>-1021.6497318140873</v>
      </c>
    </row>
    <row r="1937" spans="2:14" x14ac:dyDescent="0.2">
      <c r="B1937" s="387">
        <v>23</v>
      </c>
      <c r="C1937" s="387">
        <v>6022</v>
      </c>
      <c r="D1937" s="384" t="s">
        <v>2510</v>
      </c>
      <c r="E1937" s="385">
        <v>1177</v>
      </c>
      <c r="F1937" s="385">
        <v>2055</v>
      </c>
      <c r="G1937" s="385">
        <v>4053</v>
      </c>
      <c r="H1937" s="386">
        <f t="shared" si="210"/>
        <v>0.29040217123118678</v>
      </c>
      <c r="I1937" s="139">
        <f t="shared" si="211"/>
        <v>2.5450121654501214</v>
      </c>
      <c r="J1937" s="139">
        <f t="shared" si="213"/>
        <v>4.7392469482528951E-4</v>
      </c>
      <c r="K1937" s="139">
        <f t="shared" si="214"/>
        <v>-0.13126856287701152</v>
      </c>
      <c r="L1937" s="139">
        <f t="shared" si="215"/>
        <v>-0.15682585263189092</v>
      </c>
      <c r="M1937" s="139">
        <f t="shared" si="216"/>
        <v>-0.28762049081407715</v>
      </c>
      <c r="N1937" s="388">
        <f t="shared" si="212"/>
        <v>-1165.7258492694548</v>
      </c>
    </row>
    <row r="1938" spans="2:14" x14ac:dyDescent="0.2">
      <c r="B1938" s="387">
        <v>23</v>
      </c>
      <c r="C1938" s="387">
        <v>6023</v>
      </c>
      <c r="D1938" s="384" t="s">
        <v>2511</v>
      </c>
      <c r="E1938" s="385">
        <v>3963</v>
      </c>
      <c r="F1938" s="385">
        <v>4782</v>
      </c>
      <c r="G1938" s="385">
        <v>8955</v>
      </c>
      <c r="H1938" s="386">
        <f t="shared" si="210"/>
        <v>0.44254606365159127</v>
      </c>
      <c r="I1938" s="139">
        <f t="shared" si="211"/>
        <v>2.7013801756587204</v>
      </c>
      <c r="J1938" s="139">
        <f t="shared" si="213"/>
        <v>0.18091905042287174</v>
      </c>
      <c r="K1938" s="139">
        <f t="shared" si="214"/>
        <v>3.1490113464209456E-2</v>
      </c>
      <c r="L1938" s="139">
        <f t="shared" si="215"/>
        <v>-0.15128179696978458</v>
      </c>
      <c r="M1938" s="139">
        <f t="shared" si="216"/>
        <v>6.1127366917296616E-2</v>
      </c>
      <c r="N1938" s="388">
        <f t="shared" si="212"/>
        <v>547.39557074439119</v>
      </c>
    </row>
    <row r="1939" spans="2:14" x14ac:dyDescent="0.2">
      <c r="B1939" s="387">
        <v>23</v>
      </c>
      <c r="C1939" s="387">
        <v>6024</v>
      </c>
      <c r="D1939" s="384" t="s">
        <v>2512</v>
      </c>
      <c r="E1939" s="385">
        <v>2490</v>
      </c>
      <c r="F1939" s="385">
        <v>5374</v>
      </c>
      <c r="G1939" s="385">
        <v>6908</v>
      </c>
      <c r="H1939" s="386">
        <f t="shared" si="210"/>
        <v>0.36045165026056747</v>
      </c>
      <c r="I1939" s="139">
        <f t="shared" si="211"/>
        <v>1.7487904726460737</v>
      </c>
      <c r="J1939" s="139">
        <f t="shared" si="213"/>
        <v>0.10556793406927911</v>
      </c>
      <c r="K1939" s="139">
        <f t="shared" si="214"/>
        <v>-5.6331867727196401E-2</v>
      </c>
      <c r="L1939" s="139">
        <f t="shared" si="215"/>
        <v>-0.18505603461344444</v>
      </c>
      <c r="M1939" s="139">
        <f t="shared" si="216"/>
        <v>-0.13581996827136172</v>
      </c>
      <c r="N1939" s="388">
        <f t="shared" si="212"/>
        <v>-938.2443408185668</v>
      </c>
    </row>
    <row r="1940" spans="2:14" x14ac:dyDescent="0.2">
      <c r="B1940" s="387">
        <v>23</v>
      </c>
      <c r="C1940" s="387">
        <v>6025</v>
      </c>
      <c r="D1940" s="384" t="s">
        <v>2513</v>
      </c>
      <c r="E1940" s="385">
        <v>1977</v>
      </c>
      <c r="F1940" s="385">
        <v>892</v>
      </c>
      <c r="G1940" s="385">
        <v>6460</v>
      </c>
      <c r="H1940" s="386">
        <f t="shared" si="210"/>
        <v>0.30603715170278639</v>
      </c>
      <c r="I1940" s="139">
        <f t="shared" si="211"/>
        <v>9.4585201793721971</v>
      </c>
      <c r="J1940" s="139">
        <f t="shared" si="213"/>
        <v>8.907682506761351E-2</v>
      </c>
      <c r="K1940" s="139">
        <f t="shared" si="214"/>
        <v>-0.1145427601800042</v>
      </c>
      <c r="L1940" s="139">
        <f t="shared" si="215"/>
        <v>8.8293805784626117E-2</v>
      </c>
      <c r="M1940" s="139">
        <f t="shared" si="216"/>
        <v>6.2827870672235428E-2</v>
      </c>
      <c r="N1940" s="388">
        <f t="shared" si="212"/>
        <v>405.86804454264086</v>
      </c>
    </row>
    <row r="1941" spans="2:14" x14ac:dyDescent="0.2">
      <c r="B1941" s="387">
        <v>23</v>
      </c>
      <c r="C1941" s="387">
        <v>6032</v>
      </c>
      <c r="D1941" s="384" t="s">
        <v>2514</v>
      </c>
      <c r="E1941" s="385">
        <v>106</v>
      </c>
      <c r="F1941" s="385">
        <v>3116</v>
      </c>
      <c r="G1941" s="385">
        <v>221</v>
      </c>
      <c r="H1941" s="386">
        <f t="shared" si="210"/>
        <v>0.47963800904977377</v>
      </c>
      <c r="I1941" s="139">
        <f t="shared" si="211"/>
        <v>0.10494223363286265</v>
      </c>
      <c r="J1941" s="139">
        <f t="shared" si="213"/>
        <v>-0.14058395408727875</v>
      </c>
      <c r="K1941" s="139">
        <f t="shared" si="214"/>
        <v>7.11698918627236E-2</v>
      </c>
      <c r="L1941" s="139">
        <f t="shared" si="215"/>
        <v>-0.24333896681285638</v>
      </c>
      <c r="M1941" s="139">
        <f t="shared" si="216"/>
        <v>-0.31275302903741153</v>
      </c>
      <c r="N1941" s="388">
        <f t="shared" si="212"/>
        <v>-69.118419417267944</v>
      </c>
    </row>
    <row r="1942" spans="2:14" x14ac:dyDescent="0.2">
      <c r="B1942" s="387">
        <v>23</v>
      </c>
      <c r="C1942" s="387">
        <v>6033</v>
      </c>
      <c r="D1942" s="384" t="s">
        <v>2515</v>
      </c>
      <c r="E1942" s="385">
        <v>154</v>
      </c>
      <c r="F1942" s="385">
        <v>3328</v>
      </c>
      <c r="G1942" s="385">
        <v>749</v>
      </c>
      <c r="H1942" s="386">
        <f t="shared" si="210"/>
        <v>0.20560747663551401</v>
      </c>
      <c r="I1942" s="139">
        <f t="shared" si="211"/>
        <v>0.27133413461538464</v>
      </c>
      <c r="J1942" s="139">
        <f t="shared" si="213"/>
        <v>-0.12114800419245857</v>
      </c>
      <c r="K1942" s="139">
        <f t="shared" si="214"/>
        <v>-0.22197921864894757</v>
      </c>
      <c r="L1942" s="139">
        <f t="shared" si="215"/>
        <v>-0.23743951231739935</v>
      </c>
      <c r="M1942" s="139">
        <f t="shared" si="216"/>
        <v>-0.58056673515880552</v>
      </c>
      <c r="N1942" s="388">
        <f t="shared" si="212"/>
        <v>-434.84448463394534</v>
      </c>
    </row>
    <row r="1943" spans="2:14" x14ac:dyDescent="0.2">
      <c r="B1943" s="387">
        <v>23</v>
      </c>
      <c r="C1943" s="387">
        <v>6034</v>
      </c>
      <c r="D1943" s="384" t="s">
        <v>2516</v>
      </c>
      <c r="E1943" s="385">
        <v>1237</v>
      </c>
      <c r="F1943" s="385">
        <v>7521</v>
      </c>
      <c r="G1943" s="385">
        <v>3200</v>
      </c>
      <c r="H1943" s="386">
        <f t="shared" si="210"/>
        <v>0.38656249999999998</v>
      </c>
      <c r="I1943" s="139">
        <f t="shared" si="211"/>
        <v>0.58994814519345828</v>
      </c>
      <c r="J1943" s="139">
        <f t="shared" si="213"/>
        <v>-3.0925441328435346E-2</v>
      </c>
      <c r="K1943" s="139">
        <f t="shared" si="214"/>
        <v>-2.8399314706983286E-2</v>
      </c>
      <c r="L1943" s="139">
        <f t="shared" si="215"/>
        <v>-0.22614299580474861</v>
      </c>
      <c r="M1943" s="139">
        <f t="shared" si="216"/>
        <v>-0.28546775184016726</v>
      </c>
      <c r="N1943" s="388">
        <f t="shared" si="212"/>
        <v>-913.49680588853528</v>
      </c>
    </row>
    <row r="1944" spans="2:14" x14ac:dyDescent="0.2">
      <c r="B1944" s="387">
        <v>23</v>
      </c>
      <c r="C1944" s="387">
        <v>6035</v>
      </c>
      <c r="D1944" s="384" t="s">
        <v>2517</v>
      </c>
      <c r="E1944" s="385">
        <v>737</v>
      </c>
      <c r="F1944" s="385">
        <v>1564</v>
      </c>
      <c r="G1944" s="385">
        <v>1058</v>
      </c>
      <c r="H1944" s="386">
        <f t="shared" si="210"/>
        <v>0.69659735349716445</v>
      </c>
      <c r="I1944" s="139">
        <f t="shared" si="211"/>
        <v>1.1476982097186701</v>
      </c>
      <c r="J1944" s="139">
        <f t="shared" si="213"/>
        <v>-0.10977355624264903</v>
      </c>
      <c r="K1944" s="139">
        <f t="shared" si="214"/>
        <v>0.30326606845154169</v>
      </c>
      <c r="L1944" s="139">
        <f t="shared" si="215"/>
        <v>-0.20636786789242115</v>
      </c>
      <c r="M1944" s="139">
        <f t="shared" si="216"/>
        <v>-1.2875355683528489E-2</v>
      </c>
      <c r="N1944" s="388">
        <f t="shared" si="212"/>
        <v>-13.62212631317314</v>
      </c>
    </row>
    <row r="1945" spans="2:14" x14ac:dyDescent="0.2">
      <c r="B1945" s="387">
        <v>23</v>
      </c>
      <c r="C1945" s="387">
        <v>6037</v>
      </c>
      <c r="D1945" s="384" t="s">
        <v>2518</v>
      </c>
      <c r="E1945" s="385">
        <v>6123</v>
      </c>
      <c r="F1945" s="385">
        <v>10043</v>
      </c>
      <c r="G1945" s="385">
        <v>10609</v>
      </c>
      <c r="H1945" s="386">
        <f t="shared" si="210"/>
        <v>0.57715147516259779</v>
      </c>
      <c r="I1945" s="139">
        <f t="shared" si="211"/>
        <v>1.6660360450064722</v>
      </c>
      <c r="J1945" s="139">
        <f t="shared" si="213"/>
        <v>0.24180363588884252</v>
      </c>
      <c r="K1945" s="139">
        <f t="shared" si="214"/>
        <v>0.17548668314155128</v>
      </c>
      <c r="L1945" s="139">
        <f t="shared" si="215"/>
        <v>-0.18799010758980106</v>
      </c>
      <c r="M1945" s="139">
        <f t="shared" si="216"/>
        <v>0.22930021144059276</v>
      </c>
      <c r="N1945" s="388">
        <f t="shared" si="212"/>
        <v>2432.6459431732487</v>
      </c>
    </row>
    <row r="1946" spans="2:14" x14ac:dyDescent="0.2">
      <c r="B1946" s="387">
        <v>23</v>
      </c>
      <c r="C1946" s="387">
        <v>6052</v>
      </c>
      <c r="D1946" s="384" t="s">
        <v>2519</v>
      </c>
      <c r="E1946" s="385">
        <v>197</v>
      </c>
      <c r="F1946" s="385">
        <v>939</v>
      </c>
      <c r="G1946" s="385">
        <v>350</v>
      </c>
      <c r="H1946" s="386">
        <f t="shared" si="210"/>
        <v>0.56285714285714283</v>
      </c>
      <c r="I1946" s="139">
        <f t="shared" si="211"/>
        <v>0.58253461128860495</v>
      </c>
      <c r="J1946" s="139">
        <f t="shared" si="213"/>
        <v>-0.13583539814706702</v>
      </c>
      <c r="K1946" s="139">
        <f t="shared" si="214"/>
        <v>0.16019506302979061</v>
      </c>
      <c r="L1946" s="139">
        <f t="shared" si="215"/>
        <v>-0.22640584397021798</v>
      </c>
      <c r="M1946" s="139">
        <f t="shared" si="216"/>
        <v>-0.20204617908749439</v>
      </c>
      <c r="N1946" s="388">
        <f t="shared" si="212"/>
        <v>-70.716162680623043</v>
      </c>
    </row>
    <row r="1947" spans="2:14" x14ac:dyDescent="0.2">
      <c r="B1947" s="387">
        <v>23</v>
      </c>
      <c r="C1947" s="387">
        <v>6054</v>
      </c>
      <c r="D1947" s="384" t="s">
        <v>2520</v>
      </c>
      <c r="E1947" s="385">
        <v>69</v>
      </c>
      <c r="F1947" s="385">
        <v>2738</v>
      </c>
      <c r="G1947" s="385">
        <v>125</v>
      </c>
      <c r="H1947" s="386">
        <f t="shared" si="210"/>
        <v>0.55200000000000005</v>
      </c>
      <c r="I1947" s="139">
        <f t="shared" si="211"/>
        <v>7.085463842220599E-2</v>
      </c>
      <c r="J1947" s="139">
        <f t="shared" si="213"/>
        <v>-0.14411776315906424</v>
      </c>
      <c r="K1947" s="139">
        <f t="shared" si="214"/>
        <v>0.14858043839935681</v>
      </c>
      <c r="L1947" s="139">
        <f t="shared" si="215"/>
        <v>-0.24454754857445277</v>
      </c>
      <c r="M1947" s="139">
        <f t="shared" si="216"/>
        <v>-0.2400848733341602</v>
      </c>
      <c r="N1947" s="388">
        <f t="shared" si="212"/>
        <v>-30.010609166770024</v>
      </c>
    </row>
    <row r="1948" spans="2:14" x14ac:dyDescent="0.2">
      <c r="B1948" s="387">
        <v>23</v>
      </c>
      <c r="C1948" s="387">
        <v>6056</v>
      </c>
      <c r="D1948" s="384" t="s">
        <v>2521</v>
      </c>
      <c r="E1948" s="385">
        <v>219</v>
      </c>
      <c r="F1948" s="385">
        <v>2584</v>
      </c>
      <c r="G1948" s="385">
        <v>518</v>
      </c>
      <c r="H1948" s="386">
        <f t="shared" si="210"/>
        <v>0.42277992277992277</v>
      </c>
      <c r="I1948" s="139">
        <f t="shared" si="211"/>
        <v>0.28521671826625389</v>
      </c>
      <c r="J1948" s="139">
        <f t="shared" si="213"/>
        <v>-0.12965123227144243</v>
      </c>
      <c r="K1948" s="139">
        <f t="shared" si="214"/>
        <v>1.0344927328460134E-2</v>
      </c>
      <c r="L1948" s="139">
        <f t="shared" si="215"/>
        <v>-0.23694730284059146</v>
      </c>
      <c r="M1948" s="139">
        <f t="shared" si="216"/>
        <v>-0.35625360778357373</v>
      </c>
      <c r="N1948" s="388">
        <f t="shared" si="212"/>
        <v>-184.53936883189118</v>
      </c>
    </row>
    <row r="1949" spans="2:14" x14ac:dyDescent="0.2">
      <c r="B1949" s="387">
        <v>23</v>
      </c>
      <c r="C1949" s="387">
        <v>6057</v>
      </c>
      <c r="D1949" s="384" t="s">
        <v>2522</v>
      </c>
      <c r="E1949" s="385">
        <v>634</v>
      </c>
      <c r="F1949" s="385">
        <v>884</v>
      </c>
      <c r="G1949" s="385">
        <v>925</v>
      </c>
      <c r="H1949" s="386">
        <f t="shared" si="210"/>
        <v>0.6854054054054054</v>
      </c>
      <c r="I1949" s="139">
        <f t="shared" si="211"/>
        <v>1.7635746606334841</v>
      </c>
      <c r="J1949" s="139">
        <f t="shared" si="213"/>
        <v>-0.11466935422751852</v>
      </c>
      <c r="K1949" s="139">
        <f t="shared" si="214"/>
        <v>0.29129327987544196</v>
      </c>
      <c r="L1949" s="139">
        <f t="shared" si="215"/>
        <v>-0.18453185859424523</v>
      </c>
      <c r="M1949" s="139">
        <f t="shared" si="216"/>
        <v>-7.9079329463217773E-3</v>
      </c>
      <c r="N1949" s="388">
        <f t="shared" si="212"/>
        <v>-7.3148379753476442</v>
      </c>
    </row>
    <row r="1950" spans="2:14" x14ac:dyDescent="0.2">
      <c r="B1950" s="387">
        <v>23</v>
      </c>
      <c r="C1950" s="387">
        <v>6058</v>
      </c>
      <c r="D1950" s="384" t="s">
        <v>2523</v>
      </c>
      <c r="E1950" s="385">
        <v>225</v>
      </c>
      <c r="F1950" s="385">
        <v>868</v>
      </c>
      <c r="G1950" s="385">
        <v>332</v>
      </c>
      <c r="H1950" s="386">
        <f t="shared" si="210"/>
        <v>0.67771084337349397</v>
      </c>
      <c r="I1950" s="139">
        <f t="shared" si="211"/>
        <v>0.64170506912442393</v>
      </c>
      <c r="J1950" s="139">
        <f t="shared" si="213"/>
        <v>-0.13649798734802679</v>
      </c>
      <c r="K1950" s="139">
        <f t="shared" si="214"/>
        <v>0.28306188319289355</v>
      </c>
      <c r="L1950" s="139">
        <f t="shared" si="215"/>
        <v>-0.22430794484522126</v>
      </c>
      <c r="M1950" s="139">
        <f t="shared" si="216"/>
        <v>-7.7744049000354504E-2</v>
      </c>
      <c r="N1950" s="388">
        <f t="shared" si="212"/>
        <v>-25.811024268117695</v>
      </c>
    </row>
    <row r="1951" spans="2:14" x14ac:dyDescent="0.2">
      <c r="B1951" s="387">
        <v>23</v>
      </c>
      <c r="C1951" s="387">
        <v>6061</v>
      </c>
      <c r="D1951" s="384" t="s">
        <v>2524</v>
      </c>
      <c r="E1951" s="385">
        <v>110</v>
      </c>
      <c r="F1951" s="385">
        <v>451</v>
      </c>
      <c r="G1951" s="385">
        <v>340</v>
      </c>
      <c r="H1951" s="386">
        <f t="shared" si="210"/>
        <v>0.3235294117647059</v>
      </c>
      <c r="I1951" s="139">
        <f t="shared" si="211"/>
        <v>0.99778270509977829</v>
      </c>
      <c r="J1951" s="139">
        <f t="shared" si="213"/>
        <v>-0.13620350325871133</v>
      </c>
      <c r="K1951" s="139">
        <f t="shared" si="214"/>
        <v>-9.583009910237425E-2</v>
      </c>
      <c r="L1951" s="139">
        <f t="shared" si="215"/>
        <v>-0.2116831488191985</v>
      </c>
      <c r="M1951" s="139">
        <f t="shared" si="216"/>
        <v>-0.44371675118028409</v>
      </c>
      <c r="N1951" s="388">
        <f t="shared" si="212"/>
        <v>-150.86369540129658</v>
      </c>
    </row>
    <row r="1952" spans="2:14" x14ac:dyDescent="0.2">
      <c r="B1952" s="387">
        <v>23</v>
      </c>
      <c r="C1952" s="387">
        <v>6076</v>
      </c>
      <c r="D1952" s="384" t="s">
        <v>2525</v>
      </c>
      <c r="E1952" s="385">
        <v>388</v>
      </c>
      <c r="F1952" s="385">
        <v>5519</v>
      </c>
      <c r="G1952" s="385">
        <v>645</v>
      </c>
      <c r="H1952" s="386">
        <f t="shared" si="210"/>
        <v>0.60155038759689927</v>
      </c>
      <c r="I1952" s="139">
        <f t="shared" si="211"/>
        <v>0.18717158905598841</v>
      </c>
      <c r="J1952" s="139">
        <f t="shared" si="213"/>
        <v>-0.12497629735355952</v>
      </c>
      <c r="K1952" s="139">
        <f t="shared" si="214"/>
        <v>0.20158786031532314</v>
      </c>
      <c r="L1952" s="139">
        <f t="shared" si="215"/>
        <v>-0.24042351036548731</v>
      </c>
      <c r="M1952" s="139">
        <f t="shared" si="216"/>
        <v>-0.16381194740372368</v>
      </c>
      <c r="N1952" s="388">
        <f t="shared" si="212"/>
        <v>-105.65870607540177</v>
      </c>
    </row>
    <row r="1953" spans="2:14" x14ac:dyDescent="0.2">
      <c r="B1953" s="387">
        <v>23</v>
      </c>
      <c r="C1953" s="387">
        <v>6077</v>
      </c>
      <c r="D1953" s="384" t="s">
        <v>2526</v>
      </c>
      <c r="E1953" s="385">
        <v>653</v>
      </c>
      <c r="F1953" s="385">
        <v>6552</v>
      </c>
      <c r="G1953" s="385">
        <v>1166</v>
      </c>
      <c r="H1953" s="386">
        <f t="shared" si="210"/>
        <v>0.56003430531732423</v>
      </c>
      <c r="I1953" s="139">
        <f t="shared" si="211"/>
        <v>0.27762515262515264</v>
      </c>
      <c r="J1953" s="139">
        <f t="shared" si="213"/>
        <v>-0.10579802103689037</v>
      </c>
      <c r="K1953" s="139">
        <f t="shared" si="214"/>
        <v>0.15717528159658231</v>
      </c>
      <c r="L1953" s="139">
        <f t="shared" si="215"/>
        <v>-0.23721646315298947</v>
      </c>
      <c r="M1953" s="139">
        <f t="shared" si="216"/>
        <v>-0.18583920259329753</v>
      </c>
      <c r="N1953" s="388">
        <f t="shared" si="212"/>
        <v>-216.68851022378493</v>
      </c>
    </row>
    <row r="1954" spans="2:14" x14ac:dyDescent="0.2">
      <c r="B1954" s="387">
        <v>23</v>
      </c>
      <c r="C1954" s="387">
        <v>6082</v>
      </c>
      <c r="D1954" s="384" t="s">
        <v>2527</v>
      </c>
      <c r="E1954" s="385">
        <v>1114</v>
      </c>
      <c r="F1954" s="385">
        <v>2684</v>
      </c>
      <c r="G1954" s="385">
        <v>4185</v>
      </c>
      <c r="H1954" s="386">
        <f t="shared" si="210"/>
        <v>0.26618876941457587</v>
      </c>
      <c r="I1954" s="139">
        <f t="shared" si="211"/>
        <v>1.9742921013412817</v>
      </c>
      <c r="J1954" s="139">
        <f t="shared" si="213"/>
        <v>5.3329121685303351E-3</v>
      </c>
      <c r="K1954" s="139">
        <f t="shared" si="214"/>
        <v>-0.15717128671754588</v>
      </c>
      <c r="L1954" s="139">
        <f t="shared" si="215"/>
        <v>-0.17706083419032673</v>
      </c>
      <c r="M1954" s="139">
        <f t="shared" si="216"/>
        <v>-0.32889920873934231</v>
      </c>
      <c r="N1954" s="388">
        <f t="shared" si="212"/>
        <v>-1376.4431885741476</v>
      </c>
    </row>
    <row r="1955" spans="2:14" x14ac:dyDescent="0.2">
      <c r="B1955" s="387">
        <v>23</v>
      </c>
      <c r="C1955" s="387">
        <v>6083</v>
      </c>
      <c r="D1955" s="384" t="s">
        <v>2528</v>
      </c>
      <c r="E1955" s="385">
        <v>653</v>
      </c>
      <c r="F1955" s="385">
        <v>6759</v>
      </c>
      <c r="G1955" s="385">
        <v>1665</v>
      </c>
      <c r="H1955" s="386">
        <f t="shared" si="210"/>
        <v>0.3921921921921922</v>
      </c>
      <c r="I1955" s="139">
        <f t="shared" si="211"/>
        <v>0.34295014055333628</v>
      </c>
      <c r="J1955" s="139">
        <f t="shared" si="213"/>
        <v>-8.7429575965838724E-2</v>
      </c>
      <c r="K1955" s="139">
        <f t="shared" si="214"/>
        <v>-2.2376849823030918E-2</v>
      </c>
      <c r="L1955" s="139">
        <f t="shared" si="215"/>
        <v>-0.23490035406701251</v>
      </c>
      <c r="M1955" s="139">
        <f t="shared" si="216"/>
        <v>-0.34470677985588216</v>
      </c>
      <c r="N1955" s="388">
        <f t="shared" si="212"/>
        <v>-573.93678846004377</v>
      </c>
    </row>
    <row r="1956" spans="2:14" x14ac:dyDescent="0.2">
      <c r="B1956" s="387">
        <v>23</v>
      </c>
      <c r="C1956" s="387">
        <v>6084</v>
      </c>
      <c r="D1956" s="384" t="s">
        <v>2529</v>
      </c>
      <c r="E1956" s="385">
        <v>363</v>
      </c>
      <c r="F1956" s="385">
        <v>4375</v>
      </c>
      <c r="G1956" s="385">
        <v>1462</v>
      </c>
      <c r="H1956" s="386">
        <f t="shared" si="210"/>
        <v>0.24829001367989056</v>
      </c>
      <c r="I1956" s="139">
        <f t="shared" si="211"/>
        <v>0.41714285714285715</v>
      </c>
      <c r="J1956" s="139">
        <f t="shared" si="213"/>
        <v>-9.4902109732218451E-2</v>
      </c>
      <c r="K1956" s="139">
        <f t="shared" si="214"/>
        <v>-0.17631880388164287</v>
      </c>
      <c r="L1956" s="139">
        <f t="shared" si="215"/>
        <v>-0.23226983808138052</v>
      </c>
      <c r="M1956" s="139">
        <f t="shared" si="216"/>
        <v>-0.50349075169524182</v>
      </c>
      <c r="N1956" s="388">
        <f t="shared" si="212"/>
        <v>-736.10347897844349</v>
      </c>
    </row>
    <row r="1957" spans="2:14" x14ac:dyDescent="0.2">
      <c r="B1957" s="387">
        <v>23</v>
      </c>
      <c r="C1957" s="387">
        <v>6087</v>
      </c>
      <c r="D1957" s="384" t="s">
        <v>2530</v>
      </c>
      <c r="E1957" s="385">
        <v>217</v>
      </c>
      <c r="F1957" s="385">
        <v>2977</v>
      </c>
      <c r="G1957" s="385">
        <v>837</v>
      </c>
      <c r="H1957" s="386">
        <f t="shared" si="210"/>
        <v>0.25925925925925924</v>
      </c>
      <c r="I1957" s="139">
        <f t="shared" si="211"/>
        <v>0.35404769902586497</v>
      </c>
      <c r="J1957" s="139">
        <f t="shared" si="213"/>
        <v>-0.11790867920998856</v>
      </c>
      <c r="K1957" s="139">
        <f t="shared" si="214"/>
        <v>-0.16458425533974949</v>
      </c>
      <c r="L1957" s="139">
        <f t="shared" si="215"/>
        <v>-0.23450688815411186</v>
      </c>
      <c r="M1957" s="139">
        <f t="shared" si="216"/>
        <v>-0.51699982270384992</v>
      </c>
      <c r="N1957" s="388">
        <f t="shared" si="212"/>
        <v>-432.72885160312239</v>
      </c>
    </row>
    <row r="1958" spans="2:14" x14ac:dyDescent="0.2">
      <c r="B1958" s="387">
        <v>23</v>
      </c>
      <c r="C1958" s="387">
        <v>6089</v>
      </c>
      <c r="D1958" s="384" t="s">
        <v>2531</v>
      </c>
      <c r="E1958" s="385">
        <v>571</v>
      </c>
      <c r="F1958" s="385">
        <v>1212</v>
      </c>
      <c r="G1958" s="385">
        <v>1854</v>
      </c>
      <c r="H1958" s="386">
        <f t="shared" si="210"/>
        <v>0.307982740021575</v>
      </c>
      <c r="I1958" s="139">
        <f t="shared" si="211"/>
        <v>2.0008250825082508</v>
      </c>
      <c r="J1958" s="139">
        <f t="shared" si="213"/>
        <v>-8.0472389355761037E-2</v>
      </c>
      <c r="K1958" s="139">
        <f t="shared" si="214"/>
        <v>-0.1124614319424173</v>
      </c>
      <c r="L1958" s="139">
        <f t="shared" si="215"/>
        <v>-0.17612010261565836</v>
      </c>
      <c r="M1958" s="139">
        <f t="shared" si="216"/>
        <v>-0.36905392391383668</v>
      </c>
      <c r="N1958" s="388">
        <f t="shared" si="212"/>
        <v>-684.22597493625324</v>
      </c>
    </row>
    <row r="1959" spans="2:14" x14ac:dyDescent="0.2">
      <c r="B1959" s="387">
        <v>23</v>
      </c>
      <c r="C1959" s="387">
        <v>6090</v>
      </c>
      <c r="D1959" s="384" t="s">
        <v>2532</v>
      </c>
      <c r="E1959" s="385">
        <v>216</v>
      </c>
      <c r="F1959" s="385">
        <v>3325</v>
      </c>
      <c r="G1959" s="385">
        <v>1120</v>
      </c>
      <c r="H1959" s="386">
        <f t="shared" si="210"/>
        <v>0.19285714285714287</v>
      </c>
      <c r="I1959" s="139">
        <f t="shared" si="211"/>
        <v>0.4018045112781955</v>
      </c>
      <c r="J1959" s="139">
        <f t="shared" si="213"/>
        <v>-0.10749130455045425</v>
      </c>
      <c r="K1959" s="139">
        <f t="shared" si="214"/>
        <v>-0.23561911845473255</v>
      </c>
      <c r="L1959" s="139">
        <f t="shared" si="215"/>
        <v>-0.23281366186685226</v>
      </c>
      <c r="M1959" s="139">
        <f t="shared" si="216"/>
        <v>-0.57592408487203905</v>
      </c>
      <c r="N1959" s="388">
        <f t="shared" si="212"/>
        <v>-645.03497505668372</v>
      </c>
    </row>
    <row r="1960" spans="2:14" x14ac:dyDescent="0.2">
      <c r="B1960" s="387">
        <v>23</v>
      </c>
      <c r="C1960" s="387">
        <v>6101</v>
      </c>
      <c r="D1960" s="384" t="s">
        <v>2533</v>
      </c>
      <c r="E1960" s="385">
        <v>194</v>
      </c>
      <c r="F1960" s="385">
        <v>414</v>
      </c>
      <c r="G1960" s="385">
        <v>690</v>
      </c>
      <c r="H1960" s="386">
        <f t="shared" si="210"/>
        <v>0.28115942028985508</v>
      </c>
      <c r="I1960" s="139">
        <f t="shared" si="211"/>
        <v>2.1352657004830919</v>
      </c>
      <c r="J1960" s="139">
        <f t="shared" si="213"/>
        <v>-0.12331982435116007</v>
      </c>
      <c r="K1960" s="139">
        <f t="shared" si="214"/>
        <v>-0.14115616260271019</v>
      </c>
      <c r="L1960" s="139">
        <f t="shared" si="215"/>
        <v>-0.17135348655201349</v>
      </c>
      <c r="M1960" s="139">
        <f t="shared" si="216"/>
        <v>-0.43582947350588375</v>
      </c>
      <c r="N1960" s="388">
        <f t="shared" si="212"/>
        <v>-300.7223367190598</v>
      </c>
    </row>
    <row r="1961" spans="2:14" x14ac:dyDescent="0.2">
      <c r="B1961" s="387">
        <v>23</v>
      </c>
      <c r="C1961" s="387">
        <v>6102</v>
      </c>
      <c r="D1961" s="384" t="s">
        <v>2534</v>
      </c>
      <c r="E1961" s="385">
        <v>115</v>
      </c>
      <c r="F1961" s="385">
        <v>1378</v>
      </c>
      <c r="G1961" s="385">
        <v>250</v>
      </c>
      <c r="H1961" s="386">
        <f t="shared" si="210"/>
        <v>0.46</v>
      </c>
      <c r="I1961" s="139">
        <f t="shared" si="211"/>
        <v>0.26487663280116108</v>
      </c>
      <c r="J1961" s="139">
        <f t="shared" si="213"/>
        <v>-0.13951644926351023</v>
      </c>
      <c r="K1961" s="139">
        <f t="shared" si="214"/>
        <v>5.0161777057259126E-2</v>
      </c>
      <c r="L1961" s="139">
        <f t="shared" si="215"/>
        <v>-0.23766846419475876</v>
      </c>
      <c r="M1961" s="139">
        <f t="shared" si="216"/>
        <v>-0.32702313640100988</v>
      </c>
      <c r="N1961" s="388">
        <f t="shared" si="212"/>
        <v>-81.75578410025247</v>
      </c>
    </row>
    <row r="1962" spans="2:14" x14ac:dyDescent="0.2">
      <c r="B1962" s="387">
        <v>23</v>
      </c>
      <c r="C1962" s="387">
        <v>6104</v>
      </c>
      <c r="D1962" s="384" t="s">
        <v>2535</v>
      </c>
      <c r="E1962" s="385">
        <v>42</v>
      </c>
      <c r="F1962" s="385">
        <v>1832</v>
      </c>
      <c r="G1962" s="385">
        <v>183</v>
      </c>
      <c r="H1962" s="386">
        <f t="shared" si="210"/>
        <v>0.22950819672131148</v>
      </c>
      <c r="I1962" s="139">
        <f t="shared" si="211"/>
        <v>0.12281659388646288</v>
      </c>
      <c r="J1962" s="139">
        <f t="shared" si="213"/>
        <v>-0.1419827535115272</v>
      </c>
      <c r="K1962" s="139">
        <f t="shared" si="214"/>
        <v>-0.1964109917363783</v>
      </c>
      <c r="L1962" s="139">
        <f t="shared" si="215"/>
        <v>-0.24270522818538198</v>
      </c>
      <c r="M1962" s="139">
        <f t="shared" si="216"/>
        <v>-0.58109897343328742</v>
      </c>
      <c r="N1962" s="388">
        <f t="shared" si="212"/>
        <v>-106.34111213829159</v>
      </c>
    </row>
    <row r="1963" spans="2:14" x14ac:dyDescent="0.2">
      <c r="B1963" s="387">
        <v>23</v>
      </c>
      <c r="C1963" s="387">
        <v>6109</v>
      </c>
      <c r="D1963" s="384" t="s">
        <v>2536</v>
      </c>
      <c r="E1963" s="385">
        <v>17</v>
      </c>
      <c r="F1963" s="385">
        <v>400</v>
      </c>
      <c r="G1963" s="385">
        <v>113</v>
      </c>
      <c r="H1963" s="386">
        <f t="shared" si="210"/>
        <v>0.15044247787610621</v>
      </c>
      <c r="I1963" s="139">
        <f t="shared" si="211"/>
        <v>0.32500000000000001</v>
      </c>
      <c r="J1963" s="139">
        <f t="shared" si="213"/>
        <v>-0.14455948929303744</v>
      </c>
      <c r="K1963" s="139">
        <f t="shared" si="214"/>
        <v>-0.28099297224502795</v>
      </c>
      <c r="L1963" s="139">
        <f t="shared" si="215"/>
        <v>-0.23553677949851587</v>
      </c>
      <c r="M1963" s="139">
        <f t="shared" si="216"/>
        <v>-0.66108924103658118</v>
      </c>
      <c r="N1963" s="388">
        <f t="shared" si="212"/>
        <v>-74.703084237133666</v>
      </c>
    </row>
    <row r="1964" spans="2:14" x14ac:dyDescent="0.2">
      <c r="B1964" s="387">
        <v>23</v>
      </c>
      <c r="C1964" s="387">
        <v>6110</v>
      </c>
      <c r="D1964" s="384" t="s">
        <v>2537</v>
      </c>
      <c r="E1964" s="385">
        <v>1689</v>
      </c>
      <c r="F1964" s="385">
        <v>4033</v>
      </c>
      <c r="G1964" s="385">
        <v>4054</v>
      </c>
      <c r="H1964" s="386">
        <f t="shared" si="210"/>
        <v>0.41662555500740012</v>
      </c>
      <c r="I1964" s="139">
        <f t="shared" si="211"/>
        <v>1.4240019836350111</v>
      </c>
      <c r="J1964" s="139">
        <f t="shared" si="213"/>
        <v>5.1073520598972171E-4</v>
      </c>
      <c r="K1964" s="139">
        <f t="shared" si="214"/>
        <v>3.7611812678228877E-3</v>
      </c>
      <c r="L1964" s="139">
        <f t="shared" si="215"/>
        <v>-0.19657146835904649</v>
      </c>
      <c r="M1964" s="139">
        <f t="shared" si="216"/>
        <v>-0.19229955188523387</v>
      </c>
      <c r="N1964" s="388">
        <f t="shared" si="212"/>
        <v>-779.58238334273813</v>
      </c>
    </row>
    <row r="1965" spans="2:14" x14ac:dyDescent="0.2">
      <c r="B1965" s="387">
        <v>23</v>
      </c>
      <c r="C1965" s="387">
        <v>6111</v>
      </c>
      <c r="D1965" s="384" t="s">
        <v>2538</v>
      </c>
      <c r="E1965" s="385">
        <v>920</v>
      </c>
      <c r="F1965" s="385">
        <v>1665</v>
      </c>
      <c r="G1965" s="385">
        <v>1321</v>
      </c>
      <c r="H1965" s="386">
        <f t="shared" si="210"/>
        <v>0.69644208932626794</v>
      </c>
      <c r="I1965" s="139">
        <f t="shared" si="211"/>
        <v>1.345945945945946</v>
      </c>
      <c r="J1965" s="139">
        <f t="shared" si="213"/>
        <v>-0.10009239180640339</v>
      </c>
      <c r="K1965" s="139">
        <f t="shared" si="214"/>
        <v>0.30309997180095444</v>
      </c>
      <c r="L1965" s="139">
        <f t="shared" si="215"/>
        <v>-0.19933895908259253</v>
      </c>
      <c r="M1965" s="139">
        <f t="shared" si="216"/>
        <v>3.66862091195852E-3</v>
      </c>
      <c r="N1965" s="388">
        <f t="shared" si="212"/>
        <v>4.846248224697205</v>
      </c>
    </row>
    <row r="1966" spans="2:14" x14ac:dyDescent="0.2">
      <c r="B1966" s="387">
        <v>23</v>
      </c>
      <c r="C1966" s="387">
        <v>6112</v>
      </c>
      <c r="D1966" s="384" t="s">
        <v>2539</v>
      </c>
      <c r="E1966" s="385">
        <v>29</v>
      </c>
      <c r="F1966" s="385">
        <v>2029</v>
      </c>
      <c r="G1966" s="385">
        <v>121</v>
      </c>
      <c r="H1966" s="386">
        <f t="shared" si="210"/>
        <v>0.23966942148760331</v>
      </c>
      <c r="I1966" s="139">
        <f t="shared" si="211"/>
        <v>7.3928043371118773E-2</v>
      </c>
      <c r="J1966" s="139">
        <f t="shared" si="213"/>
        <v>-0.14426500520372199</v>
      </c>
      <c r="K1966" s="139">
        <f t="shared" si="214"/>
        <v>-0.18554083805056731</v>
      </c>
      <c r="L1966" s="139">
        <f t="shared" si="215"/>
        <v>-0.24443858045439912</v>
      </c>
      <c r="M1966" s="139">
        <f t="shared" si="216"/>
        <v>-0.57424442370868845</v>
      </c>
      <c r="N1966" s="388">
        <f t="shared" si="212"/>
        <v>-69.483575268751295</v>
      </c>
    </row>
    <row r="1967" spans="2:14" x14ac:dyDescent="0.2">
      <c r="B1967" s="387">
        <v>23</v>
      </c>
      <c r="C1967" s="387">
        <v>6113</v>
      </c>
      <c r="D1967" s="384" t="s">
        <v>2540</v>
      </c>
      <c r="E1967" s="385">
        <v>1004</v>
      </c>
      <c r="F1967" s="385">
        <v>948</v>
      </c>
      <c r="G1967" s="385">
        <v>1622</v>
      </c>
      <c r="H1967" s="386">
        <f t="shared" si="210"/>
        <v>0.61898890258939576</v>
      </c>
      <c r="I1967" s="139">
        <f t="shared" si="211"/>
        <v>2.7700421940928268</v>
      </c>
      <c r="J1967" s="139">
        <f t="shared" si="213"/>
        <v>-8.90124279459093E-2</v>
      </c>
      <c r="K1967" s="139">
        <f t="shared" si="214"/>
        <v>0.22024302663440581</v>
      </c>
      <c r="L1967" s="139">
        <f t="shared" si="215"/>
        <v>-0.14884737287265984</v>
      </c>
      <c r="M1967" s="139">
        <f t="shared" si="216"/>
        <v>-1.7616774184163325E-2</v>
      </c>
      <c r="N1967" s="388">
        <f t="shared" si="212"/>
        <v>-28.574407726712913</v>
      </c>
    </row>
    <row r="1968" spans="2:14" x14ac:dyDescent="0.2">
      <c r="B1968" s="387">
        <v>23</v>
      </c>
      <c r="C1968" s="387">
        <v>6116</v>
      </c>
      <c r="D1968" s="384" t="s">
        <v>2541</v>
      </c>
      <c r="E1968" s="385">
        <v>199</v>
      </c>
      <c r="F1968" s="385">
        <v>932</v>
      </c>
      <c r="G1968" s="385">
        <v>694</v>
      </c>
      <c r="H1968" s="386">
        <f t="shared" si="210"/>
        <v>0.28674351585014407</v>
      </c>
      <c r="I1968" s="139">
        <f t="shared" si="211"/>
        <v>0.95815450643776823</v>
      </c>
      <c r="J1968" s="139">
        <f t="shared" si="213"/>
        <v>-0.12317258230650234</v>
      </c>
      <c r="K1968" s="139">
        <f t="shared" si="214"/>
        <v>-0.13518247553912333</v>
      </c>
      <c r="L1968" s="139">
        <f t="shared" si="215"/>
        <v>-0.21308817366333446</v>
      </c>
      <c r="M1968" s="139">
        <f t="shared" si="216"/>
        <v>-0.47144323150896017</v>
      </c>
      <c r="N1968" s="388">
        <f t="shared" si="212"/>
        <v>-327.18160266721839</v>
      </c>
    </row>
    <row r="1969" spans="2:14" x14ac:dyDescent="0.2">
      <c r="B1969" s="387">
        <v>23</v>
      </c>
      <c r="C1969" s="387">
        <v>6117</v>
      </c>
      <c r="D1969" s="384" t="s">
        <v>2542</v>
      </c>
      <c r="E1969" s="385">
        <v>82</v>
      </c>
      <c r="F1969" s="385">
        <v>724</v>
      </c>
      <c r="G1969" s="385">
        <v>433</v>
      </c>
      <c r="H1969" s="386">
        <f t="shared" si="210"/>
        <v>0.18937644341801385</v>
      </c>
      <c r="I1969" s="139">
        <f t="shared" si="211"/>
        <v>0.71132596685082872</v>
      </c>
      <c r="J1969" s="139">
        <f t="shared" si="213"/>
        <v>-0.13278012572041914</v>
      </c>
      <c r="K1969" s="139">
        <f t="shared" si="214"/>
        <v>-0.239342659534442</v>
      </c>
      <c r="L1969" s="139">
        <f t="shared" si="215"/>
        <v>-0.22183952351194408</v>
      </c>
      <c r="M1969" s="139">
        <f t="shared" si="216"/>
        <v>-0.59396230876680522</v>
      </c>
      <c r="N1969" s="388">
        <f t="shared" si="212"/>
        <v>-257.18567969602668</v>
      </c>
    </row>
    <row r="1970" spans="2:14" x14ac:dyDescent="0.2">
      <c r="B1970" s="387">
        <v>23</v>
      </c>
      <c r="C1970" s="387">
        <v>6118</v>
      </c>
      <c r="D1970" s="384" t="s">
        <v>2543</v>
      </c>
      <c r="E1970" s="385">
        <v>695</v>
      </c>
      <c r="F1970" s="385">
        <v>1700</v>
      </c>
      <c r="G1970" s="385">
        <v>2051</v>
      </c>
      <c r="H1970" s="386">
        <f t="shared" si="210"/>
        <v>0.33885909312530471</v>
      </c>
      <c r="I1970" s="139">
        <f t="shared" si="211"/>
        <v>1.6152941176470588</v>
      </c>
      <c r="J1970" s="139">
        <f t="shared" si="213"/>
        <v>-7.3220718656367909E-2</v>
      </c>
      <c r="K1970" s="139">
        <f t="shared" si="214"/>
        <v>-7.9430895642471619E-2</v>
      </c>
      <c r="L1970" s="139">
        <f t="shared" si="215"/>
        <v>-0.18978917166504164</v>
      </c>
      <c r="M1970" s="139">
        <f t="shared" si="216"/>
        <v>-0.34244078596388117</v>
      </c>
      <c r="N1970" s="388">
        <f t="shared" si="212"/>
        <v>-702.34605201192028</v>
      </c>
    </row>
    <row r="1971" spans="2:14" x14ac:dyDescent="0.2">
      <c r="B1971" s="387">
        <v>23</v>
      </c>
      <c r="C1971" s="387">
        <v>6119</v>
      </c>
      <c r="D1971" s="384" t="s">
        <v>2544</v>
      </c>
      <c r="E1971" s="385">
        <v>510</v>
      </c>
      <c r="F1971" s="385">
        <v>1257</v>
      </c>
      <c r="G1971" s="385">
        <v>1125</v>
      </c>
      <c r="H1971" s="386">
        <f t="shared" si="210"/>
        <v>0.45333333333333331</v>
      </c>
      <c r="I1971" s="139">
        <f t="shared" si="211"/>
        <v>1.3007159904534606</v>
      </c>
      <c r="J1971" s="139">
        <f t="shared" si="213"/>
        <v>-0.10730725199463208</v>
      </c>
      <c r="K1971" s="139">
        <f t="shared" si="214"/>
        <v>4.3029990003483884E-2</v>
      </c>
      <c r="L1971" s="139">
        <f t="shared" si="215"/>
        <v>-0.20094259521322061</v>
      </c>
      <c r="M1971" s="139">
        <f t="shared" si="216"/>
        <v>-0.2652198572043688</v>
      </c>
      <c r="N1971" s="388">
        <f t="shared" si="212"/>
        <v>-298.37233935491491</v>
      </c>
    </row>
    <row r="1972" spans="2:14" x14ac:dyDescent="0.2">
      <c r="B1972" s="387">
        <v>23</v>
      </c>
      <c r="C1972" s="387">
        <v>6131</v>
      </c>
      <c r="D1972" s="384" t="s">
        <v>2545</v>
      </c>
      <c r="E1972" s="385">
        <v>81</v>
      </c>
      <c r="F1972" s="385">
        <v>1102</v>
      </c>
      <c r="G1972" s="385">
        <v>916</v>
      </c>
      <c r="H1972" s="386">
        <f t="shared" si="210"/>
        <v>8.8427947598253273E-2</v>
      </c>
      <c r="I1972" s="139">
        <f t="shared" si="211"/>
        <v>0.90471869328493648</v>
      </c>
      <c r="J1972" s="139">
        <f t="shared" si="213"/>
        <v>-0.11500064882799842</v>
      </c>
      <c r="K1972" s="139">
        <f t="shared" si="214"/>
        <v>-0.34733413587225914</v>
      </c>
      <c r="L1972" s="139">
        <f t="shared" si="215"/>
        <v>-0.21498274993935163</v>
      </c>
      <c r="M1972" s="139">
        <f t="shared" si="216"/>
        <v>-0.6773175346396092</v>
      </c>
      <c r="N1972" s="388">
        <f t="shared" si="212"/>
        <v>-620.42286172988202</v>
      </c>
    </row>
    <row r="1973" spans="2:14" x14ac:dyDescent="0.2">
      <c r="B1973" s="387">
        <v>23</v>
      </c>
      <c r="C1973" s="387">
        <v>6133</v>
      </c>
      <c r="D1973" s="384" t="s">
        <v>2546</v>
      </c>
      <c r="E1973" s="385">
        <v>2490</v>
      </c>
      <c r="F1973" s="385">
        <v>2513</v>
      </c>
      <c r="G1973" s="385">
        <v>8971</v>
      </c>
      <c r="H1973" s="386">
        <f t="shared" si="210"/>
        <v>0.27756102998550886</v>
      </c>
      <c r="I1973" s="139">
        <f t="shared" si="211"/>
        <v>4.5606844409072824</v>
      </c>
      <c r="J1973" s="139">
        <f t="shared" si="213"/>
        <v>0.18150801860150265</v>
      </c>
      <c r="K1973" s="139">
        <f t="shared" si="214"/>
        <v>-0.14500560561075518</v>
      </c>
      <c r="L1973" s="139">
        <f t="shared" si="215"/>
        <v>-8.5359832972298752E-2</v>
      </c>
      <c r="M1973" s="139">
        <f t="shared" si="216"/>
        <v>-4.8857419981551284E-2</v>
      </c>
      <c r="N1973" s="388">
        <f t="shared" si="212"/>
        <v>-438.29991465449655</v>
      </c>
    </row>
    <row r="1974" spans="2:14" x14ac:dyDescent="0.2">
      <c r="B1974" s="387">
        <v>23</v>
      </c>
      <c r="C1974" s="387">
        <v>6134</v>
      </c>
      <c r="D1974" s="384" t="s">
        <v>2547</v>
      </c>
      <c r="E1974" s="385">
        <v>252</v>
      </c>
      <c r="F1974" s="385">
        <v>1188</v>
      </c>
      <c r="G1974" s="385">
        <v>816</v>
      </c>
      <c r="H1974" s="386">
        <f t="shared" si="210"/>
        <v>0.30882352941176472</v>
      </c>
      <c r="I1974" s="139">
        <f t="shared" si="211"/>
        <v>0.89898989898989901</v>
      </c>
      <c r="J1974" s="139">
        <f t="shared" si="213"/>
        <v>-0.11868169994444164</v>
      </c>
      <c r="K1974" s="139">
        <f t="shared" si="214"/>
        <v>-0.1115619823092313</v>
      </c>
      <c r="L1974" s="139">
        <f t="shared" si="215"/>
        <v>-0.21518586536178408</v>
      </c>
      <c r="M1974" s="139">
        <f t="shared" si="216"/>
        <v>-0.445429547615457</v>
      </c>
      <c r="N1974" s="388">
        <f t="shared" si="212"/>
        <v>-363.47051085421293</v>
      </c>
    </row>
    <row r="1975" spans="2:14" x14ac:dyDescent="0.2">
      <c r="B1975" s="387">
        <v>23</v>
      </c>
      <c r="C1975" s="387">
        <v>6135</v>
      </c>
      <c r="D1975" s="384" t="s">
        <v>2548</v>
      </c>
      <c r="E1975" s="385">
        <v>1382</v>
      </c>
      <c r="F1975" s="385">
        <v>1729</v>
      </c>
      <c r="G1975" s="385">
        <v>3276</v>
      </c>
      <c r="H1975" s="386">
        <f t="shared" si="210"/>
        <v>0.42185592185592186</v>
      </c>
      <c r="I1975" s="139">
        <f t="shared" si="211"/>
        <v>2.694042799305957</v>
      </c>
      <c r="J1975" s="139">
        <f t="shared" si="213"/>
        <v>-2.8127842479938506E-2</v>
      </c>
      <c r="K1975" s="139">
        <f t="shared" si="214"/>
        <v>9.3564606543402318E-3</v>
      </c>
      <c r="L1975" s="139">
        <f t="shared" si="215"/>
        <v>-0.15154194495567552</v>
      </c>
      <c r="M1975" s="139">
        <f t="shared" si="216"/>
        <v>-0.17031332678127381</v>
      </c>
      <c r="N1975" s="388">
        <f t="shared" si="212"/>
        <v>-557.94645853545296</v>
      </c>
    </row>
    <row r="1976" spans="2:14" x14ac:dyDescent="0.2">
      <c r="B1976" s="387">
        <v>23</v>
      </c>
      <c r="C1976" s="387">
        <v>6136</v>
      </c>
      <c r="D1976" s="384" t="s">
        <v>2549</v>
      </c>
      <c r="E1976" s="385">
        <v>13933</v>
      </c>
      <c r="F1976" s="385">
        <v>3095</v>
      </c>
      <c r="G1976" s="385">
        <v>20505</v>
      </c>
      <c r="H1976" s="386">
        <f t="shared" si="210"/>
        <v>0.67949280663252865</v>
      </c>
      <c r="I1976" s="139">
        <f t="shared" si="211"/>
        <v>11.126978998384491</v>
      </c>
      <c r="J1976" s="139">
        <f t="shared" si="213"/>
        <v>0.60608045437206337</v>
      </c>
      <c r="K1976" s="139">
        <f t="shared" si="214"/>
        <v>0.28496817056805657</v>
      </c>
      <c r="L1976" s="139">
        <f t="shared" si="215"/>
        <v>0.1474493104827839</v>
      </c>
      <c r="M1976" s="139">
        <f t="shared" si="216"/>
        <v>1.0384979354229038</v>
      </c>
      <c r="N1976" s="388">
        <f t="shared" si="212"/>
        <v>21294.400165846644</v>
      </c>
    </row>
    <row r="1977" spans="2:14" x14ac:dyDescent="0.2">
      <c r="B1977" s="387">
        <v>23</v>
      </c>
      <c r="C1977" s="387">
        <v>6137</v>
      </c>
      <c r="D1977" s="384" t="s">
        <v>2550</v>
      </c>
      <c r="E1977" s="385">
        <v>640</v>
      </c>
      <c r="F1977" s="385">
        <v>3111</v>
      </c>
      <c r="G1977" s="385">
        <v>2305</v>
      </c>
      <c r="H1977" s="386">
        <f t="shared" si="210"/>
        <v>0.27765726681127983</v>
      </c>
      <c r="I1977" s="139">
        <f t="shared" si="211"/>
        <v>0.94664095146255223</v>
      </c>
      <c r="J1977" s="139">
        <f t="shared" si="213"/>
        <v>-6.3870848820602136E-2</v>
      </c>
      <c r="K1977" s="139">
        <f t="shared" si="214"/>
        <v>-0.14490265452853571</v>
      </c>
      <c r="L1977" s="139">
        <f t="shared" si="215"/>
        <v>-0.21349638880635621</v>
      </c>
      <c r="M1977" s="139">
        <f t="shared" si="216"/>
        <v>-0.42226989215549404</v>
      </c>
      <c r="N1977" s="388">
        <f t="shared" si="212"/>
        <v>-973.3321014184138</v>
      </c>
    </row>
    <row r="1978" spans="2:14" x14ac:dyDescent="0.2">
      <c r="B1978" s="387">
        <v>23</v>
      </c>
      <c r="C1978" s="387">
        <v>6139</v>
      </c>
      <c r="D1978" s="384" t="s">
        <v>2551</v>
      </c>
      <c r="E1978" s="385">
        <v>1252</v>
      </c>
      <c r="F1978" s="385">
        <v>1916</v>
      </c>
      <c r="G1978" s="385">
        <v>3379</v>
      </c>
      <c r="H1978" s="386">
        <f t="shared" si="210"/>
        <v>0.37052382361645458</v>
      </c>
      <c r="I1978" s="139">
        <f t="shared" si="211"/>
        <v>2.4170146137787056</v>
      </c>
      <c r="J1978" s="139">
        <f t="shared" si="213"/>
        <v>-2.4336359830001989E-2</v>
      </c>
      <c r="K1978" s="139">
        <f t="shared" si="214"/>
        <v>-4.5556978395762129E-2</v>
      </c>
      <c r="L1978" s="139">
        <f t="shared" si="215"/>
        <v>-0.1613640286317837</v>
      </c>
      <c r="M1978" s="139">
        <f t="shared" si="216"/>
        <v>-0.23125736685754783</v>
      </c>
      <c r="N1978" s="388">
        <f t="shared" si="212"/>
        <v>-781.41864261165415</v>
      </c>
    </row>
    <row r="1979" spans="2:14" x14ac:dyDescent="0.2">
      <c r="B1979" s="387">
        <v>23</v>
      </c>
      <c r="C1979" s="387">
        <v>6140</v>
      </c>
      <c r="D1979" s="384" t="s">
        <v>2552</v>
      </c>
      <c r="E1979" s="385">
        <v>838</v>
      </c>
      <c r="F1979" s="385">
        <v>945</v>
      </c>
      <c r="G1979" s="385">
        <v>2859</v>
      </c>
      <c r="H1979" s="386">
        <f t="shared" si="210"/>
        <v>0.29310947883875482</v>
      </c>
      <c r="I1979" s="139">
        <f t="shared" si="211"/>
        <v>3.9121693121693122</v>
      </c>
      <c r="J1979" s="139">
        <f t="shared" si="213"/>
        <v>-4.3477825635506714E-2</v>
      </c>
      <c r="K1979" s="139">
        <f t="shared" si="214"/>
        <v>-0.12837237167507537</v>
      </c>
      <c r="L1979" s="139">
        <f t="shared" si="215"/>
        <v>-0.10835305240794293</v>
      </c>
      <c r="M1979" s="139">
        <f t="shared" si="216"/>
        <v>-0.28020324971852506</v>
      </c>
      <c r="N1979" s="388">
        <f t="shared" si="212"/>
        <v>-801.10109094526319</v>
      </c>
    </row>
    <row r="1980" spans="2:14" x14ac:dyDescent="0.2">
      <c r="B1980" s="387">
        <v>23</v>
      </c>
      <c r="C1980" s="387">
        <v>6141</v>
      </c>
      <c r="D1980" s="384" t="s">
        <v>2553</v>
      </c>
      <c r="E1980" s="385">
        <v>2296</v>
      </c>
      <c r="F1980" s="385">
        <v>2183</v>
      </c>
      <c r="G1980" s="385">
        <v>6484</v>
      </c>
      <c r="H1980" s="386">
        <f t="shared" si="210"/>
        <v>0.35410240592227021</v>
      </c>
      <c r="I1980" s="139">
        <f t="shared" si="211"/>
        <v>4.0219880897847</v>
      </c>
      <c r="J1980" s="139">
        <f t="shared" si="213"/>
        <v>8.9960277335559891E-2</v>
      </c>
      <c r="K1980" s="139">
        <f t="shared" si="214"/>
        <v>-6.3124086513164979E-2</v>
      </c>
      <c r="L1980" s="139">
        <f t="shared" si="215"/>
        <v>-0.10445940808112714</v>
      </c>
      <c r="M1980" s="139">
        <f t="shared" si="216"/>
        <v>-7.7623217258732224E-2</v>
      </c>
      <c r="N1980" s="388">
        <f t="shared" si="212"/>
        <v>-503.30894070561976</v>
      </c>
    </row>
    <row r="1981" spans="2:14" x14ac:dyDescent="0.2">
      <c r="B1981" s="387">
        <v>23</v>
      </c>
      <c r="C1981" s="387">
        <v>6142</v>
      </c>
      <c r="D1981" s="384" t="s">
        <v>2554</v>
      </c>
      <c r="E1981" s="385">
        <v>72</v>
      </c>
      <c r="F1981" s="385">
        <v>1814</v>
      </c>
      <c r="G1981" s="385">
        <v>163</v>
      </c>
      <c r="H1981" s="386">
        <f t="shared" si="210"/>
        <v>0.44171779141104295</v>
      </c>
      <c r="I1981" s="139">
        <f t="shared" si="211"/>
        <v>0.12954796030871002</v>
      </c>
      <c r="J1981" s="139">
        <f t="shared" si="213"/>
        <v>-0.14271896373481582</v>
      </c>
      <c r="K1981" s="139">
        <f t="shared" si="214"/>
        <v>3.0604054277887874E-2</v>
      </c>
      <c r="L1981" s="139">
        <f t="shared" si="215"/>
        <v>-0.24246656638955055</v>
      </c>
      <c r="M1981" s="139">
        <f t="shared" si="216"/>
        <v>-0.35458147584647848</v>
      </c>
      <c r="N1981" s="388">
        <f t="shared" si="212"/>
        <v>-57.796780562975989</v>
      </c>
    </row>
    <row r="1982" spans="2:14" x14ac:dyDescent="0.2">
      <c r="B1982" s="387">
        <v>23</v>
      </c>
      <c r="C1982" s="387">
        <v>6151</v>
      </c>
      <c r="D1982" s="384" t="s">
        <v>2555</v>
      </c>
      <c r="E1982" s="385">
        <v>702</v>
      </c>
      <c r="F1982" s="385">
        <v>2766</v>
      </c>
      <c r="G1982" s="385">
        <v>1361</v>
      </c>
      <c r="H1982" s="386">
        <f t="shared" si="210"/>
        <v>0.51579720793534167</v>
      </c>
      <c r="I1982" s="139">
        <f t="shared" si="211"/>
        <v>0.74584237165582068</v>
      </c>
      <c r="J1982" s="139">
        <f t="shared" si="213"/>
        <v>-9.8619971359826086E-2</v>
      </c>
      <c r="K1982" s="139">
        <f t="shared" si="214"/>
        <v>0.10985184783576994</v>
      </c>
      <c r="L1982" s="139">
        <f t="shared" si="215"/>
        <v>-0.2206157382297794</v>
      </c>
      <c r="M1982" s="139">
        <f t="shared" si="216"/>
        <v>-0.20938386175383555</v>
      </c>
      <c r="N1982" s="388">
        <f t="shared" si="212"/>
        <v>-284.97143584697017</v>
      </c>
    </row>
    <row r="1983" spans="2:14" x14ac:dyDescent="0.2">
      <c r="B1983" s="387">
        <v>23</v>
      </c>
      <c r="C1983" s="387">
        <v>6152</v>
      </c>
      <c r="D1983" s="384" t="s">
        <v>2556</v>
      </c>
      <c r="E1983" s="385">
        <v>3281</v>
      </c>
      <c r="F1983" s="385">
        <v>2695</v>
      </c>
      <c r="G1983" s="385">
        <v>9676</v>
      </c>
      <c r="H1983" s="386">
        <f t="shared" si="210"/>
        <v>0.33908639933856966</v>
      </c>
      <c r="I1983" s="139">
        <f t="shared" si="211"/>
        <v>4.8077922077922075</v>
      </c>
      <c r="J1983" s="139">
        <f t="shared" si="213"/>
        <v>0.20745942897242733</v>
      </c>
      <c r="K1983" s="139">
        <f t="shared" si="214"/>
        <v>-7.9187730716120786E-2</v>
      </c>
      <c r="L1983" s="139">
        <f t="shared" si="215"/>
        <v>-7.6598583070089016E-2</v>
      </c>
      <c r="M1983" s="139">
        <f t="shared" si="216"/>
        <v>5.1673115186217533E-2</v>
      </c>
      <c r="N1983" s="388">
        <f t="shared" si="212"/>
        <v>499.98906254184084</v>
      </c>
    </row>
    <row r="1984" spans="2:14" x14ac:dyDescent="0.2">
      <c r="B1984" s="387">
        <v>23</v>
      </c>
      <c r="C1984" s="387">
        <v>6153</v>
      </c>
      <c r="D1984" s="384" t="s">
        <v>2557</v>
      </c>
      <c r="E1984" s="385">
        <v>10724</v>
      </c>
      <c r="F1984" s="385">
        <v>2636</v>
      </c>
      <c r="G1984" s="385">
        <v>18096</v>
      </c>
      <c r="H1984" s="386">
        <f t="shared" si="210"/>
        <v>0.59261715296198059</v>
      </c>
      <c r="I1984" s="139">
        <f t="shared" si="211"/>
        <v>10.933232169954476</v>
      </c>
      <c r="J1984" s="139">
        <f t="shared" si="213"/>
        <v>0.51740393297694609</v>
      </c>
      <c r="K1984" s="139">
        <f t="shared" si="214"/>
        <v>0.19203137124767575</v>
      </c>
      <c r="L1984" s="139">
        <f t="shared" si="215"/>
        <v>0.14057998216083598</v>
      </c>
      <c r="M1984" s="139">
        <f t="shared" si="216"/>
        <v>0.85001528638545787</v>
      </c>
      <c r="N1984" s="388">
        <f t="shared" si="212"/>
        <v>15381.876622431246</v>
      </c>
    </row>
    <row r="1985" spans="2:14" x14ac:dyDescent="0.2">
      <c r="B1985" s="387">
        <v>23</v>
      </c>
      <c r="C1985" s="387">
        <v>6154</v>
      </c>
      <c r="D1985" s="384" t="s">
        <v>2558</v>
      </c>
      <c r="E1985" s="385">
        <v>1022</v>
      </c>
      <c r="F1985" s="385">
        <v>1284</v>
      </c>
      <c r="G1985" s="385">
        <v>4403</v>
      </c>
      <c r="H1985" s="386">
        <f t="shared" si="210"/>
        <v>0.23211446740858505</v>
      </c>
      <c r="I1985" s="139">
        <f t="shared" si="211"/>
        <v>4.2250778816199377</v>
      </c>
      <c r="J1985" s="139">
        <f t="shared" si="213"/>
        <v>1.3357603602376547E-2</v>
      </c>
      <c r="K1985" s="139">
        <f t="shared" si="214"/>
        <v>-0.19362288660445862</v>
      </c>
      <c r="L1985" s="139">
        <f t="shared" si="215"/>
        <v>-9.7258823327006944E-2</v>
      </c>
      <c r="M1985" s="139">
        <f t="shared" si="216"/>
        <v>-0.27752410632908897</v>
      </c>
      <c r="N1985" s="388">
        <f t="shared" si="212"/>
        <v>-1221.9386401669788</v>
      </c>
    </row>
    <row r="1986" spans="2:14" x14ac:dyDescent="0.2">
      <c r="B1986" s="387">
        <v>23</v>
      </c>
      <c r="C1986" s="387">
        <v>6155</v>
      </c>
      <c r="D1986" s="384" t="s">
        <v>2559</v>
      </c>
      <c r="E1986" s="385">
        <v>163</v>
      </c>
      <c r="F1986" s="385">
        <v>1112</v>
      </c>
      <c r="G1986" s="385">
        <v>984</v>
      </c>
      <c r="H1986" s="386">
        <f t="shared" si="210"/>
        <v>0.16565040650406504</v>
      </c>
      <c r="I1986" s="139">
        <f t="shared" si="211"/>
        <v>1.0314748201438848</v>
      </c>
      <c r="J1986" s="139">
        <f t="shared" si="213"/>
        <v>-0.11249753406881702</v>
      </c>
      <c r="K1986" s="139">
        <f t="shared" si="214"/>
        <v>-0.26472401596948586</v>
      </c>
      <c r="L1986" s="139">
        <f t="shared" si="215"/>
        <v>-0.21048858887737004</v>
      </c>
      <c r="M1986" s="139">
        <f t="shared" si="216"/>
        <v>-0.58771013891567292</v>
      </c>
      <c r="N1986" s="388">
        <f t="shared" si="212"/>
        <v>-578.30677669302213</v>
      </c>
    </row>
    <row r="1987" spans="2:14" x14ac:dyDescent="0.2">
      <c r="B1987" s="387">
        <v>23</v>
      </c>
      <c r="C1987" s="387">
        <v>6156</v>
      </c>
      <c r="D1987" s="384" t="s">
        <v>2560</v>
      </c>
      <c r="E1987" s="385">
        <v>912</v>
      </c>
      <c r="F1987" s="385">
        <v>3536</v>
      </c>
      <c r="G1987" s="385">
        <v>4813</v>
      </c>
      <c r="H1987" s="386">
        <f t="shared" si="210"/>
        <v>0.18948680656555164</v>
      </c>
      <c r="I1987" s="139">
        <f t="shared" si="211"/>
        <v>1.6190610859728507</v>
      </c>
      <c r="J1987" s="139">
        <f t="shared" si="213"/>
        <v>2.8449913179793736E-2</v>
      </c>
      <c r="K1987" s="139">
        <f t="shared" si="214"/>
        <v>-0.23922459656441841</v>
      </c>
      <c r="L1987" s="139">
        <f t="shared" si="215"/>
        <v>-0.18965561313188822</v>
      </c>
      <c r="M1987" s="139">
        <f t="shared" si="216"/>
        <v>-0.40043029651651291</v>
      </c>
      <c r="N1987" s="388">
        <f t="shared" si="212"/>
        <v>-1927.2710171339766</v>
      </c>
    </row>
    <row r="1988" spans="2:14" x14ac:dyDescent="0.2">
      <c r="B1988" s="387">
        <v>23</v>
      </c>
      <c r="C1988" s="387">
        <v>6157</v>
      </c>
      <c r="D1988" s="384" t="s">
        <v>2561</v>
      </c>
      <c r="E1988" s="385">
        <v>568</v>
      </c>
      <c r="F1988" s="385">
        <v>3116</v>
      </c>
      <c r="G1988" s="385">
        <v>2119</v>
      </c>
      <c r="H1988" s="386">
        <f t="shared" si="210"/>
        <v>0.26805096743747048</v>
      </c>
      <c r="I1988" s="139">
        <f t="shared" si="211"/>
        <v>0.86232349165596922</v>
      </c>
      <c r="J1988" s="139">
        <f t="shared" si="213"/>
        <v>-7.0717603897186523E-2</v>
      </c>
      <c r="K1988" s="139">
        <f t="shared" si="214"/>
        <v>-0.15517916675485904</v>
      </c>
      <c r="L1988" s="139">
        <f t="shared" si="215"/>
        <v>-0.21648587936667926</v>
      </c>
      <c r="M1988" s="139">
        <f t="shared" si="216"/>
        <v>-0.44238265001872479</v>
      </c>
      <c r="N1988" s="388">
        <f t="shared" si="212"/>
        <v>-937.40883538967785</v>
      </c>
    </row>
    <row r="1989" spans="2:14" x14ac:dyDescent="0.2">
      <c r="B1989" s="387">
        <v>23</v>
      </c>
      <c r="C1989" s="387">
        <v>6158</v>
      </c>
      <c r="D1989" s="384" t="s">
        <v>2562</v>
      </c>
      <c r="E1989" s="385">
        <v>978</v>
      </c>
      <c r="F1989" s="385">
        <v>1939</v>
      </c>
      <c r="G1989" s="385">
        <v>2805</v>
      </c>
      <c r="H1989" s="386">
        <f t="shared" si="210"/>
        <v>0.34866310160427805</v>
      </c>
      <c r="I1989" s="139">
        <f t="shared" si="211"/>
        <v>1.9510056730273337</v>
      </c>
      <c r="J1989" s="139">
        <f t="shared" si="213"/>
        <v>-4.5465593238386053E-2</v>
      </c>
      <c r="K1989" s="139">
        <f t="shared" si="214"/>
        <v>-6.8942880530654976E-2</v>
      </c>
      <c r="L1989" s="139">
        <f t="shared" si="215"/>
        <v>-0.17788645865515143</v>
      </c>
      <c r="M1989" s="139">
        <f t="shared" si="216"/>
        <v>-0.29229493242419247</v>
      </c>
      <c r="N1989" s="388">
        <f t="shared" si="212"/>
        <v>-819.88728544985986</v>
      </c>
    </row>
    <row r="1990" spans="2:14" x14ac:dyDescent="0.2">
      <c r="B1990" s="387">
        <v>23</v>
      </c>
      <c r="C1990" s="387">
        <v>6159</v>
      </c>
      <c r="D1990" s="384" t="s">
        <v>2563</v>
      </c>
      <c r="E1990" s="385">
        <v>1708</v>
      </c>
      <c r="F1990" s="385">
        <v>2704</v>
      </c>
      <c r="G1990" s="385">
        <v>4379</v>
      </c>
      <c r="H1990" s="386">
        <f t="shared" si="210"/>
        <v>0.39004338890157569</v>
      </c>
      <c r="I1990" s="139">
        <f t="shared" si="211"/>
        <v>2.2511094674556213</v>
      </c>
      <c r="J1990" s="139">
        <f t="shared" si="213"/>
        <v>1.2474151334430174E-2</v>
      </c>
      <c r="K1990" s="139">
        <f t="shared" si="214"/>
        <v>-2.4675570946400167E-2</v>
      </c>
      <c r="L1990" s="139">
        <f t="shared" si="215"/>
        <v>-0.16724622515406509</v>
      </c>
      <c r="M1990" s="139">
        <f t="shared" si="216"/>
        <v>-0.17944764476603509</v>
      </c>
      <c r="N1990" s="388">
        <f t="shared" si="212"/>
        <v>-785.80123643046761</v>
      </c>
    </row>
    <row r="1991" spans="2:14" x14ac:dyDescent="0.2">
      <c r="B1991" s="387">
        <v>23</v>
      </c>
      <c r="C1991" s="387">
        <v>6172</v>
      </c>
      <c r="D1991" s="384" t="s">
        <v>2564</v>
      </c>
      <c r="E1991" s="385">
        <v>17</v>
      </c>
      <c r="F1991" s="385">
        <v>349</v>
      </c>
      <c r="G1991" s="385">
        <v>33</v>
      </c>
      <c r="H1991" s="386">
        <f t="shared" si="210"/>
        <v>0.51515151515151514</v>
      </c>
      <c r="I1991" s="139">
        <f t="shared" si="211"/>
        <v>0.14326647564469913</v>
      </c>
      <c r="J1991" s="139">
        <f t="shared" si="213"/>
        <v>-0.14750433018619202</v>
      </c>
      <c r="K1991" s="139">
        <f t="shared" si="214"/>
        <v>0.10916110632030843</v>
      </c>
      <c r="L1991" s="139">
        <f t="shared" si="215"/>
        <v>-0.24198017398407887</v>
      </c>
      <c r="M1991" s="139">
        <f t="shared" si="216"/>
        <v>-0.28032339784996246</v>
      </c>
      <c r="N1991" s="388">
        <f t="shared" si="212"/>
        <v>-9.2506721290487608</v>
      </c>
    </row>
    <row r="1992" spans="2:14" x14ac:dyDescent="0.2">
      <c r="B1992" s="387">
        <v>23</v>
      </c>
      <c r="C1992" s="387">
        <v>6173</v>
      </c>
      <c r="D1992" s="384" t="s">
        <v>2565</v>
      </c>
      <c r="E1992" s="385">
        <v>356</v>
      </c>
      <c r="F1992" s="385">
        <v>483</v>
      </c>
      <c r="G1992" s="385">
        <v>1079</v>
      </c>
      <c r="H1992" s="386">
        <f t="shared" si="210"/>
        <v>0.32993512511584799</v>
      </c>
      <c r="I1992" s="139">
        <f t="shared" si="211"/>
        <v>2.9710144927536231</v>
      </c>
      <c r="J1992" s="139">
        <f t="shared" si="213"/>
        <v>-0.10900053550819597</v>
      </c>
      <c r="K1992" s="139">
        <f t="shared" si="214"/>
        <v>-8.8977471570193728E-2</v>
      </c>
      <c r="L1992" s="139">
        <f t="shared" si="215"/>
        <v>-0.14172186421631422</v>
      </c>
      <c r="M1992" s="139">
        <f t="shared" si="216"/>
        <v>-0.33969987129470391</v>
      </c>
      <c r="N1992" s="388">
        <f t="shared" si="212"/>
        <v>-366.53616112698552</v>
      </c>
    </row>
    <row r="1993" spans="2:14" x14ac:dyDescent="0.2">
      <c r="B1993" s="387">
        <v>23</v>
      </c>
      <c r="C1993" s="387">
        <v>6177</v>
      </c>
      <c r="D1993" s="384" t="s">
        <v>2566</v>
      </c>
      <c r="E1993" s="385">
        <v>141</v>
      </c>
      <c r="F1993" s="385">
        <v>2872</v>
      </c>
      <c r="G1993" s="385">
        <v>415</v>
      </c>
      <c r="H1993" s="386">
        <f t="shared" si="210"/>
        <v>0.33975903614457831</v>
      </c>
      <c r="I1993" s="139">
        <f t="shared" si="211"/>
        <v>0.19359331476323119</v>
      </c>
      <c r="J1993" s="139">
        <f t="shared" si="213"/>
        <v>-0.13344271492137894</v>
      </c>
      <c r="K1993" s="139">
        <f t="shared" si="214"/>
        <v>-7.8468165346373006E-2</v>
      </c>
      <c r="L1993" s="139">
        <f t="shared" si="215"/>
        <v>-0.24019582693637517</v>
      </c>
      <c r="M1993" s="139">
        <f t="shared" si="216"/>
        <v>-0.45210670720412716</v>
      </c>
      <c r="N1993" s="388">
        <f t="shared" si="212"/>
        <v>-187.62428348971278</v>
      </c>
    </row>
    <row r="1994" spans="2:14" x14ac:dyDescent="0.2">
      <c r="B1994" s="387">
        <v>23</v>
      </c>
      <c r="C1994" s="387">
        <v>6181</v>
      </c>
      <c r="D1994" s="384" t="s">
        <v>2567</v>
      </c>
      <c r="E1994" s="385">
        <v>324</v>
      </c>
      <c r="F1994" s="385">
        <v>1456</v>
      </c>
      <c r="G1994" s="385">
        <v>423</v>
      </c>
      <c r="H1994" s="386">
        <f t="shared" si="210"/>
        <v>0.76595744680851063</v>
      </c>
      <c r="I1994" s="139">
        <f t="shared" si="211"/>
        <v>0.5130494505494505</v>
      </c>
      <c r="J1994" s="139">
        <f t="shared" si="213"/>
        <v>-0.13314823083206348</v>
      </c>
      <c r="K1994" s="139">
        <f t="shared" si="214"/>
        <v>0.37746528078051639</v>
      </c>
      <c r="L1994" s="139">
        <f t="shared" si="215"/>
        <v>-0.2288694527244278</v>
      </c>
      <c r="M1994" s="139">
        <f t="shared" si="216"/>
        <v>1.5447597224025111E-2</v>
      </c>
      <c r="N1994" s="388">
        <f t="shared" si="212"/>
        <v>6.5343336257626223</v>
      </c>
    </row>
    <row r="1995" spans="2:14" x14ac:dyDescent="0.2">
      <c r="B1995" s="387">
        <v>23</v>
      </c>
      <c r="C1995" s="387">
        <v>6191</v>
      </c>
      <c r="D1995" s="384" t="s">
        <v>2568</v>
      </c>
      <c r="E1995" s="385">
        <v>134</v>
      </c>
      <c r="F1995" s="385">
        <v>1059</v>
      </c>
      <c r="G1995" s="385">
        <v>613</v>
      </c>
      <c r="H1995" s="386">
        <f t="shared" si="210"/>
        <v>0.21859706362153344</v>
      </c>
      <c r="I1995" s="139">
        <f t="shared" si="211"/>
        <v>0.70538243626062325</v>
      </c>
      <c r="J1995" s="139">
        <f t="shared" si="213"/>
        <v>-0.12615423371082135</v>
      </c>
      <c r="K1995" s="139">
        <f t="shared" si="214"/>
        <v>-0.20808337340383054</v>
      </c>
      <c r="L1995" s="139">
        <f t="shared" si="215"/>
        <v>-0.22205025244798143</v>
      </c>
      <c r="M1995" s="139">
        <f t="shared" si="216"/>
        <v>-0.55628785956263327</v>
      </c>
      <c r="N1995" s="388">
        <f t="shared" si="212"/>
        <v>-341.00445791189418</v>
      </c>
    </row>
    <row r="1996" spans="2:14" x14ac:dyDescent="0.2">
      <c r="B1996" s="387">
        <v>23</v>
      </c>
      <c r="C1996" s="387">
        <v>6192</v>
      </c>
      <c r="D1996" s="384" t="s">
        <v>2569</v>
      </c>
      <c r="E1996" s="385">
        <v>79</v>
      </c>
      <c r="F1996" s="385">
        <v>1660</v>
      </c>
      <c r="G1996" s="385">
        <v>297</v>
      </c>
      <c r="H1996" s="386">
        <f t="shared" si="210"/>
        <v>0.265993265993266</v>
      </c>
      <c r="I1996" s="139">
        <f t="shared" si="211"/>
        <v>0.22650602409638554</v>
      </c>
      <c r="J1996" s="139">
        <f t="shared" si="213"/>
        <v>-0.13778635523878191</v>
      </c>
      <c r="K1996" s="139">
        <f t="shared" si="214"/>
        <v>-0.15738043003290586</v>
      </c>
      <c r="L1996" s="139">
        <f t="shared" si="215"/>
        <v>-0.23902890096289559</v>
      </c>
      <c r="M1996" s="139">
        <f t="shared" si="216"/>
        <v>-0.53419568623458336</v>
      </c>
      <c r="N1996" s="388">
        <f t="shared" si="212"/>
        <v>-158.65611881167126</v>
      </c>
    </row>
    <row r="1997" spans="2:14" x14ac:dyDescent="0.2">
      <c r="B1997" s="387">
        <v>23</v>
      </c>
      <c r="C1997" s="387">
        <v>6193</v>
      </c>
      <c r="D1997" s="384" t="s">
        <v>2570</v>
      </c>
      <c r="E1997" s="385">
        <v>175</v>
      </c>
      <c r="F1997" s="385">
        <v>1181</v>
      </c>
      <c r="G1997" s="385">
        <v>749</v>
      </c>
      <c r="H1997" s="386">
        <f t="shared" ref="H1997:H2060" si="217">E1997/G1997</f>
        <v>0.23364485981308411</v>
      </c>
      <c r="I1997" s="139">
        <f t="shared" ref="I1997:I2060" si="218">(G1997+E1997)/F1997</f>
        <v>0.78238780694326837</v>
      </c>
      <c r="J1997" s="139">
        <f t="shared" si="213"/>
        <v>-0.12114800419245857</v>
      </c>
      <c r="K1997" s="139">
        <f t="shared" si="214"/>
        <v>-0.19198572169381825</v>
      </c>
      <c r="L1997" s="139">
        <f t="shared" si="215"/>
        <v>-0.21932001331034587</v>
      </c>
      <c r="M1997" s="139">
        <f t="shared" si="216"/>
        <v>-0.53245373919662264</v>
      </c>
      <c r="N1997" s="388">
        <f t="shared" ref="N1997:N2060" si="219">M1997*G1997</f>
        <v>-398.80785065827035</v>
      </c>
    </row>
    <row r="1998" spans="2:14" x14ac:dyDescent="0.2">
      <c r="B1998" s="387">
        <v>23</v>
      </c>
      <c r="C1998" s="387">
        <v>6194</v>
      </c>
      <c r="D1998" s="384" t="s">
        <v>2571</v>
      </c>
      <c r="E1998" s="385">
        <v>74</v>
      </c>
      <c r="F1998" s="385">
        <v>1077</v>
      </c>
      <c r="G1998" s="385">
        <v>450</v>
      </c>
      <c r="H1998" s="386">
        <f t="shared" si="217"/>
        <v>0.16444444444444445</v>
      </c>
      <c r="I1998" s="139">
        <f t="shared" si="218"/>
        <v>0.48653667595171773</v>
      </c>
      <c r="J1998" s="139">
        <f t="shared" ref="J1998:J2061" si="220">$J$6*(G1998-G$10)/G$11</f>
        <v>-0.13215434703062379</v>
      </c>
      <c r="K1998" s="139">
        <f t="shared" ref="K1998:K2061" si="221">$K$6*(H1998-H$10)/H$11</f>
        <v>-0.2660141156601078</v>
      </c>
      <c r="L1998" s="139">
        <f t="shared" ref="L1998:L2061" si="222">$L$6*(I1998-I$10)/I$11</f>
        <v>-0.22980946787158368</v>
      </c>
      <c r="M1998" s="139">
        <f t="shared" ref="M1998:M2061" si="223">SUM(J1998:L1998)</f>
        <v>-0.62797793056231521</v>
      </c>
      <c r="N1998" s="388">
        <f t="shared" si="219"/>
        <v>-282.59006875304186</v>
      </c>
    </row>
    <row r="1999" spans="2:14" x14ac:dyDescent="0.2">
      <c r="B1999" s="387">
        <v>23</v>
      </c>
      <c r="C1999" s="387">
        <v>6195</v>
      </c>
      <c r="D1999" s="384" t="s">
        <v>2572</v>
      </c>
      <c r="E1999" s="385">
        <v>82</v>
      </c>
      <c r="F1999" s="385">
        <v>1044</v>
      </c>
      <c r="G1999" s="385">
        <v>245</v>
      </c>
      <c r="H1999" s="386">
        <f t="shared" si="217"/>
        <v>0.33469387755102042</v>
      </c>
      <c r="I1999" s="139">
        <f t="shared" si="218"/>
        <v>0.31321839080459768</v>
      </c>
      <c r="J1999" s="139">
        <f t="shared" si="220"/>
        <v>-0.13970050181933238</v>
      </c>
      <c r="K1999" s="139">
        <f t="shared" si="221"/>
        <v>-8.3886710218801147E-2</v>
      </c>
      <c r="L1999" s="139">
        <f t="shared" si="222"/>
        <v>-0.23595449855167358</v>
      </c>
      <c r="M1999" s="139">
        <f t="shared" si="223"/>
        <v>-0.45954171058980708</v>
      </c>
      <c r="N1999" s="388">
        <f t="shared" si="219"/>
        <v>-112.58771909450273</v>
      </c>
    </row>
    <row r="2000" spans="2:14" x14ac:dyDescent="0.2">
      <c r="B2000" s="387">
        <v>23</v>
      </c>
      <c r="C2000" s="387">
        <v>6197</v>
      </c>
      <c r="D2000" s="384" t="s">
        <v>2573</v>
      </c>
      <c r="E2000" s="385">
        <v>120</v>
      </c>
      <c r="F2000" s="385">
        <v>704</v>
      </c>
      <c r="G2000" s="385">
        <v>313</v>
      </c>
      <c r="H2000" s="386">
        <f t="shared" si="217"/>
        <v>0.38338658146964855</v>
      </c>
      <c r="I2000" s="139">
        <f t="shared" si="218"/>
        <v>0.61505681818181823</v>
      </c>
      <c r="J2000" s="139">
        <f t="shared" si="220"/>
        <v>-0.137197387060151</v>
      </c>
      <c r="K2000" s="139">
        <f t="shared" si="221"/>
        <v>-3.1796810905774048E-2</v>
      </c>
      <c r="L2000" s="139">
        <f t="shared" si="222"/>
        <v>-0.22525276333032249</v>
      </c>
      <c r="M2000" s="139">
        <f t="shared" si="223"/>
        <v>-0.39424696129624753</v>
      </c>
      <c r="N2000" s="388">
        <f t="shared" si="219"/>
        <v>-123.39929888572547</v>
      </c>
    </row>
    <row r="2001" spans="2:14" x14ac:dyDescent="0.2">
      <c r="B2001" s="387">
        <v>23</v>
      </c>
      <c r="C2001" s="387">
        <v>6198</v>
      </c>
      <c r="D2001" s="384" t="s">
        <v>2574</v>
      </c>
      <c r="E2001" s="385">
        <v>117</v>
      </c>
      <c r="F2001" s="385">
        <v>793</v>
      </c>
      <c r="G2001" s="385">
        <v>740</v>
      </c>
      <c r="H2001" s="386">
        <f t="shared" si="217"/>
        <v>0.1581081081081081</v>
      </c>
      <c r="I2001" s="139">
        <f t="shared" si="218"/>
        <v>1.0807061790668349</v>
      </c>
      <c r="J2001" s="139">
        <f t="shared" si="220"/>
        <v>-0.12147929879293846</v>
      </c>
      <c r="K2001" s="139">
        <f t="shared" si="221"/>
        <v>-0.27279252587788511</v>
      </c>
      <c r="L2001" s="139">
        <f t="shared" si="222"/>
        <v>-0.20874308227518293</v>
      </c>
      <c r="M2001" s="139">
        <f t="shared" si="223"/>
        <v>-0.60301490694600646</v>
      </c>
      <c r="N2001" s="388">
        <f t="shared" si="219"/>
        <v>-446.23103114004476</v>
      </c>
    </row>
    <row r="2002" spans="2:14" x14ac:dyDescent="0.2">
      <c r="B2002" s="387">
        <v>23</v>
      </c>
      <c r="C2002" s="387">
        <v>6199</v>
      </c>
      <c r="D2002" s="384" t="s">
        <v>2575</v>
      </c>
      <c r="E2002" s="385">
        <v>1015</v>
      </c>
      <c r="F2002" s="385">
        <v>1215</v>
      </c>
      <c r="G2002" s="385">
        <v>1939</v>
      </c>
      <c r="H2002" s="386">
        <f t="shared" si="217"/>
        <v>0.52346570397111913</v>
      </c>
      <c r="I2002" s="139">
        <f t="shared" si="218"/>
        <v>2.4312757201646091</v>
      </c>
      <c r="J2002" s="139">
        <f t="shared" si="220"/>
        <v>-7.7343495906784313E-2</v>
      </c>
      <c r="K2002" s="139">
        <f t="shared" si="221"/>
        <v>0.11805535994825254</v>
      </c>
      <c r="L2002" s="139">
        <f t="shared" si="222"/>
        <v>-0.16085839856396364</v>
      </c>
      <c r="M2002" s="139">
        <f t="shared" si="223"/>
        <v>-0.12014653452249541</v>
      </c>
      <c r="N2002" s="388">
        <f t="shared" si="219"/>
        <v>-232.96413043911861</v>
      </c>
    </row>
    <row r="2003" spans="2:14" x14ac:dyDescent="0.2">
      <c r="B2003" s="387">
        <v>23</v>
      </c>
      <c r="C2003" s="387">
        <v>6201</v>
      </c>
      <c r="D2003" s="384" t="s">
        <v>2576</v>
      </c>
      <c r="E2003" s="385">
        <v>141</v>
      </c>
      <c r="F2003" s="385">
        <v>1284</v>
      </c>
      <c r="G2003" s="385">
        <v>478</v>
      </c>
      <c r="H2003" s="386">
        <f t="shared" si="217"/>
        <v>0.29497907949790797</v>
      </c>
      <c r="I2003" s="139">
        <f t="shared" si="218"/>
        <v>0.48208722741433024</v>
      </c>
      <c r="J2003" s="139">
        <f t="shared" si="220"/>
        <v>-0.13112365271801971</v>
      </c>
      <c r="K2003" s="139">
        <f t="shared" si="221"/>
        <v>-0.1263723326085737</v>
      </c>
      <c r="L2003" s="139">
        <f t="shared" si="222"/>
        <v>-0.22996722386223709</v>
      </c>
      <c r="M2003" s="139">
        <f t="shared" si="223"/>
        <v>-0.48746320918883046</v>
      </c>
      <c r="N2003" s="388">
        <f t="shared" si="219"/>
        <v>-233.00741399226095</v>
      </c>
    </row>
    <row r="2004" spans="2:14" x14ac:dyDescent="0.2">
      <c r="B2004" s="387">
        <v>23</v>
      </c>
      <c r="C2004" s="387">
        <v>6202</v>
      </c>
      <c r="D2004" s="384" t="s">
        <v>2577</v>
      </c>
      <c r="E2004" s="385">
        <v>234</v>
      </c>
      <c r="F2004" s="385">
        <v>676</v>
      </c>
      <c r="G2004" s="385">
        <v>563</v>
      </c>
      <c r="H2004" s="386">
        <f t="shared" si="217"/>
        <v>0.41563055062166965</v>
      </c>
      <c r="I2004" s="139">
        <f t="shared" si="218"/>
        <v>1.1789940828402368</v>
      </c>
      <c r="J2004" s="139">
        <f t="shared" si="220"/>
        <v>-0.12799475926904297</v>
      </c>
      <c r="K2004" s="139">
        <f t="shared" si="221"/>
        <v>2.6967573583325725E-3</v>
      </c>
      <c r="L2004" s="139">
        <f t="shared" si="222"/>
        <v>-0.20525826713489584</v>
      </c>
      <c r="M2004" s="139">
        <f t="shared" si="223"/>
        <v>-0.3305562690456062</v>
      </c>
      <c r="N2004" s="388">
        <f t="shared" si="219"/>
        <v>-186.10317947267629</v>
      </c>
    </row>
    <row r="2005" spans="2:14" x14ac:dyDescent="0.2">
      <c r="B2005" s="387">
        <v>23</v>
      </c>
      <c r="C2005" s="387">
        <v>6203</v>
      </c>
      <c r="D2005" s="384" t="s">
        <v>2578</v>
      </c>
      <c r="E2005" s="385">
        <v>300</v>
      </c>
      <c r="F2005" s="385">
        <v>657</v>
      </c>
      <c r="G2005" s="385">
        <v>724</v>
      </c>
      <c r="H2005" s="386">
        <f t="shared" si="217"/>
        <v>0.4143646408839779</v>
      </c>
      <c r="I2005" s="139">
        <f t="shared" si="218"/>
        <v>1.5585996955859969</v>
      </c>
      <c r="J2005" s="139">
        <f t="shared" si="220"/>
        <v>-0.12206826697156938</v>
      </c>
      <c r="K2005" s="139">
        <f t="shared" si="221"/>
        <v>1.342527556554876E-3</v>
      </c>
      <c r="L2005" s="139">
        <f t="shared" si="222"/>
        <v>-0.19179928250048792</v>
      </c>
      <c r="M2005" s="139">
        <f t="shared" si="223"/>
        <v>-0.31252502191550241</v>
      </c>
      <c r="N2005" s="388">
        <f t="shared" si="219"/>
        <v>-226.26811586682373</v>
      </c>
    </row>
    <row r="2006" spans="2:14" x14ac:dyDescent="0.2">
      <c r="B2006" s="387">
        <v>23</v>
      </c>
      <c r="C2006" s="387">
        <v>6204</v>
      </c>
      <c r="D2006" s="384" t="s">
        <v>2579</v>
      </c>
      <c r="E2006" s="385">
        <v>918</v>
      </c>
      <c r="F2006" s="385">
        <v>854</v>
      </c>
      <c r="G2006" s="385">
        <v>1661</v>
      </c>
      <c r="H2006" s="386">
        <f t="shared" si="217"/>
        <v>0.55267910897049966</v>
      </c>
      <c r="I2006" s="139">
        <f t="shared" si="218"/>
        <v>3.0199063231850118</v>
      </c>
      <c r="J2006" s="139">
        <f t="shared" si="220"/>
        <v>-8.7576818010496452E-2</v>
      </c>
      <c r="K2006" s="139">
        <f t="shared" si="221"/>
        <v>0.14930692748394359</v>
      </c>
      <c r="L2006" s="139">
        <f t="shared" si="222"/>
        <v>-0.13998839565728935</v>
      </c>
      <c r="M2006" s="139">
        <f t="shared" si="223"/>
        <v>-7.8258286183842216E-2</v>
      </c>
      <c r="N2006" s="388">
        <f t="shared" si="219"/>
        <v>-129.98701335136192</v>
      </c>
    </row>
    <row r="2007" spans="2:14" x14ac:dyDescent="0.2">
      <c r="B2007" s="387">
        <v>23</v>
      </c>
      <c r="C2007" s="387">
        <v>6205</v>
      </c>
      <c r="D2007" s="384" t="s">
        <v>2580</v>
      </c>
      <c r="E2007" s="385">
        <v>710</v>
      </c>
      <c r="F2007" s="385">
        <v>995</v>
      </c>
      <c r="G2007" s="385">
        <v>456</v>
      </c>
      <c r="H2007" s="386">
        <f t="shared" si="217"/>
        <v>1.5570175438596492</v>
      </c>
      <c r="I2007" s="139">
        <f t="shared" si="218"/>
        <v>1.1718592964824122</v>
      </c>
      <c r="J2007" s="139">
        <f t="shared" si="220"/>
        <v>-0.13193348396363722</v>
      </c>
      <c r="K2007" s="139">
        <f t="shared" si="221"/>
        <v>1.2237161046166349</v>
      </c>
      <c r="L2007" s="139">
        <f t="shared" si="222"/>
        <v>-0.20551123225642068</v>
      </c>
      <c r="M2007" s="139">
        <f t="shared" si="223"/>
        <v>0.88627138839657704</v>
      </c>
      <c r="N2007" s="388">
        <f t="shared" si="219"/>
        <v>404.13975310883916</v>
      </c>
    </row>
    <row r="2008" spans="2:14" x14ac:dyDescent="0.2">
      <c r="B2008" s="387">
        <v>23</v>
      </c>
      <c r="C2008" s="387">
        <v>6211</v>
      </c>
      <c r="D2008" s="384" t="s">
        <v>2581</v>
      </c>
      <c r="E2008" s="385">
        <v>120</v>
      </c>
      <c r="F2008" s="385">
        <v>924</v>
      </c>
      <c r="G2008" s="385">
        <v>853</v>
      </c>
      <c r="H2008" s="386">
        <f t="shared" si="217"/>
        <v>0.1406799531066823</v>
      </c>
      <c r="I2008" s="139">
        <f t="shared" si="218"/>
        <v>1.053030303030303</v>
      </c>
      <c r="J2008" s="139">
        <f t="shared" si="220"/>
        <v>-0.11731971103135765</v>
      </c>
      <c r="K2008" s="139">
        <f t="shared" si="221"/>
        <v>-0.2914366094094385</v>
      </c>
      <c r="L2008" s="139">
        <f t="shared" si="222"/>
        <v>-0.20972433539108176</v>
      </c>
      <c r="M2008" s="139">
        <f t="shared" si="223"/>
        <v>-0.61848065583187783</v>
      </c>
      <c r="N2008" s="388">
        <f t="shared" si="219"/>
        <v>-527.56399942459177</v>
      </c>
    </row>
    <row r="2009" spans="2:14" x14ac:dyDescent="0.2">
      <c r="B2009" s="387">
        <v>23</v>
      </c>
      <c r="C2009" s="387">
        <v>6212</v>
      </c>
      <c r="D2009" s="384" t="s">
        <v>2582</v>
      </c>
      <c r="E2009" s="385">
        <v>141</v>
      </c>
      <c r="F2009" s="385">
        <v>1134</v>
      </c>
      <c r="G2009" s="385">
        <v>1084</v>
      </c>
      <c r="H2009" s="386">
        <f t="shared" si="217"/>
        <v>0.13007380073800737</v>
      </c>
      <c r="I2009" s="139">
        <f t="shared" si="218"/>
        <v>1.0802469135802468</v>
      </c>
      <c r="J2009" s="139">
        <f t="shared" si="220"/>
        <v>-0.1088164829523738</v>
      </c>
      <c r="K2009" s="139">
        <f t="shared" si="221"/>
        <v>-0.30278273243243092</v>
      </c>
      <c r="L2009" s="139">
        <f t="shared" si="222"/>
        <v>-0.20875936561483746</v>
      </c>
      <c r="M2009" s="139">
        <f t="shared" si="223"/>
        <v>-0.62035858099964214</v>
      </c>
      <c r="N2009" s="388">
        <f t="shared" si="219"/>
        <v>-672.46870180361213</v>
      </c>
    </row>
    <row r="2010" spans="2:14" x14ac:dyDescent="0.2">
      <c r="B2010" s="387">
        <v>23</v>
      </c>
      <c r="C2010" s="387">
        <v>6213</v>
      </c>
      <c r="D2010" s="384" t="s">
        <v>2583</v>
      </c>
      <c r="E2010" s="385">
        <v>713</v>
      </c>
      <c r="F2010" s="385">
        <v>1607</v>
      </c>
      <c r="G2010" s="385">
        <v>1408</v>
      </c>
      <c r="H2010" s="386">
        <f t="shared" si="217"/>
        <v>0.50639204545454541</v>
      </c>
      <c r="I2010" s="139">
        <f t="shared" si="218"/>
        <v>1.3198506533914125</v>
      </c>
      <c r="J2010" s="139">
        <f t="shared" si="220"/>
        <v>-9.6889877335097796E-2</v>
      </c>
      <c r="K2010" s="139">
        <f t="shared" si="221"/>
        <v>9.9790505432890697E-2</v>
      </c>
      <c r="L2010" s="139">
        <f t="shared" si="222"/>
        <v>-0.20026417232952379</v>
      </c>
      <c r="M2010" s="139">
        <f t="shared" si="223"/>
        <v>-0.19736354423173089</v>
      </c>
      <c r="N2010" s="388">
        <f t="shared" si="219"/>
        <v>-277.88787027827709</v>
      </c>
    </row>
    <row r="2011" spans="2:14" x14ac:dyDescent="0.2">
      <c r="B2011" s="387">
        <v>23</v>
      </c>
      <c r="C2011" s="387">
        <v>6214</v>
      </c>
      <c r="D2011" s="384" t="s">
        <v>2584</v>
      </c>
      <c r="E2011" s="385">
        <v>121</v>
      </c>
      <c r="F2011" s="385">
        <v>898</v>
      </c>
      <c r="G2011" s="385">
        <v>355</v>
      </c>
      <c r="H2011" s="386">
        <f t="shared" si="217"/>
        <v>0.3408450704225352</v>
      </c>
      <c r="I2011" s="139">
        <f t="shared" si="218"/>
        <v>0.53006681514476617</v>
      </c>
      <c r="J2011" s="139">
        <f t="shared" si="220"/>
        <v>-0.13565134559124484</v>
      </c>
      <c r="K2011" s="139">
        <f t="shared" si="221"/>
        <v>-7.7306360565849636E-2</v>
      </c>
      <c r="L2011" s="139">
        <f t="shared" si="222"/>
        <v>-0.22826609903070919</v>
      </c>
      <c r="M2011" s="139">
        <f t="shared" si="223"/>
        <v>-0.44122380518780369</v>
      </c>
      <c r="N2011" s="388">
        <f t="shared" si="219"/>
        <v>-156.63445084167031</v>
      </c>
    </row>
    <row r="2012" spans="2:14" x14ac:dyDescent="0.2">
      <c r="B2012" s="387">
        <v>23</v>
      </c>
      <c r="C2012" s="387">
        <v>6215</v>
      </c>
      <c r="D2012" s="384" t="s">
        <v>2585</v>
      </c>
      <c r="E2012" s="385">
        <v>330</v>
      </c>
      <c r="F2012" s="385">
        <v>640</v>
      </c>
      <c r="G2012" s="385">
        <v>1958</v>
      </c>
      <c r="H2012" s="386">
        <f t="shared" si="217"/>
        <v>0.16853932584269662</v>
      </c>
      <c r="I2012" s="139">
        <f t="shared" si="218"/>
        <v>3.5750000000000002</v>
      </c>
      <c r="J2012" s="139">
        <f t="shared" si="220"/>
        <v>-7.6644096194660102E-2</v>
      </c>
      <c r="K2012" s="139">
        <f t="shared" si="221"/>
        <v>-0.26163354233868785</v>
      </c>
      <c r="L2012" s="139">
        <f t="shared" si="222"/>
        <v>-0.12030745044451767</v>
      </c>
      <c r="M2012" s="139">
        <f t="shared" si="223"/>
        <v>-0.45858508897786565</v>
      </c>
      <c r="N2012" s="388">
        <f t="shared" si="219"/>
        <v>-897.909604218661</v>
      </c>
    </row>
    <row r="2013" spans="2:14" x14ac:dyDescent="0.2">
      <c r="B2013" s="387">
        <v>23</v>
      </c>
      <c r="C2013" s="387">
        <v>6217</v>
      </c>
      <c r="D2013" s="384" t="s">
        <v>2586</v>
      </c>
      <c r="E2013" s="385">
        <v>2080</v>
      </c>
      <c r="F2013" s="385">
        <v>1183</v>
      </c>
      <c r="G2013" s="385">
        <v>4538</v>
      </c>
      <c r="H2013" s="386">
        <f t="shared" si="217"/>
        <v>0.45835169678272369</v>
      </c>
      <c r="I2013" s="139">
        <f t="shared" si="218"/>
        <v>5.5942519019442098</v>
      </c>
      <c r="J2013" s="139">
        <f t="shared" si="220"/>
        <v>1.8327022609574889E-2</v>
      </c>
      <c r="K2013" s="139">
        <f t="shared" si="221"/>
        <v>4.8398474925409031E-2</v>
      </c>
      <c r="L2013" s="139">
        <f t="shared" si="222"/>
        <v>-4.8714514490043513E-2</v>
      </c>
      <c r="M2013" s="139">
        <f t="shared" si="223"/>
        <v>1.80109830449404E-2</v>
      </c>
      <c r="N2013" s="388">
        <f t="shared" si="219"/>
        <v>81.733841057939529</v>
      </c>
    </row>
    <row r="2014" spans="2:14" x14ac:dyDescent="0.2">
      <c r="B2014" s="387">
        <v>23</v>
      </c>
      <c r="C2014" s="387">
        <v>6218</v>
      </c>
      <c r="D2014" s="384" t="s">
        <v>2587</v>
      </c>
      <c r="E2014" s="385">
        <v>321</v>
      </c>
      <c r="F2014" s="385">
        <v>2029</v>
      </c>
      <c r="G2014" s="385">
        <v>1440</v>
      </c>
      <c r="H2014" s="386">
        <f t="shared" si="217"/>
        <v>0.22291666666666668</v>
      </c>
      <c r="I2014" s="139">
        <f t="shared" si="218"/>
        <v>0.86791522917693442</v>
      </c>
      <c r="J2014" s="139">
        <f t="shared" si="220"/>
        <v>-9.5711940977835946E-2</v>
      </c>
      <c r="K2014" s="139">
        <f t="shared" si="221"/>
        <v>-0.2034624000426212</v>
      </c>
      <c r="L2014" s="139">
        <f t="shared" si="222"/>
        <v>-0.21628762331659099</v>
      </c>
      <c r="M2014" s="139">
        <f t="shared" si="223"/>
        <v>-0.51546196433704816</v>
      </c>
      <c r="N2014" s="388">
        <f t="shared" si="219"/>
        <v>-742.26522864534934</v>
      </c>
    </row>
    <row r="2015" spans="2:14" x14ac:dyDescent="0.2">
      <c r="B2015" s="387">
        <v>23</v>
      </c>
      <c r="C2015" s="387">
        <v>6219</v>
      </c>
      <c r="D2015" s="384" t="s">
        <v>2588</v>
      </c>
      <c r="E2015" s="385">
        <v>721</v>
      </c>
      <c r="F2015" s="385">
        <v>498</v>
      </c>
      <c r="G2015" s="385">
        <v>1817</v>
      </c>
      <c r="H2015" s="386">
        <f t="shared" si="217"/>
        <v>0.39680792515134838</v>
      </c>
      <c r="I2015" s="139">
        <f t="shared" si="218"/>
        <v>5.096385542168675</v>
      </c>
      <c r="J2015" s="139">
        <f t="shared" si="220"/>
        <v>-8.1834378268845029E-2</v>
      </c>
      <c r="K2015" s="139">
        <f t="shared" si="221"/>
        <v>-1.7439086138761887E-2</v>
      </c>
      <c r="L2015" s="139">
        <f t="shared" si="222"/>
        <v>-6.6366454980963926E-2</v>
      </c>
      <c r="M2015" s="139">
        <f t="shared" si="223"/>
        <v>-0.16563991938857084</v>
      </c>
      <c r="N2015" s="388">
        <f t="shared" si="219"/>
        <v>-300.96773352903324</v>
      </c>
    </row>
    <row r="2016" spans="2:14" x14ac:dyDescent="0.2">
      <c r="B2016" s="387">
        <v>23</v>
      </c>
      <c r="C2016" s="387">
        <v>6220</v>
      </c>
      <c r="D2016" s="384" t="s">
        <v>2589</v>
      </c>
      <c r="E2016" s="385">
        <v>87</v>
      </c>
      <c r="F2016" s="385">
        <v>1071</v>
      </c>
      <c r="G2016" s="385">
        <v>824</v>
      </c>
      <c r="H2016" s="386">
        <f t="shared" si="217"/>
        <v>0.10558252427184465</v>
      </c>
      <c r="I2016" s="139">
        <f t="shared" si="218"/>
        <v>0.85060690943043882</v>
      </c>
      <c r="J2016" s="139">
        <f t="shared" si="220"/>
        <v>-0.11838721585512618</v>
      </c>
      <c r="K2016" s="139">
        <f t="shared" si="221"/>
        <v>-0.32898271769720216</v>
      </c>
      <c r="L2016" s="139">
        <f t="shared" si="222"/>
        <v>-0.2169012928770343</v>
      </c>
      <c r="M2016" s="139">
        <f t="shared" si="223"/>
        <v>-0.66427122642936265</v>
      </c>
      <c r="N2016" s="388">
        <f t="shared" si="219"/>
        <v>-547.35949057779487</v>
      </c>
    </row>
    <row r="2017" spans="2:14" x14ac:dyDescent="0.2">
      <c r="B2017" s="387">
        <v>23</v>
      </c>
      <c r="C2017" s="387">
        <v>6232</v>
      </c>
      <c r="D2017" s="384" t="s">
        <v>2590</v>
      </c>
      <c r="E2017" s="385">
        <v>978</v>
      </c>
      <c r="F2017" s="385">
        <v>2327</v>
      </c>
      <c r="G2017" s="385">
        <v>3707</v>
      </c>
      <c r="H2017" s="386">
        <f t="shared" si="217"/>
        <v>0.26382519557593742</v>
      </c>
      <c r="I2017" s="139">
        <f t="shared" si="218"/>
        <v>2.0133218736570693</v>
      </c>
      <c r="J2017" s="139">
        <f t="shared" si="220"/>
        <v>-1.226251216806824E-2</v>
      </c>
      <c r="K2017" s="139">
        <f t="shared" si="221"/>
        <v>-0.15969976251300239</v>
      </c>
      <c r="L2017" s="139">
        <f t="shared" si="222"/>
        <v>-0.17567702665891793</v>
      </c>
      <c r="M2017" s="139">
        <f t="shared" si="223"/>
        <v>-0.34763930133998855</v>
      </c>
      <c r="N2017" s="388">
        <f t="shared" si="219"/>
        <v>-1288.6988900673375</v>
      </c>
    </row>
    <row r="2018" spans="2:14" x14ac:dyDescent="0.2">
      <c r="B2018" s="387">
        <v>23</v>
      </c>
      <c r="C2018" s="387">
        <v>6235</v>
      </c>
      <c r="D2018" s="384" t="s">
        <v>2591</v>
      </c>
      <c r="E2018" s="385">
        <v>487</v>
      </c>
      <c r="F2018" s="385">
        <v>179</v>
      </c>
      <c r="G2018" s="385">
        <v>1584</v>
      </c>
      <c r="H2018" s="386">
        <f t="shared" si="217"/>
        <v>0.30744949494949497</v>
      </c>
      <c r="I2018" s="139">
        <f t="shared" si="218"/>
        <v>11.569832402234637</v>
      </c>
      <c r="J2018" s="139">
        <f t="shared" si="220"/>
        <v>-9.0411227370157721E-2</v>
      </c>
      <c r="K2018" s="139">
        <f t="shared" si="221"/>
        <v>-0.11303188048764974</v>
      </c>
      <c r="L2018" s="139">
        <f t="shared" si="222"/>
        <v>0.16315075681968591</v>
      </c>
      <c r="M2018" s="139">
        <f t="shared" si="223"/>
        <v>-4.0292351038121538E-2</v>
      </c>
      <c r="N2018" s="388">
        <f t="shared" si="219"/>
        <v>-63.823084044384515</v>
      </c>
    </row>
    <row r="2019" spans="2:14" x14ac:dyDescent="0.2">
      <c r="B2019" s="387">
        <v>23</v>
      </c>
      <c r="C2019" s="387">
        <v>6238</v>
      </c>
      <c r="D2019" s="384" t="s">
        <v>2592</v>
      </c>
      <c r="E2019" s="385">
        <v>496</v>
      </c>
      <c r="F2019" s="385">
        <v>1934</v>
      </c>
      <c r="G2019" s="385">
        <v>2513</v>
      </c>
      <c r="H2019" s="386">
        <f t="shared" si="217"/>
        <v>0.19737365698368484</v>
      </c>
      <c r="I2019" s="139">
        <f t="shared" si="218"/>
        <v>1.5558428128231645</v>
      </c>
      <c r="J2019" s="139">
        <f t="shared" si="220"/>
        <v>-5.6214262498400246E-2</v>
      </c>
      <c r="K2019" s="139">
        <f t="shared" si="221"/>
        <v>-0.23078749590835282</v>
      </c>
      <c r="L2019" s="139">
        <f t="shared" si="222"/>
        <v>-0.19189702827003921</v>
      </c>
      <c r="M2019" s="139">
        <f t="shared" si="223"/>
        <v>-0.47889878667679231</v>
      </c>
      <c r="N2019" s="388">
        <f t="shared" si="219"/>
        <v>-1203.472650918779</v>
      </c>
    </row>
    <row r="2020" spans="2:14" x14ac:dyDescent="0.2">
      <c r="B2020" s="387">
        <v>23</v>
      </c>
      <c r="C2020" s="387">
        <v>6239</v>
      </c>
      <c r="D2020" s="384" t="s">
        <v>2593</v>
      </c>
      <c r="E2020" s="385">
        <v>153</v>
      </c>
      <c r="F2020" s="385">
        <v>1190</v>
      </c>
      <c r="G2020" s="385">
        <v>648</v>
      </c>
      <c r="H2020" s="386">
        <f t="shared" si="217"/>
        <v>0.2361111111111111</v>
      </c>
      <c r="I2020" s="139">
        <f t="shared" si="218"/>
        <v>0.67310924369747904</v>
      </c>
      <c r="J2020" s="139">
        <f t="shared" si="220"/>
        <v>-0.12486586582006623</v>
      </c>
      <c r="K2020" s="139">
        <f t="shared" si="221"/>
        <v>-0.18934740483202447</v>
      </c>
      <c r="L2020" s="139">
        <f t="shared" si="222"/>
        <v>-0.22319450424043732</v>
      </c>
      <c r="M2020" s="139">
        <f t="shared" si="223"/>
        <v>-0.537407774892528</v>
      </c>
      <c r="N2020" s="388">
        <f t="shared" si="219"/>
        <v>-348.24023813035814</v>
      </c>
    </row>
    <row r="2021" spans="2:14" x14ac:dyDescent="0.2">
      <c r="B2021" s="387">
        <v>23</v>
      </c>
      <c r="C2021" s="387">
        <v>6240</v>
      </c>
      <c r="D2021" s="384" t="s">
        <v>2594</v>
      </c>
      <c r="E2021" s="385">
        <v>1945</v>
      </c>
      <c r="F2021" s="385">
        <v>1343</v>
      </c>
      <c r="G2021" s="385">
        <v>4306</v>
      </c>
      <c r="H2021" s="386">
        <f t="shared" si="217"/>
        <v>0.45169530887134229</v>
      </c>
      <c r="I2021" s="139">
        <f t="shared" si="218"/>
        <v>4.6545048399106479</v>
      </c>
      <c r="J2021" s="139">
        <f t="shared" si="220"/>
        <v>9.7869840194266273E-3</v>
      </c>
      <c r="K2021" s="139">
        <f t="shared" si="221"/>
        <v>4.1277683755714695E-2</v>
      </c>
      <c r="L2021" s="139">
        <f t="shared" si="222"/>
        <v>-8.20334140096107E-2</v>
      </c>
      <c r="M2021" s="139">
        <f t="shared" si="223"/>
        <v>-3.096874623446938E-2</v>
      </c>
      <c r="N2021" s="388">
        <f t="shared" si="219"/>
        <v>-133.35142128562515</v>
      </c>
    </row>
    <row r="2022" spans="2:14" x14ac:dyDescent="0.2">
      <c r="B2022" s="387">
        <v>23</v>
      </c>
      <c r="C2022" s="387">
        <v>6246</v>
      </c>
      <c r="D2022" s="384" t="s">
        <v>2595</v>
      </c>
      <c r="E2022" s="385">
        <v>599</v>
      </c>
      <c r="F2022" s="385">
        <v>352</v>
      </c>
      <c r="G2022" s="385">
        <v>2510</v>
      </c>
      <c r="H2022" s="386">
        <f t="shared" si="217"/>
        <v>0.23864541832669323</v>
      </c>
      <c r="I2022" s="139">
        <f t="shared" si="218"/>
        <v>8.8323863636363633</v>
      </c>
      <c r="J2022" s="139">
        <f t="shared" si="220"/>
        <v>-5.6324694031893538E-2</v>
      </c>
      <c r="K2022" s="139">
        <f t="shared" si="221"/>
        <v>-0.18663628392346782</v>
      </c>
      <c r="L2022" s="139">
        <f t="shared" si="222"/>
        <v>6.6094119789161535E-2</v>
      </c>
      <c r="M2022" s="139">
        <f t="shared" si="223"/>
        <v>-0.17686685816619985</v>
      </c>
      <c r="N2022" s="388">
        <f t="shared" si="219"/>
        <v>-443.93581399716163</v>
      </c>
    </row>
    <row r="2023" spans="2:14" x14ac:dyDescent="0.2">
      <c r="B2023" s="387">
        <v>23</v>
      </c>
      <c r="C2023" s="387">
        <v>6248</v>
      </c>
      <c r="D2023" s="384" t="s">
        <v>2596</v>
      </c>
      <c r="E2023" s="385">
        <v>11541</v>
      </c>
      <c r="F2023" s="385">
        <v>1728</v>
      </c>
      <c r="G2023" s="385">
        <v>17115</v>
      </c>
      <c r="H2023" s="386">
        <f t="shared" si="217"/>
        <v>0.6743207712532866</v>
      </c>
      <c r="I2023" s="139">
        <f t="shared" si="218"/>
        <v>16.583333333333332</v>
      </c>
      <c r="J2023" s="139">
        <f t="shared" si="220"/>
        <v>0.48129282152463815</v>
      </c>
      <c r="K2023" s="139">
        <f t="shared" si="221"/>
        <v>0.2794352923241547</v>
      </c>
      <c r="L2023" s="139">
        <f t="shared" si="222"/>
        <v>0.34090532558956216</v>
      </c>
      <c r="M2023" s="139">
        <f t="shared" si="223"/>
        <v>1.1016334394383551</v>
      </c>
      <c r="N2023" s="388">
        <f t="shared" si="219"/>
        <v>18854.456315987449</v>
      </c>
    </row>
    <row r="2024" spans="2:14" x14ac:dyDescent="0.2">
      <c r="B2024" s="387">
        <v>23</v>
      </c>
      <c r="C2024" s="387">
        <v>6252</v>
      </c>
      <c r="D2024" s="384" t="s">
        <v>2597</v>
      </c>
      <c r="E2024" s="385">
        <v>1558</v>
      </c>
      <c r="F2024" s="385">
        <v>10931</v>
      </c>
      <c r="G2024" s="385">
        <v>2729</v>
      </c>
      <c r="H2024" s="386">
        <f t="shared" si="217"/>
        <v>0.57090509344082085</v>
      </c>
      <c r="I2024" s="139">
        <f t="shared" si="218"/>
        <v>0.39218735705790869</v>
      </c>
      <c r="J2024" s="139">
        <f t="shared" si="220"/>
        <v>-4.8263192086882893E-2</v>
      </c>
      <c r="K2024" s="139">
        <f t="shared" si="221"/>
        <v>0.16880450349710524</v>
      </c>
      <c r="L2024" s="139">
        <f t="shared" si="222"/>
        <v>-0.23315463978322534</v>
      </c>
      <c r="M2024" s="139">
        <f t="shared" si="223"/>
        <v>-0.112613328373003</v>
      </c>
      <c r="N2024" s="388">
        <f t="shared" si="219"/>
        <v>-307.32177312992519</v>
      </c>
    </row>
    <row r="2025" spans="2:14" x14ac:dyDescent="0.2">
      <c r="B2025" s="387">
        <v>23</v>
      </c>
      <c r="C2025" s="387">
        <v>6253</v>
      </c>
      <c r="D2025" s="384" t="s">
        <v>2598</v>
      </c>
      <c r="E2025" s="385">
        <v>4511</v>
      </c>
      <c r="F2025" s="385">
        <v>4182</v>
      </c>
      <c r="G2025" s="385">
        <v>10272</v>
      </c>
      <c r="H2025" s="386">
        <f t="shared" si="217"/>
        <v>0.43915498442367601</v>
      </c>
      <c r="I2025" s="139">
        <f t="shared" si="218"/>
        <v>3.5349115255858439</v>
      </c>
      <c r="J2025" s="139">
        <f t="shared" si="220"/>
        <v>0.22939849362642889</v>
      </c>
      <c r="K2025" s="139">
        <f t="shared" si="221"/>
        <v>2.7862445223813648E-2</v>
      </c>
      <c r="L2025" s="139">
        <f t="shared" si="222"/>
        <v>-0.12172879444745356</v>
      </c>
      <c r="M2025" s="139">
        <f t="shared" si="223"/>
        <v>0.13553214440278899</v>
      </c>
      <c r="N2025" s="388">
        <f t="shared" si="219"/>
        <v>1392.1861873054486</v>
      </c>
    </row>
    <row r="2026" spans="2:14" x14ac:dyDescent="0.2">
      <c r="B2026" s="387">
        <v>23</v>
      </c>
      <c r="C2026" s="387">
        <v>6254</v>
      </c>
      <c r="D2026" s="384" t="s">
        <v>2599</v>
      </c>
      <c r="E2026" s="385">
        <v>682</v>
      </c>
      <c r="F2026" s="385">
        <v>639</v>
      </c>
      <c r="G2026" s="385">
        <v>4635</v>
      </c>
      <c r="H2026" s="386">
        <f t="shared" si="217"/>
        <v>0.1471413160733549</v>
      </c>
      <c r="I2026" s="139">
        <f t="shared" si="218"/>
        <v>8.3208137715179973</v>
      </c>
      <c r="J2026" s="139">
        <f t="shared" si="220"/>
        <v>2.189764219252481E-2</v>
      </c>
      <c r="K2026" s="139">
        <f t="shared" si="221"/>
        <v>-0.28452444969611979</v>
      </c>
      <c r="L2026" s="139">
        <f t="shared" si="222"/>
        <v>4.7956222388480303E-2</v>
      </c>
      <c r="M2026" s="139">
        <f t="shared" si="223"/>
        <v>-0.21467058511511466</v>
      </c>
      <c r="N2026" s="388">
        <f t="shared" si="219"/>
        <v>-994.99816200855651</v>
      </c>
    </row>
    <row r="2027" spans="2:14" x14ac:dyDescent="0.2">
      <c r="B2027" s="387">
        <v>23</v>
      </c>
      <c r="C2027" s="387">
        <v>6261</v>
      </c>
      <c r="D2027" s="384" t="s">
        <v>2600</v>
      </c>
      <c r="E2027" s="385">
        <v>185</v>
      </c>
      <c r="F2027" s="385">
        <v>1021</v>
      </c>
      <c r="G2027" s="385">
        <v>1382</v>
      </c>
      <c r="H2027" s="386">
        <f t="shared" si="217"/>
        <v>0.13386396526772792</v>
      </c>
      <c r="I2027" s="139">
        <f t="shared" si="218"/>
        <v>1.534769833496572</v>
      </c>
      <c r="J2027" s="139">
        <f t="shared" si="220"/>
        <v>-9.7846950625373019E-2</v>
      </c>
      <c r="K2027" s="139">
        <f t="shared" si="221"/>
        <v>-0.29872813548372013</v>
      </c>
      <c r="L2027" s="139">
        <f t="shared" si="222"/>
        <v>-0.19264417450664598</v>
      </c>
      <c r="M2027" s="139">
        <f t="shared" si="223"/>
        <v>-0.58921926061573915</v>
      </c>
      <c r="N2027" s="388">
        <f t="shared" si="219"/>
        <v>-814.30101817095147</v>
      </c>
    </row>
    <row r="2028" spans="2:14" x14ac:dyDescent="0.2">
      <c r="B2028" s="387">
        <v>23</v>
      </c>
      <c r="C2028" s="387">
        <v>6263</v>
      </c>
      <c r="D2028" s="384" t="s">
        <v>2601</v>
      </c>
      <c r="E2028" s="385">
        <v>849</v>
      </c>
      <c r="F2028" s="385">
        <v>431</v>
      </c>
      <c r="G2028" s="385">
        <v>3694</v>
      </c>
      <c r="H2028" s="386">
        <f t="shared" si="217"/>
        <v>0.22983216025988087</v>
      </c>
      <c r="I2028" s="139">
        <f t="shared" si="218"/>
        <v>10.540603248259862</v>
      </c>
      <c r="J2028" s="139">
        <f t="shared" si="220"/>
        <v>-1.2741048813205856E-2</v>
      </c>
      <c r="K2028" s="139">
        <f t="shared" si="221"/>
        <v>-0.19606442589083867</v>
      </c>
      <c r="L2028" s="139">
        <f t="shared" si="222"/>
        <v>0.12665925378727744</v>
      </c>
      <c r="M2028" s="139">
        <f t="shared" si="223"/>
        <v>-8.2146220916767099E-2</v>
      </c>
      <c r="N2028" s="388">
        <f t="shared" si="219"/>
        <v>-303.44814006653769</v>
      </c>
    </row>
    <row r="2029" spans="2:14" x14ac:dyDescent="0.2">
      <c r="B2029" s="387">
        <v>23</v>
      </c>
      <c r="C2029" s="387">
        <v>6265</v>
      </c>
      <c r="D2029" s="384" t="s">
        <v>2602</v>
      </c>
      <c r="E2029" s="385">
        <v>1495</v>
      </c>
      <c r="F2029" s="385">
        <v>3007</v>
      </c>
      <c r="G2029" s="385">
        <v>8100</v>
      </c>
      <c r="H2029" s="386">
        <f t="shared" si="217"/>
        <v>0.1845679012345679</v>
      </c>
      <c r="I2029" s="139">
        <f t="shared" si="218"/>
        <v>3.190887928167609</v>
      </c>
      <c r="J2029" s="139">
        <f t="shared" si="220"/>
        <v>0.14944606337728228</v>
      </c>
      <c r="K2029" s="139">
        <f t="shared" si="221"/>
        <v>-0.24448668436815676</v>
      </c>
      <c r="L2029" s="139">
        <f t="shared" si="222"/>
        <v>-0.13392621238876001</v>
      </c>
      <c r="M2029" s="139">
        <f t="shared" si="223"/>
        <v>-0.2289668333796345</v>
      </c>
      <c r="N2029" s="388">
        <f t="shared" si="219"/>
        <v>-1854.6313503750393</v>
      </c>
    </row>
    <row r="2030" spans="2:14" x14ac:dyDescent="0.2">
      <c r="B2030" s="387">
        <v>23</v>
      </c>
      <c r="C2030" s="387">
        <v>6266</v>
      </c>
      <c r="D2030" s="384" t="s">
        <v>2603</v>
      </c>
      <c r="E2030" s="385">
        <v>35648</v>
      </c>
      <c r="F2030" s="385">
        <v>3247</v>
      </c>
      <c r="G2030" s="385">
        <v>35259</v>
      </c>
      <c r="H2030" s="386">
        <f t="shared" si="217"/>
        <v>1.0110326441475934</v>
      </c>
      <c r="I2030" s="139">
        <f t="shared" si="218"/>
        <v>21.837696335078533</v>
      </c>
      <c r="J2030" s="139">
        <f t="shared" si="220"/>
        <v>1.1491827360920954</v>
      </c>
      <c r="K2030" s="139">
        <f t="shared" si="221"/>
        <v>0.63963889871815693</v>
      </c>
      <c r="L2030" s="139">
        <f t="shared" si="222"/>
        <v>0.52719970198871646</v>
      </c>
      <c r="M2030" s="139">
        <f t="shared" si="223"/>
        <v>2.3160213367989688</v>
      </c>
      <c r="N2030" s="388">
        <f t="shared" si="219"/>
        <v>81660.596314194845</v>
      </c>
    </row>
    <row r="2031" spans="2:14" x14ac:dyDescent="0.2">
      <c r="B2031" s="387">
        <v>23</v>
      </c>
      <c r="C2031" s="387">
        <v>6267</v>
      </c>
      <c r="D2031" s="384" t="s">
        <v>2604</v>
      </c>
      <c r="E2031" s="385">
        <v>243</v>
      </c>
      <c r="F2031" s="385">
        <v>117</v>
      </c>
      <c r="G2031" s="385">
        <v>588</v>
      </c>
      <c r="H2031" s="386">
        <f t="shared" si="217"/>
        <v>0.41326530612244899</v>
      </c>
      <c r="I2031" s="139">
        <f t="shared" si="218"/>
        <v>7.1025641025641022</v>
      </c>
      <c r="J2031" s="139">
        <f t="shared" si="220"/>
        <v>-0.12707449648993216</v>
      </c>
      <c r="K2031" s="139">
        <f t="shared" si="221"/>
        <v>1.6649434354934571E-4</v>
      </c>
      <c r="L2031" s="139">
        <f t="shared" si="222"/>
        <v>4.7629633196148513E-3</v>
      </c>
      <c r="M2031" s="139">
        <f t="shared" si="223"/>
        <v>-0.12214503882676796</v>
      </c>
      <c r="N2031" s="388">
        <f t="shared" si="219"/>
        <v>-71.821282830139552</v>
      </c>
    </row>
    <row r="2032" spans="2:14" x14ac:dyDescent="0.2">
      <c r="B2032" s="387">
        <v>23</v>
      </c>
      <c r="C2032" s="387">
        <v>6281</v>
      </c>
      <c r="D2032" s="384" t="s">
        <v>2605</v>
      </c>
      <c r="E2032" s="385">
        <v>238</v>
      </c>
      <c r="F2032" s="385">
        <v>430</v>
      </c>
      <c r="G2032" s="385">
        <v>1318</v>
      </c>
      <c r="H2032" s="386">
        <f t="shared" si="217"/>
        <v>0.18057663125948406</v>
      </c>
      <c r="I2032" s="139">
        <f t="shared" si="218"/>
        <v>3.6186046511627907</v>
      </c>
      <c r="J2032" s="139">
        <f t="shared" si="220"/>
        <v>-0.10020282333989668</v>
      </c>
      <c r="K2032" s="139">
        <f t="shared" si="221"/>
        <v>-0.24875641749862043</v>
      </c>
      <c r="L2032" s="139">
        <f t="shared" si="222"/>
        <v>-0.11876143976848014</v>
      </c>
      <c r="M2032" s="139">
        <f t="shared" si="223"/>
        <v>-0.46772068060699723</v>
      </c>
      <c r="N2032" s="388">
        <f t="shared" si="219"/>
        <v>-616.45585704002235</v>
      </c>
    </row>
    <row r="2033" spans="2:14" x14ac:dyDescent="0.2">
      <c r="B2033" s="387">
        <v>23</v>
      </c>
      <c r="C2033" s="387">
        <v>6282</v>
      </c>
      <c r="D2033" s="384" t="s">
        <v>2606</v>
      </c>
      <c r="E2033" s="385">
        <v>34</v>
      </c>
      <c r="F2033" s="385">
        <v>1401</v>
      </c>
      <c r="G2033" s="385">
        <v>185</v>
      </c>
      <c r="H2033" s="386">
        <f t="shared" si="217"/>
        <v>0.18378378378378379</v>
      </c>
      <c r="I2033" s="139">
        <f t="shared" si="218"/>
        <v>0.15631691648822268</v>
      </c>
      <c r="J2033" s="139">
        <f t="shared" si="220"/>
        <v>-0.14190913248919831</v>
      </c>
      <c r="K2033" s="139">
        <f t="shared" si="221"/>
        <v>-0.24532550817077797</v>
      </c>
      <c r="L2033" s="139">
        <f t="shared" si="222"/>
        <v>-0.24151746827876869</v>
      </c>
      <c r="M2033" s="139">
        <f t="shared" si="223"/>
        <v>-0.62875210893874489</v>
      </c>
      <c r="N2033" s="388">
        <f t="shared" si="219"/>
        <v>-116.3191401536678</v>
      </c>
    </row>
    <row r="2034" spans="2:14" x14ac:dyDescent="0.2">
      <c r="B2034" s="387">
        <v>23</v>
      </c>
      <c r="C2034" s="387">
        <v>6283</v>
      </c>
      <c r="D2034" s="384" t="s">
        <v>2607</v>
      </c>
      <c r="E2034" s="385">
        <v>97</v>
      </c>
      <c r="F2034" s="385">
        <v>528</v>
      </c>
      <c r="G2034" s="385">
        <v>283</v>
      </c>
      <c r="H2034" s="386">
        <f t="shared" si="217"/>
        <v>0.34275618374558303</v>
      </c>
      <c r="I2034" s="139">
        <f t="shared" si="218"/>
        <v>0.71969696969696972</v>
      </c>
      <c r="J2034" s="139">
        <f t="shared" si="220"/>
        <v>-0.13830170239508396</v>
      </c>
      <c r="K2034" s="139">
        <f t="shared" si="221"/>
        <v>-7.5261912577508167E-2</v>
      </c>
      <c r="L2034" s="139">
        <f t="shared" si="222"/>
        <v>-0.22154272811456877</v>
      </c>
      <c r="M2034" s="139">
        <f t="shared" si="223"/>
        <v>-0.4351063430871609</v>
      </c>
      <c r="N2034" s="388">
        <f t="shared" si="219"/>
        <v>-123.13509509366654</v>
      </c>
    </row>
    <row r="2035" spans="2:14" x14ac:dyDescent="0.2">
      <c r="B2035" s="387">
        <v>23</v>
      </c>
      <c r="C2035" s="387">
        <v>6285</v>
      </c>
      <c r="D2035" s="384" t="s">
        <v>2608</v>
      </c>
      <c r="E2035" s="385">
        <v>592</v>
      </c>
      <c r="F2035" s="385">
        <v>1059</v>
      </c>
      <c r="G2035" s="385">
        <v>1255</v>
      </c>
      <c r="H2035" s="386">
        <f t="shared" si="217"/>
        <v>0.47171314741035858</v>
      </c>
      <c r="I2035" s="139">
        <f t="shared" si="218"/>
        <v>1.7440982058545798</v>
      </c>
      <c r="J2035" s="139">
        <f t="shared" si="220"/>
        <v>-0.10252188554325591</v>
      </c>
      <c r="K2035" s="139">
        <f t="shared" si="221"/>
        <v>6.2692128016282461E-2</v>
      </c>
      <c r="L2035" s="139">
        <f t="shared" si="222"/>
        <v>-0.18522239976856023</v>
      </c>
      <c r="M2035" s="139">
        <f t="shared" si="223"/>
        <v>-0.22505215729553368</v>
      </c>
      <c r="N2035" s="388">
        <f t="shared" si="219"/>
        <v>-282.44045740589479</v>
      </c>
    </row>
    <row r="2036" spans="2:14" x14ac:dyDescent="0.2">
      <c r="B2036" s="387">
        <v>23</v>
      </c>
      <c r="C2036" s="387">
        <v>6286</v>
      </c>
      <c r="D2036" s="384" t="s">
        <v>2609</v>
      </c>
      <c r="E2036" s="385">
        <v>153</v>
      </c>
      <c r="F2036" s="385">
        <v>107</v>
      </c>
      <c r="G2036" s="385">
        <v>688</v>
      </c>
      <c r="H2036" s="386">
        <f t="shared" si="217"/>
        <v>0.22238372093023256</v>
      </c>
      <c r="I2036" s="139">
        <f t="shared" si="218"/>
        <v>7.8598130841121492</v>
      </c>
      <c r="J2036" s="139">
        <f t="shared" si="220"/>
        <v>-0.12339344537348895</v>
      </c>
      <c r="K2036" s="139">
        <f t="shared" si="221"/>
        <v>-0.20403252836814104</v>
      </c>
      <c r="L2036" s="139">
        <f t="shared" si="222"/>
        <v>3.1611360879800973E-2</v>
      </c>
      <c r="M2036" s="139">
        <f t="shared" si="223"/>
        <v>-0.29581461286182897</v>
      </c>
      <c r="N2036" s="388">
        <f t="shared" si="219"/>
        <v>-203.52045364893834</v>
      </c>
    </row>
    <row r="2037" spans="2:14" x14ac:dyDescent="0.2">
      <c r="B2037" s="387">
        <v>23</v>
      </c>
      <c r="C2037" s="387">
        <v>6287</v>
      </c>
      <c r="D2037" s="384" t="s">
        <v>2610</v>
      </c>
      <c r="E2037" s="385">
        <v>100</v>
      </c>
      <c r="F2037" s="385">
        <v>1010</v>
      </c>
      <c r="G2037" s="385">
        <v>433</v>
      </c>
      <c r="H2037" s="386">
        <f t="shared" si="217"/>
        <v>0.23094688221709006</v>
      </c>
      <c r="I2037" s="139">
        <f t="shared" si="218"/>
        <v>0.52772277227722775</v>
      </c>
      <c r="J2037" s="139">
        <f t="shared" si="220"/>
        <v>-0.13278012572041914</v>
      </c>
      <c r="K2037" s="139">
        <f t="shared" si="221"/>
        <v>-0.19487193194739114</v>
      </c>
      <c r="L2037" s="139">
        <f t="shared" si="222"/>
        <v>-0.22834920748821697</v>
      </c>
      <c r="M2037" s="139">
        <f t="shared" si="223"/>
        <v>-0.55600126515602721</v>
      </c>
      <c r="N2037" s="388">
        <f t="shared" si="219"/>
        <v>-240.74854781255979</v>
      </c>
    </row>
    <row r="2038" spans="2:14" x14ac:dyDescent="0.2">
      <c r="B2038" s="387">
        <v>23</v>
      </c>
      <c r="C2038" s="387">
        <v>6288</v>
      </c>
      <c r="D2038" s="384" t="s">
        <v>2611</v>
      </c>
      <c r="E2038" s="385">
        <v>163</v>
      </c>
      <c r="F2038" s="385">
        <v>1286</v>
      </c>
      <c r="G2038" s="385">
        <v>353</v>
      </c>
      <c r="H2038" s="386">
        <f t="shared" si="217"/>
        <v>0.46175637393767704</v>
      </c>
      <c r="I2038" s="139">
        <f t="shared" si="218"/>
        <v>0.40124416796267498</v>
      </c>
      <c r="J2038" s="139">
        <f t="shared" si="220"/>
        <v>-0.13572496661357372</v>
      </c>
      <c r="K2038" s="139">
        <f t="shared" si="221"/>
        <v>5.2040689793806105E-2</v>
      </c>
      <c r="L2038" s="139">
        <f t="shared" si="222"/>
        <v>-0.23283352893894066</v>
      </c>
      <c r="M2038" s="139">
        <f t="shared" si="223"/>
        <v>-0.31651780575870825</v>
      </c>
      <c r="N2038" s="388">
        <f t="shared" si="219"/>
        <v>-111.73078543282401</v>
      </c>
    </row>
    <row r="2039" spans="2:14" x14ac:dyDescent="0.2">
      <c r="B2039" s="387">
        <v>23</v>
      </c>
      <c r="C2039" s="387">
        <v>6289</v>
      </c>
      <c r="D2039" s="384" t="s">
        <v>2612</v>
      </c>
      <c r="E2039" s="385">
        <v>102</v>
      </c>
      <c r="F2039" s="385">
        <v>1082</v>
      </c>
      <c r="G2039" s="385">
        <v>362</v>
      </c>
      <c r="H2039" s="386">
        <f t="shared" si="217"/>
        <v>0.28176795580110497</v>
      </c>
      <c r="I2039" s="139">
        <f t="shared" si="218"/>
        <v>0.42883548983364139</v>
      </c>
      <c r="J2039" s="139">
        <f t="shared" si="220"/>
        <v>-0.13539367201309382</v>
      </c>
      <c r="K2039" s="139">
        <f t="shared" si="221"/>
        <v>-0.14050517075057603</v>
      </c>
      <c r="L2039" s="139">
        <f t="shared" si="222"/>
        <v>-0.23185527370604703</v>
      </c>
      <c r="M2039" s="139">
        <f t="shared" si="223"/>
        <v>-0.5077541164697168</v>
      </c>
      <c r="N2039" s="388">
        <f t="shared" si="219"/>
        <v>-183.80699016203749</v>
      </c>
    </row>
    <row r="2040" spans="2:14" x14ac:dyDescent="0.2">
      <c r="B2040" s="387">
        <v>23</v>
      </c>
      <c r="C2040" s="387">
        <v>6290</v>
      </c>
      <c r="D2040" s="384" t="s">
        <v>2613</v>
      </c>
      <c r="E2040" s="385">
        <v>1521</v>
      </c>
      <c r="F2040" s="385">
        <v>672</v>
      </c>
      <c r="G2040" s="385">
        <v>1557</v>
      </c>
      <c r="H2040" s="386">
        <f t="shared" si="217"/>
        <v>0.97687861271676302</v>
      </c>
      <c r="I2040" s="139">
        <f t="shared" si="218"/>
        <v>4.5803571428571432</v>
      </c>
      <c r="J2040" s="139">
        <f t="shared" si="220"/>
        <v>-9.14051111715974E-2</v>
      </c>
      <c r="K2040" s="139">
        <f t="shared" si="221"/>
        <v>0.60310200683926296</v>
      </c>
      <c r="L2040" s="139">
        <f t="shared" si="222"/>
        <v>-8.4662333819572083E-2</v>
      </c>
      <c r="M2040" s="139">
        <f t="shared" si="223"/>
        <v>0.42703456184809341</v>
      </c>
      <c r="N2040" s="388">
        <f t="shared" si="219"/>
        <v>664.89281279748138</v>
      </c>
    </row>
    <row r="2041" spans="2:14" x14ac:dyDescent="0.2">
      <c r="B2041" s="387">
        <v>23</v>
      </c>
      <c r="C2041" s="387">
        <v>6291</v>
      </c>
      <c r="D2041" s="384" t="s">
        <v>2614</v>
      </c>
      <c r="E2041" s="385">
        <v>527</v>
      </c>
      <c r="F2041" s="385">
        <v>636</v>
      </c>
      <c r="G2041" s="385">
        <v>999</v>
      </c>
      <c r="H2041" s="386">
        <f t="shared" si="217"/>
        <v>0.52752752752752752</v>
      </c>
      <c r="I2041" s="139">
        <f t="shared" si="218"/>
        <v>2.39937106918239</v>
      </c>
      <c r="J2041" s="139">
        <f t="shared" si="220"/>
        <v>-0.11194537640135055</v>
      </c>
      <c r="K2041" s="139">
        <f t="shared" si="221"/>
        <v>0.12240056904639941</v>
      </c>
      <c r="L2041" s="139">
        <f t="shared" si="222"/>
        <v>-0.16198958364900459</v>
      </c>
      <c r="M2041" s="139">
        <f t="shared" si="223"/>
        <v>-0.15153439100395572</v>
      </c>
      <c r="N2041" s="388">
        <f t="shared" si="219"/>
        <v>-151.38285661295177</v>
      </c>
    </row>
    <row r="2042" spans="2:14" x14ac:dyDescent="0.2">
      <c r="B2042" s="387">
        <v>23</v>
      </c>
      <c r="C2042" s="387">
        <v>6292</v>
      </c>
      <c r="D2042" s="384" t="s">
        <v>2615</v>
      </c>
      <c r="E2042" s="385">
        <v>1316</v>
      </c>
      <c r="F2042" s="385">
        <v>2893</v>
      </c>
      <c r="G2042" s="385">
        <v>2238</v>
      </c>
      <c r="H2042" s="386">
        <f t="shared" si="217"/>
        <v>0.58802502234137621</v>
      </c>
      <c r="I2042" s="139">
        <f t="shared" si="218"/>
        <v>1.2284825440718976</v>
      </c>
      <c r="J2042" s="139">
        <f t="shared" si="220"/>
        <v>-6.6337153068619092E-2</v>
      </c>
      <c r="K2042" s="139">
        <f t="shared" si="221"/>
        <v>0.1871188565912851</v>
      </c>
      <c r="L2042" s="139">
        <f t="shared" si="222"/>
        <v>-0.20350364492454537</v>
      </c>
      <c r="M2042" s="139">
        <f t="shared" si="223"/>
        <v>-8.2721941401879356E-2</v>
      </c>
      <c r="N2042" s="388">
        <f t="shared" si="219"/>
        <v>-185.13170485740599</v>
      </c>
    </row>
    <row r="2043" spans="2:14" x14ac:dyDescent="0.2">
      <c r="B2043" s="387">
        <v>23</v>
      </c>
      <c r="C2043" s="387">
        <v>6293</v>
      </c>
      <c r="D2043" s="384" t="s">
        <v>2616</v>
      </c>
      <c r="E2043" s="385">
        <v>353</v>
      </c>
      <c r="F2043" s="385">
        <v>943</v>
      </c>
      <c r="G2043" s="385">
        <v>1091</v>
      </c>
      <c r="H2043" s="386">
        <f t="shared" si="217"/>
        <v>0.32355637030247481</v>
      </c>
      <c r="I2043" s="139">
        <f t="shared" si="218"/>
        <v>1.5312831389183457</v>
      </c>
      <c r="J2043" s="139">
        <f t="shared" si="220"/>
        <v>-0.10855880937422278</v>
      </c>
      <c r="K2043" s="139">
        <f t="shared" si="221"/>
        <v>-9.5801259719776891E-2</v>
      </c>
      <c r="L2043" s="139">
        <f t="shared" si="222"/>
        <v>-0.19276779588414297</v>
      </c>
      <c r="M2043" s="139">
        <f t="shared" si="223"/>
        <v>-0.39712786497814268</v>
      </c>
      <c r="N2043" s="388">
        <f t="shared" si="219"/>
        <v>-433.26650069115368</v>
      </c>
    </row>
    <row r="2044" spans="2:14" x14ac:dyDescent="0.2">
      <c r="B2044" s="387">
        <v>23</v>
      </c>
      <c r="C2044" s="387">
        <v>6294</v>
      </c>
      <c r="D2044" s="384" t="s">
        <v>2617</v>
      </c>
      <c r="E2044" s="385">
        <v>90</v>
      </c>
      <c r="F2044" s="385">
        <v>974</v>
      </c>
      <c r="G2044" s="385">
        <v>552</v>
      </c>
      <c r="H2044" s="386">
        <f t="shared" si="217"/>
        <v>0.16304347826086957</v>
      </c>
      <c r="I2044" s="139">
        <f t="shared" si="218"/>
        <v>0.65913757700205344</v>
      </c>
      <c r="J2044" s="139">
        <f t="shared" si="220"/>
        <v>-0.12839967489185172</v>
      </c>
      <c r="K2044" s="139">
        <f t="shared" si="221"/>
        <v>-0.26751282453372721</v>
      </c>
      <c r="L2044" s="139">
        <f t="shared" si="222"/>
        <v>-0.22368987217246192</v>
      </c>
      <c r="M2044" s="139">
        <f t="shared" si="223"/>
        <v>-0.61960237159804088</v>
      </c>
      <c r="N2044" s="388">
        <f t="shared" si="219"/>
        <v>-342.02050912211854</v>
      </c>
    </row>
    <row r="2045" spans="2:14" x14ac:dyDescent="0.2">
      <c r="B2045" s="387">
        <v>23</v>
      </c>
      <c r="C2045" s="387">
        <v>6295</v>
      </c>
      <c r="D2045" s="384" t="s">
        <v>2618</v>
      </c>
      <c r="E2045" s="385">
        <v>261</v>
      </c>
      <c r="F2045" s="385">
        <v>1289</v>
      </c>
      <c r="G2045" s="385">
        <v>1321</v>
      </c>
      <c r="H2045" s="386">
        <f t="shared" si="217"/>
        <v>0.1975775927327782</v>
      </c>
      <c r="I2045" s="139">
        <f t="shared" si="218"/>
        <v>1.2273079906904578</v>
      </c>
      <c r="J2045" s="139">
        <f t="shared" si="220"/>
        <v>-0.10009239180640339</v>
      </c>
      <c r="K2045" s="139">
        <f t="shared" si="221"/>
        <v>-0.23056933195807494</v>
      </c>
      <c r="L2045" s="139">
        <f t="shared" si="222"/>
        <v>-0.20354528892395504</v>
      </c>
      <c r="M2045" s="139">
        <f t="shared" si="223"/>
        <v>-0.5342070126884334</v>
      </c>
      <c r="N2045" s="388">
        <f t="shared" si="219"/>
        <v>-705.68746376142053</v>
      </c>
    </row>
    <row r="2046" spans="2:14" x14ac:dyDescent="0.2">
      <c r="B2046" s="387">
        <v>23</v>
      </c>
      <c r="C2046" s="387">
        <v>6296</v>
      </c>
      <c r="D2046" s="384" t="s">
        <v>2619</v>
      </c>
      <c r="E2046" s="385">
        <v>173</v>
      </c>
      <c r="F2046" s="385">
        <v>1259</v>
      </c>
      <c r="G2046" s="385">
        <v>498</v>
      </c>
      <c r="H2046" s="386">
        <f t="shared" si="217"/>
        <v>0.34738955823293172</v>
      </c>
      <c r="I2046" s="139">
        <f t="shared" si="218"/>
        <v>0.53296266878474985</v>
      </c>
      <c r="J2046" s="139">
        <f t="shared" si="220"/>
        <v>-0.13038744249473105</v>
      </c>
      <c r="K2046" s="139">
        <f t="shared" si="221"/>
        <v>-7.0305276549883333E-2</v>
      </c>
      <c r="L2046" s="139">
        <f t="shared" si="222"/>
        <v>-0.22816342602394798</v>
      </c>
      <c r="M2046" s="139">
        <f t="shared" si="223"/>
        <v>-0.4288561450685624</v>
      </c>
      <c r="N2046" s="388">
        <f t="shared" si="219"/>
        <v>-213.57036024414407</v>
      </c>
    </row>
    <row r="2047" spans="2:14" x14ac:dyDescent="0.2">
      <c r="B2047" s="387">
        <v>23</v>
      </c>
      <c r="C2047" s="387">
        <v>6297</v>
      </c>
      <c r="D2047" s="384" t="s">
        <v>2620</v>
      </c>
      <c r="E2047" s="385">
        <v>11349</v>
      </c>
      <c r="F2047" s="385">
        <v>1277</v>
      </c>
      <c r="G2047" s="385">
        <v>8183</v>
      </c>
      <c r="H2047" s="386">
        <f t="shared" si="217"/>
        <v>1.3868996700476597</v>
      </c>
      <c r="I2047" s="139">
        <f t="shared" si="218"/>
        <v>15.295223179326547</v>
      </c>
      <c r="J2047" s="139">
        <f t="shared" si="220"/>
        <v>0.1525013358039301</v>
      </c>
      <c r="K2047" s="139">
        <f t="shared" si="221"/>
        <v>1.0417294371064187</v>
      </c>
      <c r="L2047" s="139">
        <f t="shared" si="222"/>
        <v>0.29523515057607169</v>
      </c>
      <c r="M2047" s="139">
        <f t="shared" si="223"/>
        <v>1.4894659234864205</v>
      </c>
      <c r="N2047" s="388">
        <f t="shared" si="219"/>
        <v>12188.29965188938</v>
      </c>
    </row>
    <row r="2048" spans="2:14" x14ac:dyDescent="0.2">
      <c r="B2048" s="387">
        <v>23</v>
      </c>
      <c r="C2048" s="387">
        <v>6298</v>
      </c>
      <c r="D2048" s="384" t="s">
        <v>2621</v>
      </c>
      <c r="E2048" s="385">
        <v>530</v>
      </c>
      <c r="F2048" s="385">
        <v>3387</v>
      </c>
      <c r="G2048" s="385">
        <v>1317</v>
      </c>
      <c r="H2048" s="386">
        <f t="shared" si="217"/>
        <v>0.40242976461655278</v>
      </c>
      <c r="I2048" s="139">
        <f t="shared" si="218"/>
        <v>0.54532034248597583</v>
      </c>
      <c r="J2048" s="139">
        <f t="shared" si="220"/>
        <v>-0.10023963385106112</v>
      </c>
      <c r="K2048" s="139">
        <f t="shared" si="221"/>
        <v>-1.1425021851309817E-2</v>
      </c>
      <c r="L2048" s="139">
        <f t="shared" si="222"/>
        <v>-0.22772528250109858</v>
      </c>
      <c r="M2048" s="139">
        <f t="shared" si="223"/>
        <v>-0.33938993820346952</v>
      </c>
      <c r="N2048" s="388">
        <f t="shared" si="219"/>
        <v>-446.97654861396938</v>
      </c>
    </row>
    <row r="2049" spans="2:14" x14ac:dyDescent="0.2">
      <c r="B2049" s="387">
        <v>23</v>
      </c>
      <c r="C2049" s="387">
        <v>6299</v>
      </c>
      <c r="D2049" s="384" t="s">
        <v>2622</v>
      </c>
      <c r="E2049" s="385">
        <v>54</v>
      </c>
      <c r="F2049" s="385">
        <v>711</v>
      </c>
      <c r="G2049" s="385">
        <v>304</v>
      </c>
      <c r="H2049" s="386">
        <f t="shared" si="217"/>
        <v>0.17763157894736842</v>
      </c>
      <c r="I2049" s="139">
        <f t="shared" si="218"/>
        <v>0.50351617440225038</v>
      </c>
      <c r="J2049" s="139">
        <f t="shared" si="220"/>
        <v>-0.1375286816606309</v>
      </c>
      <c r="K2049" s="139">
        <f t="shared" si="221"/>
        <v>-0.25190694039145595</v>
      </c>
      <c r="L2049" s="139">
        <f t="shared" si="222"/>
        <v>-0.22920745672877499</v>
      </c>
      <c r="M2049" s="139">
        <f t="shared" si="223"/>
        <v>-0.61864307878086178</v>
      </c>
      <c r="N2049" s="388">
        <f t="shared" si="219"/>
        <v>-188.06749594938199</v>
      </c>
    </row>
    <row r="2050" spans="2:14" x14ac:dyDescent="0.2">
      <c r="B2050" s="387">
        <v>23</v>
      </c>
      <c r="C2050" s="387">
        <v>6300</v>
      </c>
      <c r="D2050" s="384" t="s">
        <v>2623</v>
      </c>
      <c r="E2050" s="385">
        <v>6684</v>
      </c>
      <c r="F2050" s="385">
        <v>3602</v>
      </c>
      <c r="G2050" s="385">
        <v>5769</v>
      </c>
      <c r="H2050" s="386">
        <f t="shared" si="217"/>
        <v>1.1586063442537702</v>
      </c>
      <c r="I2050" s="139">
        <f t="shared" si="218"/>
        <v>3.4572459744586341</v>
      </c>
      <c r="J2050" s="139">
        <f t="shared" si="220"/>
        <v>6.364076185299089E-2</v>
      </c>
      <c r="K2050" s="139">
        <f t="shared" si="221"/>
        <v>0.79750852930239713</v>
      </c>
      <c r="L2050" s="139">
        <f t="shared" si="222"/>
        <v>-0.12448244040037582</v>
      </c>
      <c r="M2050" s="139">
        <f t="shared" si="223"/>
        <v>0.73666685075501215</v>
      </c>
      <c r="N2050" s="388">
        <f t="shared" si="219"/>
        <v>4249.8310620056654</v>
      </c>
    </row>
    <row r="2051" spans="2:14" x14ac:dyDescent="0.2">
      <c r="B2051" s="387">
        <v>24</v>
      </c>
      <c r="C2051" s="387">
        <v>6404</v>
      </c>
      <c r="D2051" s="384" t="s">
        <v>2624</v>
      </c>
      <c r="E2051" s="385">
        <v>4097</v>
      </c>
      <c r="F2051" s="385">
        <v>1641</v>
      </c>
      <c r="G2051" s="385">
        <v>6196</v>
      </c>
      <c r="H2051" s="386">
        <f t="shared" si="217"/>
        <v>0.6612330535829567</v>
      </c>
      <c r="I2051" s="139">
        <f t="shared" si="218"/>
        <v>6.2723948811700181</v>
      </c>
      <c r="J2051" s="139">
        <f t="shared" si="220"/>
        <v>7.9358850120203411E-2</v>
      </c>
      <c r="K2051" s="139">
        <f t="shared" si="221"/>
        <v>0.26543447000744613</v>
      </c>
      <c r="L2051" s="139">
        <f t="shared" si="222"/>
        <v>-2.4670834336545266E-2</v>
      </c>
      <c r="M2051" s="139">
        <f t="shared" si="223"/>
        <v>0.32012248579110425</v>
      </c>
      <c r="N2051" s="388">
        <f t="shared" si="219"/>
        <v>1983.4789219616819</v>
      </c>
    </row>
    <row r="2052" spans="2:14" x14ac:dyDescent="0.2">
      <c r="B2052" s="387">
        <v>24</v>
      </c>
      <c r="C2052" s="387">
        <v>6408</v>
      </c>
      <c r="D2052" s="384" t="s">
        <v>2625</v>
      </c>
      <c r="E2052" s="385">
        <v>1930</v>
      </c>
      <c r="F2052" s="385">
        <v>364</v>
      </c>
      <c r="G2052" s="385">
        <v>4705</v>
      </c>
      <c r="H2052" s="386">
        <f t="shared" si="217"/>
        <v>0.41020191285866098</v>
      </c>
      <c r="I2052" s="139">
        <f t="shared" si="218"/>
        <v>18.228021978021978</v>
      </c>
      <c r="J2052" s="139">
        <f t="shared" si="220"/>
        <v>2.4474377974035059E-2</v>
      </c>
      <c r="K2052" s="139">
        <f t="shared" si="221"/>
        <v>-3.1106259193464814E-3</v>
      </c>
      <c r="L2052" s="139">
        <f t="shared" si="222"/>
        <v>0.39921805452193215</v>
      </c>
      <c r="M2052" s="139">
        <f t="shared" si="223"/>
        <v>0.42058180657662075</v>
      </c>
      <c r="N2052" s="388">
        <f t="shared" si="219"/>
        <v>1978.8373999430007</v>
      </c>
    </row>
    <row r="2053" spans="2:14" x14ac:dyDescent="0.2">
      <c r="B2053" s="387">
        <v>24</v>
      </c>
      <c r="C2053" s="387">
        <v>6413</v>
      </c>
      <c r="D2053" s="384" t="s">
        <v>2626</v>
      </c>
      <c r="E2053" s="385">
        <v>238</v>
      </c>
      <c r="F2053" s="385">
        <v>2567</v>
      </c>
      <c r="G2053" s="385">
        <v>1312</v>
      </c>
      <c r="H2053" s="386">
        <f t="shared" si="217"/>
        <v>0.18140243902439024</v>
      </c>
      <c r="I2053" s="139">
        <f t="shared" si="218"/>
        <v>0.60381768601480323</v>
      </c>
      <c r="J2053" s="139">
        <f t="shared" si="220"/>
        <v>-0.10042368640688326</v>
      </c>
      <c r="K2053" s="139">
        <f t="shared" si="221"/>
        <v>-0.24787299472962068</v>
      </c>
      <c r="L2053" s="139">
        <f t="shared" si="222"/>
        <v>-0.22565124876378534</v>
      </c>
      <c r="M2053" s="139">
        <f t="shared" si="223"/>
        <v>-0.5739479299002892</v>
      </c>
      <c r="N2053" s="388">
        <f t="shared" si="219"/>
        <v>-753.01968402917942</v>
      </c>
    </row>
    <row r="2054" spans="2:14" x14ac:dyDescent="0.2">
      <c r="B2054" s="387">
        <v>24</v>
      </c>
      <c r="C2054" s="387">
        <v>6416</v>
      </c>
      <c r="D2054" s="384" t="s">
        <v>2627</v>
      </c>
      <c r="E2054" s="385">
        <v>2742</v>
      </c>
      <c r="F2054" s="385">
        <v>873</v>
      </c>
      <c r="G2054" s="385">
        <v>9183</v>
      </c>
      <c r="H2054" s="386">
        <f t="shared" si="217"/>
        <v>0.29859523031688989</v>
      </c>
      <c r="I2054" s="139">
        <f t="shared" si="218"/>
        <v>13.659793814432989</v>
      </c>
      <c r="J2054" s="139">
        <f t="shared" si="220"/>
        <v>0.18931184696836229</v>
      </c>
      <c r="K2054" s="139">
        <f t="shared" si="221"/>
        <v>-0.12250388996927662</v>
      </c>
      <c r="L2054" s="139">
        <f t="shared" si="222"/>
        <v>0.23725071105856674</v>
      </c>
      <c r="M2054" s="139">
        <f t="shared" si="223"/>
        <v>0.30405866805765241</v>
      </c>
      <c r="N2054" s="388">
        <f t="shared" si="219"/>
        <v>2792.170748773422</v>
      </c>
    </row>
    <row r="2055" spans="2:14" x14ac:dyDescent="0.2">
      <c r="B2055" s="387">
        <v>24</v>
      </c>
      <c r="C2055" s="387">
        <v>6417</v>
      </c>
      <c r="D2055" s="384" t="s">
        <v>2628</v>
      </c>
      <c r="E2055" s="385">
        <v>3039</v>
      </c>
      <c r="F2055" s="385">
        <v>4172</v>
      </c>
      <c r="G2055" s="385">
        <v>8956</v>
      </c>
      <c r="H2055" s="386">
        <f t="shared" si="217"/>
        <v>0.33932559178204558</v>
      </c>
      <c r="I2055" s="139">
        <f t="shared" si="218"/>
        <v>2.8751198465963568</v>
      </c>
      <c r="J2055" s="139">
        <f t="shared" si="220"/>
        <v>0.18095586093403618</v>
      </c>
      <c r="K2055" s="139">
        <f t="shared" si="221"/>
        <v>-7.8931850280359414E-2</v>
      </c>
      <c r="L2055" s="139">
        <f t="shared" si="222"/>
        <v>-0.1451218259814134</v>
      </c>
      <c r="M2055" s="139">
        <f t="shared" si="223"/>
        <v>-4.3097815327736641E-2</v>
      </c>
      <c r="N2055" s="388">
        <f t="shared" si="219"/>
        <v>-385.98403407520937</v>
      </c>
    </row>
    <row r="2056" spans="2:14" x14ac:dyDescent="0.2">
      <c r="B2056" s="387">
        <v>24</v>
      </c>
      <c r="C2056" s="387">
        <v>6421</v>
      </c>
      <c r="D2056" s="384" t="s">
        <v>2629</v>
      </c>
      <c r="E2056" s="385">
        <v>25517</v>
      </c>
      <c r="F2056" s="385">
        <v>5533</v>
      </c>
      <c r="G2056" s="385">
        <v>36748</v>
      </c>
      <c r="H2056" s="386">
        <f t="shared" si="217"/>
        <v>0.69437792532926967</v>
      </c>
      <c r="I2056" s="139">
        <f t="shared" si="218"/>
        <v>11.253388758358938</v>
      </c>
      <c r="J2056" s="139">
        <f t="shared" si="220"/>
        <v>1.2039935872159351</v>
      </c>
      <c r="K2056" s="139">
        <f t="shared" si="221"/>
        <v>0.3008917950903553</v>
      </c>
      <c r="L2056" s="139">
        <f t="shared" si="222"/>
        <v>0.15193119104516309</v>
      </c>
      <c r="M2056" s="139">
        <f t="shared" si="223"/>
        <v>1.6568165733514535</v>
      </c>
      <c r="N2056" s="388">
        <f t="shared" si="219"/>
        <v>60884.695437519214</v>
      </c>
    </row>
    <row r="2057" spans="2:14" x14ac:dyDescent="0.2">
      <c r="B2057" s="387">
        <v>24</v>
      </c>
      <c r="C2057" s="387">
        <v>6422</v>
      </c>
      <c r="D2057" s="384" t="s">
        <v>2630</v>
      </c>
      <c r="E2057" s="385">
        <v>58</v>
      </c>
      <c r="F2057" s="385">
        <v>1140</v>
      </c>
      <c r="G2057" s="385">
        <v>214</v>
      </c>
      <c r="H2057" s="386">
        <f t="shared" si="217"/>
        <v>0.27102803738317754</v>
      </c>
      <c r="I2057" s="139">
        <f t="shared" si="218"/>
        <v>0.23859649122807017</v>
      </c>
      <c r="J2057" s="139">
        <f t="shared" si="220"/>
        <v>-0.14084162766542979</v>
      </c>
      <c r="K2057" s="139">
        <f t="shared" si="221"/>
        <v>-0.15199439242031251</v>
      </c>
      <c r="L2057" s="139">
        <f t="shared" si="222"/>
        <v>-0.23860023129657762</v>
      </c>
      <c r="M2057" s="139">
        <f t="shared" si="223"/>
        <v>-0.53143625138231987</v>
      </c>
      <c r="N2057" s="388">
        <f t="shared" si="219"/>
        <v>-113.72735779581645</v>
      </c>
    </row>
    <row r="2058" spans="2:14" x14ac:dyDescent="0.2">
      <c r="B2058" s="387">
        <v>24</v>
      </c>
      <c r="C2058" s="387">
        <v>6423</v>
      </c>
      <c r="D2058" s="384" t="s">
        <v>2631</v>
      </c>
      <c r="E2058" s="385">
        <v>355</v>
      </c>
      <c r="F2058" s="385">
        <v>2557</v>
      </c>
      <c r="G2058" s="385">
        <v>1058</v>
      </c>
      <c r="H2058" s="386">
        <f t="shared" si="217"/>
        <v>0.33553875236294894</v>
      </c>
      <c r="I2058" s="139">
        <f t="shared" si="218"/>
        <v>0.55260070394994132</v>
      </c>
      <c r="J2058" s="139">
        <f t="shared" si="220"/>
        <v>-0.10977355624264903</v>
      </c>
      <c r="K2058" s="139">
        <f t="shared" si="221"/>
        <v>-8.2982890131935258E-2</v>
      </c>
      <c r="L2058" s="139">
        <f t="shared" si="222"/>
        <v>-0.22746715598824835</v>
      </c>
      <c r="M2058" s="139">
        <f t="shared" si="223"/>
        <v>-0.42022360236283263</v>
      </c>
      <c r="N2058" s="388">
        <f t="shared" si="219"/>
        <v>-444.59657129987693</v>
      </c>
    </row>
    <row r="2059" spans="2:14" x14ac:dyDescent="0.2">
      <c r="B2059" s="387">
        <v>24</v>
      </c>
      <c r="C2059" s="387">
        <v>6432</v>
      </c>
      <c r="D2059" s="384" t="s">
        <v>2632</v>
      </c>
      <c r="E2059" s="385">
        <v>305</v>
      </c>
      <c r="F2059" s="385">
        <v>4125</v>
      </c>
      <c r="G2059" s="385">
        <v>613</v>
      </c>
      <c r="H2059" s="386">
        <f t="shared" si="217"/>
        <v>0.49755301794453505</v>
      </c>
      <c r="I2059" s="139">
        <f t="shared" si="218"/>
        <v>0.22254545454545455</v>
      </c>
      <c r="J2059" s="139">
        <f t="shared" si="220"/>
        <v>-0.12615423371082135</v>
      </c>
      <c r="K2059" s="139">
        <f t="shared" si="221"/>
        <v>9.0334796138312481E-2</v>
      </c>
      <c r="L2059" s="139">
        <f t="shared" si="222"/>
        <v>-0.23916932366198035</v>
      </c>
      <c r="M2059" s="139">
        <f t="shared" si="223"/>
        <v>-0.27498876123448923</v>
      </c>
      <c r="N2059" s="388">
        <f t="shared" si="219"/>
        <v>-168.56811063674189</v>
      </c>
    </row>
    <row r="2060" spans="2:14" x14ac:dyDescent="0.2">
      <c r="B2060" s="387">
        <v>24</v>
      </c>
      <c r="C2060" s="387">
        <v>6433</v>
      </c>
      <c r="D2060" s="384" t="s">
        <v>2633</v>
      </c>
      <c r="E2060" s="385">
        <v>125</v>
      </c>
      <c r="F2060" s="385">
        <v>1595</v>
      </c>
      <c r="G2060" s="385">
        <v>283</v>
      </c>
      <c r="H2060" s="386">
        <f t="shared" si="217"/>
        <v>0.44169611307420492</v>
      </c>
      <c r="I2060" s="139">
        <f t="shared" si="218"/>
        <v>0.25579937304075234</v>
      </c>
      <c r="J2060" s="139">
        <f t="shared" si="220"/>
        <v>-0.13830170239508396</v>
      </c>
      <c r="K2060" s="139">
        <f t="shared" si="221"/>
        <v>3.0580863485586546E-2</v>
      </c>
      <c r="L2060" s="139">
        <f t="shared" si="222"/>
        <v>-0.23799030005686359</v>
      </c>
      <c r="M2060" s="139">
        <f t="shared" si="223"/>
        <v>-0.34571113896636102</v>
      </c>
      <c r="N2060" s="388">
        <f t="shared" si="219"/>
        <v>-97.836252327480167</v>
      </c>
    </row>
    <row r="2061" spans="2:14" x14ac:dyDescent="0.2">
      <c r="B2061" s="387">
        <v>24</v>
      </c>
      <c r="C2061" s="387">
        <v>6434</v>
      </c>
      <c r="D2061" s="384" t="s">
        <v>2634</v>
      </c>
      <c r="E2061" s="385">
        <v>133</v>
      </c>
      <c r="F2061" s="385">
        <v>1545</v>
      </c>
      <c r="G2061" s="385">
        <v>316</v>
      </c>
      <c r="H2061" s="386">
        <f t="shared" ref="H2061:H2124" si="224">E2061/G2061</f>
        <v>0.42088607594936711</v>
      </c>
      <c r="I2061" s="139">
        <f t="shared" ref="I2061:I2124" si="225">(G2061+E2061)/F2061</f>
        <v>0.29061488673139158</v>
      </c>
      <c r="J2061" s="139">
        <f t="shared" si="220"/>
        <v>-0.1370869555266577</v>
      </c>
      <c r="K2061" s="139">
        <f t="shared" si="221"/>
        <v>8.318950482261632E-3</v>
      </c>
      <c r="L2061" s="139">
        <f t="shared" si="222"/>
        <v>-0.23675590981586583</v>
      </c>
      <c r="M2061" s="139">
        <f t="shared" si="223"/>
        <v>-0.36552391486026192</v>
      </c>
      <c r="N2061" s="388">
        <f t="shared" ref="N2061:N2124" si="226">M2061*G2061</f>
        <v>-115.50555709584276</v>
      </c>
    </row>
    <row r="2062" spans="2:14" x14ac:dyDescent="0.2">
      <c r="B2062" s="387">
        <v>24</v>
      </c>
      <c r="C2062" s="387">
        <v>6435</v>
      </c>
      <c r="D2062" s="384" t="s">
        <v>2635</v>
      </c>
      <c r="E2062" s="385">
        <v>102</v>
      </c>
      <c r="F2062" s="385">
        <v>1735</v>
      </c>
      <c r="G2062" s="385">
        <v>513</v>
      </c>
      <c r="H2062" s="386">
        <f t="shared" si="224"/>
        <v>0.19883040935672514</v>
      </c>
      <c r="I2062" s="139">
        <f t="shared" si="225"/>
        <v>0.35446685878962536</v>
      </c>
      <c r="J2062" s="139">
        <f t="shared" ref="J2062:J2125" si="227">$J$6*(G2062-G$10)/G$11</f>
        <v>-0.12983528482726456</v>
      </c>
      <c r="K2062" s="139">
        <f t="shared" ref="K2062:K2125" si="228">$K$6*(H2062-H$10)/H$11</f>
        <v>-0.22922910875116209</v>
      </c>
      <c r="L2062" s="139">
        <f t="shared" ref="L2062:L2125" si="229">$L$6*(I2062-I$10)/I$11</f>
        <v>-0.23449202677000588</v>
      </c>
      <c r="M2062" s="139">
        <f t="shared" ref="M2062:M2125" si="230">SUM(J2062:L2062)</f>
        <v>-0.59355642034843259</v>
      </c>
      <c r="N2062" s="388">
        <f t="shared" si="226"/>
        <v>-304.49444363874591</v>
      </c>
    </row>
    <row r="2063" spans="2:14" x14ac:dyDescent="0.2">
      <c r="B2063" s="387">
        <v>24</v>
      </c>
      <c r="C2063" s="387">
        <v>6436</v>
      </c>
      <c r="D2063" s="384" t="s">
        <v>2636</v>
      </c>
      <c r="E2063" s="385">
        <v>8304</v>
      </c>
      <c r="F2063" s="385">
        <v>3405</v>
      </c>
      <c r="G2063" s="385">
        <v>10741</v>
      </c>
      <c r="H2063" s="386">
        <f t="shared" si="224"/>
        <v>0.77311237314961367</v>
      </c>
      <c r="I2063" s="139">
        <f t="shared" si="225"/>
        <v>5.5932452276064613</v>
      </c>
      <c r="J2063" s="139">
        <f t="shared" si="227"/>
        <v>0.24666262336254757</v>
      </c>
      <c r="K2063" s="139">
        <f t="shared" si="228"/>
        <v>0.38511939243804544</v>
      </c>
      <c r="L2063" s="139">
        <f t="shared" si="229"/>
        <v>-4.8750206308048022E-2</v>
      </c>
      <c r="M2063" s="139">
        <f t="shared" si="230"/>
        <v>0.58303180949254496</v>
      </c>
      <c r="N2063" s="388">
        <f t="shared" si="226"/>
        <v>6262.3446657594259</v>
      </c>
    </row>
    <row r="2064" spans="2:14" x14ac:dyDescent="0.2">
      <c r="B2064" s="387">
        <v>24</v>
      </c>
      <c r="C2064" s="387">
        <v>6437</v>
      </c>
      <c r="D2064" s="384" t="s">
        <v>2637</v>
      </c>
      <c r="E2064" s="385">
        <v>418</v>
      </c>
      <c r="F2064" s="385">
        <v>1740</v>
      </c>
      <c r="G2064" s="385">
        <v>1240</v>
      </c>
      <c r="H2064" s="386">
        <f t="shared" si="224"/>
        <v>0.33709677419354839</v>
      </c>
      <c r="I2064" s="139">
        <f t="shared" si="225"/>
        <v>0.95287356321839078</v>
      </c>
      <c r="J2064" s="139">
        <f t="shared" si="227"/>
        <v>-0.10307404321072239</v>
      </c>
      <c r="K2064" s="139">
        <f t="shared" si="228"/>
        <v>-8.1316168143790016E-2</v>
      </c>
      <c r="L2064" s="139">
        <f t="shared" si="229"/>
        <v>-0.21327541044608564</v>
      </c>
      <c r="M2064" s="139">
        <f t="shared" si="230"/>
        <v>-0.39766562180059806</v>
      </c>
      <c r="N2064" s="388">
        <f t="shared" si="226"/>
        <v>-493.10537103274157</v>
      </c>
    </row>
    <row r="2065" spans="2:14" x14ac:dyDescent="0.2">
      <c r="B2065" s="387">
        <v>24</v>
      </c>
      <c r="C2065" s="387">
        <v>6451</v>
      </c>
      <c r="D2065" s="384" t="s">
        <v>2638</v>
      </c>
      <c r="E2065" s="385">
        <v>782</v>
      </c>
      <c r="F2065" s="385">
        <v>464</v>
      </c>
      <c r="G2065" s="385">
        <v>1602</v>
      </c>
      <c r="H2065" s="386">
        <f t="shared" si="224"/>
        <v>0.48813982521847693</v>
      </c>
      <c r="I2065" s="139">
        <f t="shared" si="225"/>
        <v>5.1379310344827589</v>
      </c>
      <c r="J2065" s="139">
        <f t="shared" si="227"/>
        <v>-8.9748638169197939E-2</v>
      </c>
      <c r="K2065" s="139">
        <f t="shared" si="228"/>
        <v>8.026486323555368E-2</v>
      </c>
      <c r="L2065" s="139">
        <f t="shared" si="229"/>
        <v>-6.4893452148788569E-2</v>
      </c>
      <c r="M2065" s="139">
        <f t="shared" si="230"/>
        <v>-7.4377227082432829E-2</v>
      </c>
      <c r="N2065" s="388">
        <f t="shared" si="226"/>
        <v>-119.1523177860574</v>
      </c>
    </row>
    <row r="2066" spans="2:14" x14ac:dyDescent="0.2">
      <c r="B2066" s="387">
        <v>24</v>
      </c>
      <c r="C2066" s="387">
        <v>6452</v>
      </c>
      <c r="D2066" s="384" t="s">
        <v>2639</v>
      </c>
      <c r="E2066" s="385">
        <v>1151</v>
      </c>
      <c r="F2066" s="385">
        <v>847</v>
      </c>
      <c r="G2066" s="385">
        <v>1888</v>
      </c>
      <c r="H2066" s="386">
        <f t="shared" si="224"/>
        <v>0.60963983050847459</v>
      </c>
      <c r="I2066" s="139">
        <f t="shared" si="225"/>
        <v>3.5879574970484063</v>
      </c>
      <c r="J2066" s="139">
        <f t="shared" si="227"/>
        <v>-7.9220831976170331E-2</v>
      </c>
      <c r="K2066" s="139">
        <f t="shared" si="228"/>
        <v>0.2102416879496771</v>
      </c>
      <c r="L2066" s="139">
        <f t="shared" si="229"/>
        <v>-0.11984804007802322</v>
      </c>
      <c r="M2066" s="139">
        <f t="shared" si="230"/>
        <v>1.1172815895483551E-2</v>
      </c>
      <c r="N2066" s="388">
        <f t="shared" si="226"/>
        <v>21.094276410672943</v>
      </c>
    </row>
    <row r="2067" spans="2:14" x14ac:dyDescent="0.2">
      <c r="B2067" s="387">
        <v>24</v>
      </c>
      <c r="C2067" s="387">
        <v>6453</v>
      </c>
      <c r="D2067" s="384" t="s">
        <v>2640</v>
      </c>
      <c r="E2067" s="385">
        <v>44</v>
      </c>
      <c r="F2067" s="385">
        <v>954</v>
      </c>
      <c r="G2067" s="385">
        <v>264</v>
      </c>
      <c r="H2067" s="386">
        <f t="shared" si="224"/>
        <v>0.16666666666666666</v>
      </c>
      <c r="I2067" s="139">
        <f t="shared" si="225"/>
        <v>0.32285115303983231</v>
      </c>
      <c r="J2067" s="139">
        <f t="shared" si="227"/>
        <v>-0.13900110210720817</v>
      </c>
      <c r="K2067" s="139">
        <f t="shared" si="228"/>
        <v>-0.26363685330884939</v>
      </c>
      <c r="L2067" s="139">
        <f t="shared" si="229"/>
        <v>-0.23561296725034966</v>
      </c>
      <c r="M2067" s="139">
        <f t="shared" si="230"/>
        <v>-0.63825092266640726</v>
      </c>
      <c r="N2067" s="388">
        <f t="shared" si="226"/>
        <v>-168.49824358393153</v>
      </c>
    </row>
    <row r="2068" spans="2:14" x14ac:dyDescent="0.2">
      <c r="B2068" s="387">
        <v>24</v>
      </c>
      <c r="C2068" s="387">
        <v>6454</v>
      </c>
      <c r="D2068" s="384" t="s">
        <v>2641</v>
      </c>
      <c r="E2068" s="385">
        <v>711</v>
      </c>
      <c r="F2068" s="385">
        <v>215</v>
      </c>
      <c r="G2068" s="385">
        <v>2629</v>
      </c>
      <c r="H2068" s="386">
        <f t="shared" si="224"/>
        <v>0.27044503613541271</v>
      </c>
      <c r="I2068" s="139">
        <f t="shared" si="225"/>
        <v>15.534883720930232</v>
      </c>
      <c r="J2068" s="139">
        <f t="shared" si="227"/>
        <v>-5.1944243203326114E-2</v>
      </c>
      <c r="K2068" s="139">
        <f t="shared" si="228"/>
        <v>-0.15261806853298412</v>
      </c>
      <c r="L2068" s="139">
        <f t="shared" si="229"/>
        <v>0.30373235777905949</v>
      </c>
      <c r="M2068" s="139">
        <f t="shared" si="230"/>
        <v>9.917004604274926E-2</v>
      </c>
      <c r="N2068" s="388">
        <f t="shared" si="226"/>
        <v>260.71805104638781</v>
      </c>
    </row>
    <row r="2069" spans="2:14" x14ac:dyDescent="0.2">
      <c r="B2069" s="387">
        <v>24</v>
      </c>
      <c r="C2069" s="387">
        <v>6455</v>
      </c>
      <c r="D2069" s="384" t="s">
        <v>2642</v>
      </c>
      <c r="E2069" s="385">
        <v>1262</v>
      </c>
      <c r="F2069" s="385">
        <v>1011</v>
      </c>
      <c r="G2069" s="385">
        <v>4673</v>
      </c>
      <c r="H2069" s="386">
        <f t="shared" si="224"/>
        <v>0.27006205863471006</v>
      </c>
      <c r="I2069" s="139">
        <f t="shared" si="225"/>
        <v>5.8704253214638973</v>
      </c>
      <c r="J2069" s="139">
        <f t="shared" si="227"/>
        <v>2.3296441616773231E-2</v>
      </c>
      <c r="K2069" s="139">
        <f t="shared" si="228"/>
        <v>-0.15302776563019388</v>
      </c>
      <c r="L2069" s="139">
        <f t="shared" si="229"/>
        <v>-3.8922736695027528E-2</v>
      </c>
      <c r="M2069" s="139">
        <f t="shared" si="230"/>
        <v>-0.16865406070844816</v>
      </c>
      <c r="N2069" s="388">
        <f t="shared" si="226"/>
        <v>-788.12042569057826</v>
      </c>
    </row>
    <row r="2070" spans="2:14" x14ac:dyDescent="0.2">
      <c r="B2070" s="387">
        <v>24</v>
      </c>
      <c r="C2070" s="387">
        <v>6456</v>
      </c>
      <c r="D2070" s="384" t="s">
        <v>2643</v>
      </c>
      <c r="E2070" s="385">
        <v>233</v>
      </c>
      <c r="F2070" s="385">
        <v>1252</v>
      </c>
      <c r="G2070" s="385">
        <v>968</v>
      </c>
      <c r="H2070" s="386">
        <f t="shared" si="224"/>
        <v>0.24070247933884298</v>
      </c>
      <c r="I2070" s="139">
        <f t="shared" si="225"/>
        <v>0.95926517571884984</v>
      </c>
      <c r="J2070" s="139">
        <f t="shared" si="227"/>
        <v>-0.11308650224744793</v>
      </c>
      <c r="K2070" s="139">
        <f t="shared" si="228"/>
        <v>-0.18443570575917653</v>
      </c>
      <c r="L2070" s="139">
        <f t="shared" si="229"/>
        <v>-0.21304879468608531</v>
      </c>
      <c r="M2070" s="139">
        <f t="shared" si="230"/>
        <v>-0.51057100269270972</v>
      </c>
      <c r="N2070" s="388">
        <f t="shared" si="226"/>
        <v>-494.23273060654299</v>
      </c>
    </row>
    <row r="2071" spans="2:14" x14ac:dyDescent="0.2">
      <c r="B2071" s="387">
        <v>24</v>
      </c>
      <c r="C2071" s="387">
        <v>6458</v>
      </c>
      <c r="D2071" s="384" t="s">
        <v>2644</v>
      </c>
      <c r="E2071" s="385">
        <v>35707</v>
      </c>
      <c r="F2071" s="385">
        <v>2989</v>
      </c>
      <c r="G2071" s="385">
        <v>44485</v>
      </c>
      <c r="H2071" s="386">
        <f t="shared" si="224"/>
        <v>0.80267505900865466</v>
      </c>
      <c r="I2071" s="139">
        <f t="shared" si="225"/>
        <v>26.829039812646371</v>
      </c>
      <c r="J2071" s="139">
        <f t="shared" si="227"/>
        <v>1.4887965120951465</v>
      </c>
      <c r="K2071" s="139">
        <f t="shared" si="228"/>
        <v>0.41674460948069519</v>
      </c>
      <c r="L2071" s="139">
        <f t="shared" si="229"/>
        <v>0.70416867429585228</v>
      </c>
      <c r="M2071" s="139">
        <f t="shared" si="230"/>
        <v>2.6097097958716939</v>
      </c>
      <c r="N2071" s="388">
        <f t="shared" si="226"/>
        <v>116092.9402693523</v>
      </c>
    </row>
    <row r="2072" spans="2:14" x14ac:dyDescent="0.2">
      <c r="B2072" s="387">
        <v>24</v>
      </c>
      <c r="C2072" s="387">
        <v>6459</v>
      </c>
      <c r="D2072" s="384" t="s">
        <v>2645</v>
      </c>
      <c r="E2072" s="385">
        <v>1531</v>
      </c>
      <c r="F2072" s="385">
        <v>882</v>
      </c>
      <c r="G2072" s="385">
        <v>3277</v>
      </c>
      <c r="H2072" s="386">
        <f t="shared" si="224"/>
        <v>0.46719560573695451</v>
      </c>
      <c r="I2072" s="139">
        <f t="shared" si="225"/>
        <v>5.4512471655328802</v>
      </c>
      <c r="J2072" s="139">
        <f t="shared" si="227"/>
        <v>-2.809103196877407E-2</v>
      </c>
      <c r="K2072" s="139">
        <f t="shared" si="228"/>
        <v>5.7859406233091507E-2</v>
      </c>
      <c r="L2072" s="139">
        <f t="shared" si="229"/>
        <v>-5.3784772898727011E-2</v>
      </c>
      <c r="M2072" s="139">
        <f t="shared" si="230"/>
        <v>-2.4016398634409575E-2</v>
      </c>
      <c r="N2072" s="388">
        <f t="shared" si="226"/>
        <v>-78.701738324960175</v>
      </c>
    </row>
    <row r="2073" spans="2:14" x14ac:dyDescent="0.2">
      <c r="B2073" s="387">
        <v>24</v>
      </c>
      <c r="C2073" s="387">
        <v>6461</v>
      </c>
      <c r="D2073" s="384" t="s">
        <v>2646</v>
      </c>
      <c r="E2073" s="385">
        <v>4631</v>
      </c>
      <c r="F2073" s="385">
        <v>515</v>
      </c>
      <c r="G2073" s="385">
        <v>5307</v>
      </c>
      <c r="H2073" s="386">
        <f t="shared" si="224"/>
        <v>0.87262106651592242</v>
      </c>
      <c r="I2073" s="139">
        <f t="shared" si="225"/>
        <v>19.297087378640775</v>
      </c>
      <c r="J2073" s="139">
        <f t="shared" si="227"/>
        <v>4.663430569502322E-2</v>
      </c>
      <c r="K2073" s="139">
        <f t="shared" si="228"/>
        <v>0.49157061410123437</v>
      </c>
      <c r="L2073" s="139">
        <f t="shared" si="229"/>
        <v>0.43712195877674681</v>
      </c>
      <c r="M2073" s="139">
        <f t="shared" si="230"/>
        <v>0.97532687857300449</v>
      </c>
      <c r="N2073" s="388">
        <f t="shared" si="226"/>
        <v>5176.0597445869344</v>
      </c>
    </row>
    <row r="2074" spans="2:14" x14ac:dyDescent="0.2">
      <c r="B2074" s="387">
        <v>24</v>
      </c>
      <c r="C2074" s="387">
        <v>6487</v>
      </c>
      <c r="D2074" s="384" t="s">
        <v>2647</v>
      </c>
      <c r="E2074" s="385">
        <v>7154</v>
      </c>
      <c r="F2074" s="385">
        <v>12408</v>
      </c>
      <c r="G2074" s="385">
        <v>17368</v>
      </c>
      <c r="H2074" s="386">
        <f t="shared" si="224"/>
        <v>0.411906955320129</v>
      </c>
      <c r="I2074" s="139">
        <f t="shared" si="225"/>
        <v>1.9763056092843327</v>
      </c>
      <c r="J2074" s="139">
        <f t="shared" si="227"/>
        <v>0.49060588084923951</v>
      </c>
      <c r="K2074" s="139">
        <f t="shared" si="228"/>
        <v>-1.286625956421289E-3</v>
      </c>
      <c r="L2074" s="139">
        <f t="shared" si="229"/>
        <v>-0.17698944490745822</v>
      </c>
      <c r="M2074" s="139">
        <f t="shared" si="230"/>
        <v>0.31232980998536003</v>
      </c>
      <c r="N2074" s="388">
        <f t="shared" si="226"/>
        <v>5424.5441398257326</v>
      </c>
    </row>
    <row r="2075" spans="2:14" x14ac:dyDescent="0.2">
      <c r="B2075" s="387">
        <v>24</v>
      </c>
      <c r="C2075" s="387">
        <v>6504</v>
      </c>
      <c r="D2075" s="384" t="s">
        <v>2648</v>
      </c>
      <c r="E2075" s="385">
        <v>276</v>
      </c>
      <c r="F2075" s="385">
        <v>1282</v>
      </c>
      <c r="G2075" s="385">
        <v>480</v>
      </c>
      <c r="H2075" s="386">
        <f t="shared" si="224"/>
        <v>0.57499999999999996</v>
      </c>
      <c r="I2075" s="139">
        <f t="shared" si="225"/>
        <v>0.58970358814352575</v>
      </c>
      <c r="J2075" s="139">
        <f t="shared" si="227"/>
        <v>-0.13105003169569085</v>
      </c>
      <c r="K2075" s="139">
        <f t="shared" si="228"/>
        <v>0.17318510373488114</v>
      </c>
      <c r="L2075" s="139">
        <f t="shared" si="229"/>
        <v>-0.22615166661852681</v>
      </c>
      <c r="M2075" s="139">
        <f t="shared" si="230"/>
        <v>-0.18401659457933653</v>
      </c>
      <c r="N2075" s="388">
        <f t="shared" si="226"/>
        <v>-88.327965398081531</v>
      </c>
    </row>
    <row r="2076" spans="2:14" x14ac:dyDescent="0.2">
      <c r="B2076" s="387">
        <v>24</v>
      </c>
      <c r="C2076" s="387">
        <v>6511</v>
      </c>
      <c r="D2076" s="384" t="s">
        <v>2649</v>
      </c>
      <c r="E2076" s="385">
        <v>222</v>
      </c>
      <c r="F2076" s="385">
        <v>2876</v>
      </c>
      <c r="G2076" s="385">
        <v>639</v>
      </c>
      <c r="H2076" s="386">
        <f t="shared" si="224"/>
        <v>0.34741784037558687</v>
      </c>
      <c r="I2076" s="139">
        <f t="shared" si="225"/>
        <v>0.29937413073713492</v>
      </c>
      <c r="J2076" s="139">
        <f t="shared" si="227"/>
        <v>-0.12519716042054613</v>
      </c>
      <c r="K2076" s="139">
        <f t="shared" si="228"/>
        <v>-7.0275021217057171E-2</v>
      </c>
      <c r="L2076" s="139">
        <f t="shared" si="229"/>
        <v>-0.23644534925900368</v>
      </c>
      <c r="M2076" s="139">
        <f t="shared" si="230"/>
        <v>-0.431917530896607</v>
      </c>
      <c r="N2076" s="388">
        <f t="shared" si="226"/>
        <v>-275.99530224293187</v>
      </c>
    </row>
    <row r="2077" spans="2:14" x14ac:dyDescent="0.2">
      <c r="B2077" s="387">
        <v>24</v>
      </c>
      <c r="C2077" s="387">
        <v>6512</v>
      </c>
      <c r="D2077" s="384" t="s">
        <v>2650</v>
      </c>
      <c r="E2077" s="385">
        <v>5261</v>
      </c>
      <c r="F2077" s="385">
        <v>12372</v>
      </c>
      <c r="G2077" s="385">
        <v>10508</v>
      </c>
      <c r="H2077" s="386">
        <f t="shared" si="224"/>
        <v>0.5006661591168633</v>
      </c>
      <c r="I2077" s="139">
        <f t="shared" si="225"/>
        <v>1.2745716133204008</v>
      </c>
      <c r="J2077" s="139">
        <f t="shared" si="227"/>
        <v>0.23808577426123489</v>
      </c>
      <c r="K2077" s="139">
        <f t="shared" si="228"/>
        <v>9.3665135124720258E-2</v>
      </c>
      <c r="L2077" s="139">
        <f t="shared" si="229"/>
        <v>-0.20186954876262897</v>
      </c>
      <c r="M2077" s="139">
        <f t="shared" si="230"/>
        <v>0.12988136062332617</v>
      </c>
      <c r="N2077" s="388">
        <f t="shared" si="226"/>
        <v>1364.7933374299114</v>
      </c>
    </row>
    <row r="2078" spans="2:14" x14ac:dyDescent="0.2">
      <c r="B2078" s="387">
        <v>25</v>
      </c>
      <c r="C2078" s="387">
        <v>6601</v>
      </c>
      <c r="D2078" s="384" t="s">
        <v>2651</v>
      </c>
      <c r="E2078" s="385">
        <v>465</v>
      </c>
      <c r="F2078" s="385">
        <v>246</v>
      </c>
      <c r="G2078" s="385">
        <v>1136</v>
      </c>
      <c r="H2078" s="386">
        <f t="shared" si="224"/>
        <v>0.40933098591549294</v>
      </c>
      <c r="I2078" s="139">
        <f t="shared" si="225"/>
        <v>6.5081300813008127</v>
      </c>
      <c r="J2078" s="139">
        <f t="shared" si="227"/>
        <v>-0.10690233637182334</v>
      </c>
      <c r="K2078" s="139">
        <f t="shared" si="228"/>
        <v>-4.0423157440569535E-3</v>
      </c>
      <c r="L2078" s="139">
        <f t="shared" si="229"/>
        <v>-1.6312800814858665E-2</v>
      </c>
      <c r="M2078" s="139">
        <f t="shared" si="230"/>
        <v>-0.12725745293073895</v>
      </c>
      <c r="N2078" s="388">
        <f t="shared" si="226"/>
        <v>-144.56446652931945</v>
      </c>
    </row>
    <row r="2079" spans="2:14" x14ac:dyDescent="0.2">
      <c r="B2079" s="387">
        <v>25</v>
      </c>
      <c r="C2079" s="387">
        <v>6602</v>
      </c>
      <c r="D2079" s="384" t="s">
        <v>2652</v>
      </c>
      <c r="E2079" s="385">
        <v>483</v>
      </c>
      <c r="F2079" s="385">
        <v>381</v>
      </c>
      <c r="G2079" s="385">
        <v>2441</v>
      </c>
      <c r="H2079" s="386">
        <f t="shared" si="224"/>
        <v>0.19786972552232693</v>
      </c>
      <c r="I2079" s="139">
        <f t="shared" si="225"/>
        <v>7.6745406824146984</v>
      </c>
      <c r="J2079" s="139">
        <f t="shared" si="227"/>
        <v>-5.8864619302239359E-2</v>
      </c>
      <c r="K2079" s="139">
        <f t="shared" si="228"/>
        <v>-0.23025681763110192</v>
      </c>
      <c r="L2079" s="139">
        <f t="shared" si="229"/>
        <v>2.5042494867548643E-2</v>
      </c>
      <c r="M2079" s="139">
        <f t="shared" si="230"/>
        <v>-0.26407894206579263</v>
      </c>
      <c r="N2079" s="388">
        <f t="shared" si="226"/>
        <v>-644.61669758259984</v>
      </c>
    </row>
    <row r="2080" spans="2:14" x14ac:dyDescent="0.2">
      <c r="B2080" s="387">
        <v>25</v>
      </c>
      <c r="C2080" s="387">
        <v>6603</v>
      </c>
      <c r="D2080" s="384" t="s">
        <v>2653</v>
      </c>
      <c r="E2080" s="385">
        <v>214</v>
      </c>
      <c r="F2080" s="385">
        <v>431</v>
      </c>
      <c r="G2080" s="385">
        <v>1720</v>
      </c>
      <c r="H2080" s="386">
        <f t="shared" si="224"/>
        <v>0.12441860465116279</v>
      </c>
      <c r="I2080" s="139">
        <f t="shared" si="225"/>
        <v>4.4872389791183291</v>
      </c>
      <c r="J2080" s="139">
        <f t="shared" si="227"/>
        <v>-8.540499785179495E-2</v>
      </c>
      <c r="K2080" s="139">
        <f t="shared" si="228"/>
        <v>-0.3088324805682387</v>
      </c>
      <c r="L2080" s="139">
        <f t="shared" si="229"/>
        <v>-8.7963854905837885E-2</v>
      </c>
      <c r="M2080" s="139">
        <f t="shared" si="230"/>
        <v>-0.48220133332587156</v>
      </c>
      <c r="N2080" s="388">
        <f t="shared" si="226"/>
        <v>-829.38629332049914</v>
      </c>
    </row>
    <row r="2081" spans="2:14" x14ac:dyDescent="0.2">
      <c r="B2081" s="387">
        <v>25</v>
      </c>
      <c r="C2081" s="387">
        <v>6604</v>
      </c>
      <c r="D2081" s="384" t="s">
        <v>2654</v>
      </c>
      <c r="E2081" s="385">
        <v>222</v>
      </c>
      <c r="F2081" s="385">
        <v>513</v>
      </c>
      <c r="G2081" s="385">
        <v>1368</v>
      </c>
      <c r="H2081" s="386">
        <f t="shared" si="224"/>
        <v>0.16228070175438597</v>
      </c>
      <c r="I2081" s="139">
        <f t="shared" si="225"/>
        <v>3.0994152046783627</v>
      </c>
      <c r="J2081" s="139">
        <f t="shared" si="227"/>
        <v>-9.8362297781675073E-2</v>
      </c>
      <c r="K2081" s="139">
        <f t="shared" si="228"/>
        <v>-0.26832881847580675</v>
      </c>
      <c r="L2081" s="139">
        <f t="shared" si="229"/>
        <v>-0.13716939409780854</v>
      </c>
      <c r="M2081" s="139">
        <f t="shared" si="230"/>
        <v>-0.50386051035529045</v>
      </c>
      <c r="N2081" s="388">
        <f t="shared" si="226"/>
        <v>-689.28117816603731</v>
      </c>
    </row>
    <row r="2082" spans="2:14" x14ac:dyDescent="0.2">
      <c r="B2082" s="387">
        <v>25</v>
      </c>
      <c r="C2082" s="387">
        <v>6605</v>
      </c>
      <c r="D2082" s="384" t="s">
        <v>2655</v>
      </c>
      <c r="E2082" s="385">
        <v>923</v>
      </c>
      <c r="F2082" s="385">
        <v>502</v>
      </c>
      <c r="G2082" s="385">
        <v>2491</v>
      </c>
      <c r="H2082" s="386">
        <f t="shared" si="224"/>
        <v>0.37053392211963065</v>
      </c>
      <c r="I2082" s="139">
        <f t="shared" si="225"/>
        <v>6.8007968127490042</v>
      </c>
      <c r="J2082" s="139">
        <f t="shared" si="227"/>
        <v>-5.7024093744017748E-2</v>
      </c>
      <c r="K2082" s="139">
        <f t="shared" si="228"/>
        <v>-4.5546175339630089E-2</v>
      </c>
      <c r="L2082" s="139">
        <f t="shared" si="229"/>
        <v>-5.9362497067965833E-3</v>
      </c>
      <c r="M2082" s="139">
        <f t="shared" si="230"/>
        <v>-0.10850651879044441</v>
      </c>
      <c r="N2082" s="388">
        <f t="shared" si="226"/>
        <v>-270.28973830699704</v>
      </c>
    </row>
    <row r="2083" spans="2:14" x14ac:dyDescent="0.2">
      <c r="B2083" s="387">
        <v>25</v>
      </c>
      <c r="C2083" s="387">
        <v>6606</v>
      </c>
      <c r="D2083" s="384" t="s">
        <v>2656</v>
      </c>
      <c r="E2083" s="385">
        <v>1318</v>
      </c>
      <c r="F2083" s="385">
        <v>434</v>
      </c>
      <c r="G2083" s="385">
        <v>3548</v>
      </c>
      <c r="H2083" s="386">
        <f t="shared" si="224"/>
        <v>0.37147688838782411</v>
      </c>
      <c r="I2083" s="139">
        <f t="shared" si="225"/>
        <v>11.211981566820276</v>
      </c>
      <c r="J2083" s="139">
        <f t="shared" si="227"/>
        <v>-1.8115383443212951E-2</v>
      </c>
      <c r="K2083" s="139">
        <f t="shared" si="228"/>
        <v>-4.4537420146082772E-2</v>
      </c>
      <c r="L2083" s="139">
        <f t="shared" si="229"/>
        <v>0.15046309169162145</v>
      </c>
      <c r="M2083" s="139">
        <f t="shared" si="230"/>
        <v>8.7810288102325718E-2</v>
      </c>
      <c r="N2083" s="388">
        <f t="shared" si="226"/>
        <v>311.55090218705163</v>
      </c>
    </row>
    <row r="2084" spans="2:14" x14ac:dyDescent="0.2">
      <c r="B2084" s="387">
        <v>25</v>
      </c>
      <c r="C2084" s="387">
        <v>6607</v>
      </c>
      <c r="D2084" s="384" t="s">
        <v>2657</v>
      </c>
      <c r="E2084" s="385">
        <v>2956</v>
      </c>
      <c r="F2084" s="385">
        <v>1245</v>
      </c>
      <c r="G2084" s="385">
        <v>10231</v>
      </c>
      <c r="H2084" s="386">
        <f t="shared" si="224"/>
        <v>0.28892581370345027</v>
      </c>
      <c r="I2084" s="139">
        <f t="shared" si="225"/>
        <v>10.591967871485943</v>
      </c>
      <c r="J2084" s="139">
        <f t="shared" si="227"/>
        <v>0.22788926266868717</v>
      </c>
      <c r="K2084" s="139">
        <f t="shared" si="228"/>
        <v>-0.13284792300246973</v>
      </c>
      <c r="L2084" s="139">
        <f t="shared" si="229"/>
        <v>0.12848039565541677</v>
      </c>
      <c r="M2084" s="139">
        <f t="shared" si="230"/>
        <v>0.22352173532163422</v>
      </c>
      <c r="N2084" s="388">
        <f t="shared" si="226"/>
        <v>2286.8508740756397</v>
      </c>
    </row>
    <row r="2085" spans="2:14" x14ac:dyDescent="0.2">
      <c r="B2085" s="387">
        <v>25</v>
      </c>
      <c r="C2085" s="387">
        <v>6608</v>
      </c>
      <c r="D2085" s="384" t="s">
        <v>2658</v>
      </c>
      <c r="E2085" s="385">
        <v>25824</v>
      </c>
      <c r="F2085" s="385">
        <v>261</v>
      </c>
      <c r="G2085" s="385">
        <v>22305</v>
      </c>
      <c r="H2085" s="386">
        <f t="shared" si="224"/>
        <v>1.1577673167451243</v>
      </c>
      <c r="I2085" s="139">
        <f t="shared" si="225"/>
        <v>184.40229885057471</v>
      </c>
      <c r="J2085" s="139">
        <f t="shared" si="227"/>
        <v>0.67233937446804126</v>
      </c>
      <c r="K2085" s="139">
        <f t="shared" si="228"/>
        <v>0.79661096447380886</v>
      </c>
      <c r="L2085" s="139">
        <f t="shared" si="229"/>
        <v>6.2909566483858024</v>
      </c>
      <c r="M2085" s="139">
        <f t="shared" si="230"/>
        <v>7.7599069873276525</v>
      </c>
      <c r="N2085" s="388">
        <f t="shared" si="226"/>
        <v>173084.72535234329</v>
      </c>
    </row>
    <row r="2086" spans="2:14" x14ac:dyDescent="0.2">
      <c r="B2086" s="387">
        <v>25</v>
      </c>
      <c r="C2086" s="387">
        <v>6609</v>
      </c>
      <c r="D2086" s="384" t="s">
        <v>2659</v>
      </c>
      <c r="E2086" s="385">
        <v>245</v>
      </c>
      <c r="F2086" s="385">
        <v>424</v>
      </c>
      <c r="G2086" s="385">
        <v>1013</v>
      </c>
      <c r="H2086" s="386">
        <f t="shared" si="224"/>
        <v>0.2418558736426456</v>
      </c>
      <c r="I2086" s="139">
        <f t="shared" si="225"/>
        <v>2.9669811320754715</v>
      </c>
      <c r="J2086" s="139">
        <f t="shared" si="227"/>
        <v>-0.11143002924504848</v>
      </c>
      <c r="K2086" s="139">
        <f t="shared" si="228"/>
        <v>-0.1832018413746129</v>
      </c>
      <c r="L2086" s="139">
        <f t="shared" si="229"/>
        <v>-0.14186486773778384</v>
      </c>
      <c r="M2086" s="139">
        <f t="shared" si="230"/>
        <v>-0.43649673835744524</v>
      </c>
      <c r="N2086" s="388">
        <f t="shared" si="226"/>
        <v>-442.17119595609205</v>
      </c>
    </row>
    <row r="2087" spans="2:14" x14ac:dyDescent="0.2">
      <c r="B2087" s="387">
        <v>25</v>
      </c>
      <c r="C2087" s="387">
        <v>6610</v>
      </c>
      <c r="D2087" s="384" t="s">
        <v>2660</v>
      </c>
      <c r="E2087" s="385">
        <v>97</v>
      </c>
      <c r="F2087" s="385">
        <v>466</v>
      </c>
      <c r="G2087" s="385">
        <v>823</v>
      </c>
      <c r="H2087" s="386">
        <f t="shared" si="224"/>
        <v>0.11786148238153099</v>
      </c>
      <c r="I2087" s="139">
        <f t="shared" si="225"/>
        <v>1.9742489270386265</v>
      </c>
      <c r="J2087" s="139">
        <f t="shared" si="227"/>
        <v>-0.1184240263662906</v>
      </c>
      <c r="K2087" s="139">
        <f t="shared" si="228"/>
        <v>-0.31584708052512589</v>
      </c>
      <c r="L2087" s="139">
        <f t="shared" si="229"/>
        <v>-0.17706236494291977</v>
      </c>
      <c r="M2087" s="139">
        <f t="shared" si="230"/>
        <v>-0.61133347183433617</v>
      </c>
      <c r="N2087" s="388">
        <f t="shared" si="226"/>
        <v>-503.12744731965864</v>
      </c>
    </row>
    <row r="2088" spans="2:14" x14ac:dyDescent="0.2">
      <c r="B2088" s="387">
        <v>25</v>
      </c>
      <c r="C2088" s="387">
        <v>6611</v>
      </c>
      <c r="D2088" s="384" t="s">
        <v>2661</v>
      </c>
      <c r="E2088" s="385">
        <v>156</v>
      </c>
      <c r="F2088" s="385">
        <v>512</v>
      </c>
      <c r="G2088" s="385">
        <v>1688</v>
      </c>
      <c r="H2088" s="386">
        <f t="shared" si="224"/>
        <v>9.2417061611374404E-2</v>
      </c>
      <c r="I2088" s="139">
        <f t="shared" si="225"/>
        <v>3.6015625</v>
      </c>
      <c r="J2088" s="139">
        <f t="shared" si="227"/>
        <v>-8.6582934209056772E-2</v>
      </c>
      <c r="K2088" s="139">
        <f t="shared" si="228"/>
        <v>-0.34306670912103759</v>
      </c>
      <c r="L2088" s="139">
        <f t="shared" si="229"/>
        <v>-0.11936567227436481</v>
      </c>
      <c r="M2088" s="139">
        <f t="shared" si="230"/>
        <v>-0.54901531560445915</v>
      </c>
      <c r="N2088" s="388">
        <f t="shared" si="226"/>
        <v>-926.73785274032707</v>
      </c>
    </row>
    <row r="2089" spans="2:14" x14ac:dyDescent="0.2">
      <c r="B2089" s="387">
        <v>25</v>
      </c>
      <c r="C2089" s="387">
        <v>6612</v>
      </c>
      <c r="D2089" s="384" t="s">
        <v>2662</v>
      </c>
      <c r="E2089" s="385">
        <v>4987</v>
      </c>
      <c r="F2089" s="385">
        <v>410</v>
      </c>
      <c r="G2089" s="385">
        <v>13109</v>
      </c>
      <c r="H2089" s="386">
        <f t="shared" si="224"/>
        <v>0.38042566175909681</v>
      </c>
      <c r="I2089" s="139">
        <f t="shared" si="225"/>
        <v>44.136585365853655</v>
      </c>
      <c r="J2089" s="139">
        <f t="shared" si="227"/>
        <v>0.33382991379992294</v>
      </c>
      <c r="K2089" s="139">
        <f t="shared" si="228"/>
        <v>-3.4964308234621148E-2</v>
      </c>
      <c r="L2089" s="139">
        <f t="shared" si="229"/>
        <v>1.3178107855781862</v>
      </c>
      <c r="M2089" s="139">
        <f t="shared" si="230"/>
        <v>1.616676391143488</v>
      </c>
      <c r="N2089" s="388">
        <f t="shared" si="226"/>
        <v>21193.010811499986</v>
      </c>
    </row>
    <row r="2090" spans="2:14" x14ac:dyDescent="0.2">
      <c r="B2090" s="387">
        <v>25</v>
      </c>
      <c r="C2090" s="387">
        <v>6613</v>
      </c>
      <c r="D2090" s="384" t="s">
        <v>2663</v>
      </c>
      <c r="E2090" s="385">
        <v>2971</v>
      </c>
      <c r="F2090" s="385">
        <v>125</v>
      </c>
      <c r="G2090" s="385">
        <v>8884</v>
      </c>
      <c r="H2090" s="386">
        <f t="shared" si="224"/>
        <v>0.33442143178748313</v>
      </c>
      <c r="I2090" s="139">
        <f t="shared" si="225"/>
        <v>94.84</v>
      </c>
      <c r="J2090" s="139">
        <f t="shared" si="227"/>
        <v>0.17830550413019708</v>
      </c>
      <c r="K2090" s="139">
        <f t="shared" si="228"/>
        <v>-8.4178163994188829E-2</v>
      </c>
      <c r="L2090" s="139">
        <f t="shared" si="229"/>
        <v>3.1155093852826035</v>
      </c>
      <c r="M2090" s="139">
        <f t="shared" si="230"/>
        <v>3.2096367254186116</v>
      </c>
      <c r="N2090" s="388">
        <f t="shared" si="226"/>
        <v>28514.412668618945</v>
      </c>
    </row>
    <row r="2091" spans="2:14" x14ac:dyDescent="0.2">
      <c r="B2091" s="387">
        <v>25</v>
      </c>
      <c r="C2091" s="387">
        <v>6614</v>
      </c>
      <c r="D2091" s="384" t="s">
        <v>2664</v>
      </c>
      <c r="E2091" s="385">
        <v>159</v>
      </c>
      <c r="F2091" s="385">
        <v>383</v>
      </c>
      <c r="G2091" s="385">
        <v>1191</v>
      </c>
      <c r="H2091" s="386">
        <f t="shared" si="224"/>
        <v>0.13350125944584382</v>
      </c>
      <c r="I2091" s="139">
        <f t="shared" si="225"/>
        <v>3.524804177545692</v>
      </c>
      <c r="J2091" s="139">
        <f t="shared" si="227"/>
        <v>-0.10487775825777956</v>
      </c>
      <c r="K2091" s="139">
        <f t="shared" si="228"/>
        <v>-0.29911614658644636</v>
      </c>
      <c r="L2091" s="139">
        <f t="shared" si="229"/>
        <v>-0.12208715227304799</v>
      </c>
      <c r="M2091" s="139">
        <f t="shared" si="230"/>
        <v>-0.52608105711727393</v>
      </c>
      <c r="N2091" s="388">
        <f t="shared" si="226"/>
        <v>-626.56253902667322</v>
      </c>
    </row>
    <row r="2092" spans="2:14" x14ac:dyDescent="0.2">
      <c r="B2092" s="387">
        <v>25</v>
      </c>
      <c r="C2092" s="387">
        <v>6615</v>
      </c>
      <c r="D2092" s="384" t="s">
        <v>2665</v>
      </c>
      <c r="E2092" s="385">
        <v>238</v>
      </c>
      <c r="F2092" s="385">
        <v>682</v>
      </c>
      <c r="G2092" s="385">
        <v>1704</v>
      </c>
      <c r="H2092" s="386">
        <f t="shared" si="224"/>
        <v>0.13967136150234741</v>
      </c>
      <c r="I2092" s="139">
        <f t="shared" si="225"/>
        <v>2.8475073313782993</v>
      </c>
      <c r="J2092" s="139">
        <f t="shared" si="227"/>
        <v>-8.5993966030425861E-2</v>
      </c>
      <c r="K2092" s="139">
        <f t="shared" si="228"/>
        <v>-0.29251556849138977</v>
      </c>
      <c r="L2092" s="139">
        <f t="shared" si="229"/>
        <v>-0.1461008326282042</v>
      </c>
      <c r="M2092" s="139">
        <f t="shared" si="230"/>
        <v>-0.52461036715001985</v>
      </c>
      <c r="N2092" s="388">
        <f t="shared" si="226"/>
        <v>-893.93606562363379</v>
      </c>
    </row>
    <row r="2093" spans="2:14" x14ac:dyDescent="0.2">
      <c r="B2093" s="387">
        <v>25</v>
      </c>
      <c r="C2093" s="387">
        <v>6616</v>
      </c>
      <c r="D2093" s="384" t="s">
        <v>2666</v>
      </c>
      <c r="E2093" s="385">
        <v>4657</v>
      </c>
      <c r="F2093" s="385">
        <v>610</v>
      </c>
      <c r="G2093" s="385">
        <v>8540</v>
      </c>
      <c r="H2093" s="386">
        <f t="shared" si="224"/>
        <v>0.54531615925058552</v>
      </c>
      <c r="I2093" s="139">
        <f t="shared" si="225"/>
        <v>21.634426229508197</v>
      </c>
      <c r="J2093" s="139">
        <f t="shared" si="227"/>
        <v>0.16564268828963238</v>
      </c>
      <c r="K2093" s="139">
        <f t="shared" si="228"/>
        <v>0.14143027906043137</v>
      </c>
      <c r="L2093" s="139">
        <f t="shared" si="229"/>
        <v>0.51999272417899178</v>
      </c>
      <c r="M2093" s="139">
        <f t="shared" si="230"/>
        <v>0.82706569152905551</v>
      </c>
      <c r="N2093" s="388">
        <f t="shared" si="226"/>
        <v>7063.1410056581344</v>
      </c>
    </row>
    <row r="2094" spans="2:14" x14ac:dyDescent="0.2">
      <c r="B2094" s="387">
        <v>25</v>
      </c>
      <c r="C2094" s="387">
        <v>6617</v>
      </c>
      <c r="D2094" s="384" t="s">
        <v>2667</v>
      </c>
      <c r="E2094" s="385">
        <v>2451</v>
      </c>
      <c r="F2094" s="385">
        <v>367</v>
      </c>
      <c r="G2094" s="385">
        <v>5913</v>
      </c>
      <c r="H2094" s="386">
        <f t="shared" si="224"/>
        <v>0.41451040081177065</v>
      </c>
      <c r="I2094" s="139">
        <f t="shared" si="225"/>
        <v>22.790190735694821</v>
      </c>
      <c r="J2094" s="139">
        <f t="shared" si="227"/>
        <v>6.8941475460669116E-2</v>
      </c>
      <c r="K2094" s="139">
        <f t="shared" si="228"/>
        <v>1.4984568714536122E-3</v>
      </c>
      <c r="L2094" s="139">
        <f t="shared" si="229"/>
        <v>0.56097056066893336</v>
      </c>
      <c r="M2094" s="139">
        <f t="shared" si="230"/>
        <v>0.63141049300105612</v>
      </c>
      <c r="N2094" s="388">
        <f t="shared" si="226"/>
        <v>3733.5302451152447</v>
      </c>
    </row>
    <row r="2095" spans="2:14" x14ac:dyDescent="0.2">
      <c r="B2095" s="387">
        <v>25</v>
      </c>
      <c r="C2095" s="387">
        <v>6618</v>
      </c>
      <c r="D2095" s="384" t="s">
        <v>2668</v>
      </c>
      <c r="E2095" s="385">
        <v>1260</v>
      </c>
      <c r="F2095" s="385">
        <v>273</v>
      </c>
      <c r="G2095" s="385">
        <v>4562</v>
      </c>
      <c r="H2095" s="386">
        <f t="shared" si="224"/>
        <v>0.27619465146865407</v>
      </c>
      <c r="I2095" s="139">
        <f t="shared" si="225"/>
        <v>21.326007326007325</v>
      </c>
      <c r="J2095" s="139">
        <f t="shared" si="227"/>
        <v>1.9210474877521262E-2</v>
      </c>
      <c r="K2095" s="139">
        <f t="shared" si="228"/>
        <v>-0.14646731370331442</v>
      </c>
      <c r="L2095" s="139">
        <f t="shared" si="229"/>
        <v>0.50905767700423021</v>
      </c>
      <c r="M2095" s="139">
        <f t="shared" si="230"/>
        <v>0.38180083817843702</v>
      </c>
      <c r="N2095" s="388">
        <f t="shared" si="226"/>
        <v>1741.7754237700296</v>
      </c>
    </row>
    <row r="2096" spans="2:14" x14ac:dyDescent="0.2">
      <c r="B2096" s="387">
        <v>25</v>
      </c>
      <c r="C2096" s="387">
        <v>6619</v>
      </c>
      <c r="D2096" s="384" t="s">
        <v>2669</v>
      </c>
      <c r="E2096" s="385">
        <v>337</v>
      </c>
      <c r="F2096" s="385">
        <v>276</v>
      </c>
      <c r="G2096" s="385">
        <v>2296</v>
      </c>
      <c r="H2096" s="386">
        <f t="shared" si="224"/>
        <v>0.14677700348432055</v>
      </c>
      <c r="I2096" s="139">
        <f t="shared" si="225"/>
        <v>9.5398550724637676</v>
      </c>
      <c r="J2096" s="139">
        <f t="shared" si="227"/>
        <v>-6.420214342108202E-2</v>
      </c>
      <c r="K2096" s="139">
        <f t="shared" si="228"/>
        <v>-0.28491417966702021</v>
      </c>
      <c r="L2096" s="139">
        <f t="shared" si="229"/>
        <v>9.1177548910663125E-2</v>
      </c>
      <c r="M2096" s="139">
        <f t="shared" si="230"/>
        <v>-0.25793877417743916</v>
      </c>
      <c r="N2096" s="388">
        <f t="shared" si="226"/>
        <v>-592.22742551140027</v>
      </c>
    </row>
    <row r="2097" spans="2:14" x14ac:dyDescent="0.2">
      <c r="B2097" s="387">
        <v>25</v>
      </c>
      <c r="C2097" s="387">
        <v>6620</v>
      </c>
      <c r="D2097" s="384" t="s">
        <v>2670</v>
      </c>
      <c r="E2097" s="385">
        <v>723</v>
      </c>
      <c r="F2097" s="385">
        <v>835</v>
      </c>
      <c r="G2097" s="385">
        <v>1849</v>
      </c>
      <c r="H2097" s="386">
        <f t="shared" si="224"/>
        <v>0.39102217414818818</v>
      </c>
      <c r="I2097" s="139">
        <f t="shared" si="225"/>
        <v>3.080239520958084</v>
      </c>
      <c r="J2097" s="139">
        <f t="shared" si="227"/>
        <v>-8.0656441911583193E-2</v>
      </c>
      <c r="K2097" s="139">
        <f t="shared" si="228"/>
        <v>-2.3628497753867599E-2</v>
      </c>
      <c r="L2097" s="139">
        <f t="shared" si="229"/>
        <v>-0.13784927138065142</v>
      </c>
      <c r="M2097" s="139">
        <f t="shared" si="230"/>
        <v>-0.24213421104610222</v>
      </c>
      <c r="N2097" s="388">
        <f t="shared" si="226"/>
        <v>-447.70615622424299</v>
      </c>
    </row>
    <row r="2098" spans="2:14" x14ac:dyDescent="0.2">
      <c r="B2098" s="387">
        <v>25</v>
      </c>
      <c r="C2098" s="387">
        <v>6621</v>
      </c>
      <c r="D2098" s="384" t="s">
        <v>2671</v>
      </c>
      <c r="E2098" s="385">
        <v>195867</v>
      </c>
      <c r="F2098" s="385">
        <v>1539</v>
      </c>
      <c r="G2098" s="385">
        <v>203401</v>
      </c>
      <c r="H2098" s="386">
        <f t="shared" si="224"/>
        <v>0.96295986745394568</v>
      </c>
      <c r="I2098" s="139">
        <f t="shared" si="225"/>
        <v>259.43339831059131</v>
      </c>
      <c r="J2098" s="139">
        <f t="shared" si="227"/>
        <v>7.3385757043020483</v>
      </c>
      <c r="K2098" s="139">
        <f t="shared" si="228"/>
        <v>0.58821217774873957</v>
      </c>
      <c r="L2098" s="139">
        <f t="shared" si="229"/>
        <v>8.9511976480662696</v>
      </c>
      <c r="M2098" s="139">
        <f t="shared" si="230"/>
        <v>16.877985530117058</v>
      </c>
      <c r="N2098" s="388">
        <f t="shared" si="226"/>
        <v>3432999.1348113399</v>
      </c>
    </row>
    <row r="2099" spans="2:14" x14ac:dyDescent="0.2">
      <c r="B2099" s="387">
        <v>25</v>
      </c>
      <c r="C2099" s="387">
        <v>6622</v>
      </c>
      <c r="D2099" s="384" t="s">
        <v>2672</v>
      </c>
      <c r="E2099" s="385">
        <v>820</v>
      </c>
      <c r="F2099" s="385">
        <v>281</v>
      </c>
      <c r="G2099" s="385">
        <v>2875</v>
      </c>
      <c r="H2099" s="386">
        <f t="shared" si="224"/>
        <v>0.28521739130434781</v>
      </c>
      <c r="I2099" s="139">
        <f t="shared" si="225"/>
        <v>13.149466192170818</v>
      </c>
      <c r="J2099" s="139">
        <f t="shared" si="227"/>
        <v>-4.2888857456875804E-2</v>
      </c>
      <c r="K2099" s="139">
        <f t="shared" si="228"/>
        <v>-0.13681507483084707</v>
      </c>
      <c r="L2099" s="139">
        <f t="shared" si="229"/>
        <v>0.21915695428595375</v>
      </c>
      <c r="M2099" s="139">
        <f t="shared" si="230"/>
        <v>3.9453021998230892E-2</v>
      </c>
      <c r="N2099" s="388">
        <f t="shared" si="226"/>
        <v>113.42743824491382</v>
      </c>
    </row>
    <row r="2100" spans="2:14" x14ac:dyDescent="0.2">
      <c r="B2100" s="387">
        <v>25</v>
      </c>
      <c r="C2100" s="387">
        <v>6623</v>
      </c>
      <c r="D2100" s="384" t="s">
        <v>2673</v>
      </c>
      <c r="E2100" s="385">
        <v>13183</v>
      </c>
      <c r="F2100" s="385">
        <v>436</v>
      </c>
      <c r="G2100" s="385">
        <v>12496</v>
      </c>
      <c r="H2100" s="386">
        <f t="shared" si="224"/>
        <v>1.0549775928297056</v>
      </c>
      <c r="I2100" s="139">
        <f t="shared" si="225"/>
        <v>58.896788990825691</v>
      </c>
      <c r="J2100" s="139">
        <f t="shared" si="227"/>
        <v>0.31126507045612606</v>
      </c>
      <c r="K2100" s="139">
        <f t="shared" si="228"/>
        <v>0.68664980113164242</v>
      </c>
      <c r="L2100" s="139">
        <f t="shared" si="229"/>
        <v>1.8411364349338537</v>
      </c>
      <c r="M2100" s="139">
        <f t="shared" si="230"/>
        <v>2.8390513065216223</v>
      </c>
      <c r="N2100" s="388">
        <f t="shared" si="226"/>
        <v>35476.785126294191</v>
      </c>
    </row>
    <row r="2101" spans="2:14" x14ac:dyDescent="0.2">
      <c r="B2101" s="387">
        <v>25</v>
      </c>
      <c r="C2101" s="387">
        <v>6624</v>
      </c>
      <c r="D2101" s="384" t="s">
        <v>2674</v>
      </c>
      <c r="E2101" s="385">
        <v>117</v>
      </c>
      <c r="F2101" s="385">
        <v>313</v>
      </c>
      <c r="G2101" s="385">
        <v>474</v>
      </c>
      <c r="H2101" s="386">
        <f t="shared" si="224"/>
        <v>0.24683544303797469</v>
      </c>
      <c r="I2101" s="139">
        <f t="shared" si="225"/>
        <v>1.8881789137380192</v>
      </c>
      <c r="J2101" s="139">
        <f t="shared" si="227"/>
        <v>-0.13127089476267742</v>
      </c>
      <c r="K2101" s="139">
        <f t="shared" si="228"/>
        <v>-0.17787485709256542</v>
      </c>
      <c r="L2101" s="139">
        <f t="shared" si="229"/>
        <v>-0.18011399259962671</v>
      </c>
      <c r="M2101" s="139">
        <f t="shared" si="230"/>
        <v>-0.48925974445486953</v>
      </c>
      <c r="N2101" s="388">
        <f t="shared" si="226"/>
        <v>-231.90911887160814</v>
      </c>
    </row>
    <row r="2102" spans="2:14" x14ac:dyDescent="0.2">
      <c r="B2102" s="387">
        <v>25</v>
      </c>
      <c r="C2102" s="387">
        <v>6625</v>
      </c>
      <c r="D2102" s="384" t="s">
        <v>2675</v>
      </c>
      <c r="E2102" s="385">
        <v>201</v>
      </c>
      <c r="F2102" s="385">
        <v>143</v>
      </c>
      <c r="G2102" s="385">
        <v>1144</v>
      </c>
      <c r="H2102" s="386">
        <f t="shared" si="224"/>
        <v>0.1756993006993007</v>
      </c>
      <c r="I2102" s="139">
        <f t="shared" si="225"/>
        <v>9.405594405594405</v>
      </c>
      <c r="J2102" s="139">
        <f t="shared" si="227"/>
        <v>-0.10660785228250788</v>
      </c>
      <c r="K2102" s="139">
        <f t="shared" si="228"/>
        <v>-0.25397402994053508</v>
      </c>
      <c r="L2102" s="139">
        <f t="shared" si="229"/>
        <v>8.6417313045524968E-2</v>
      </c>
      <c r="M2102" s="139">
        <f t="shared" si="230"/>
        <v>-0.27416456917751802</v>
      </c>
      <c r="N2102" s="388">
        <f t="shared" si="226"/>
        <v>-313.64426713908063</v>
      </c>
    </row>
    <row r="2103" spans="2:14" x14ac:dyDescent="0.2">
      <c r="B2103" s="387">
        <v>25</v>
      </c>
      <c r="C2103" s="387">
        <v>6626</v>
      </c>
      <c r="D2103" s="384" t="s">
        <v>2676</v>
      </c>
      <c r="E2103" s="385">
        <v>384</v>
      </c>
      <c r="F2103" s="385">
        <v>1129</v>
      </c>
      <c r="G2103" s="385">
        <v>1208</v>
      </c>
      <c r="H2103" s="386">
        <f t="shared" si="224"/>
        <v>0.31788079470198677</v>
      </c>
      <c r="I2103" s="139">
        <f t="shared" si="225"/>
        <v>1.4100974313551815</v>
      </c>
      <c r="J2103" s="139">
        <f t="shared" si="227"/>
        <v>-0.10425197956798421</v>
      </c>
      <c r="K2103" s="139">
        <f t="shared" si="228"/>
        <v>-0.10187280920831934</v>
      </c>
      <c r="L2103" s="139">
        <f t="shared" si="229"/>
        <v>-0.19706445673750836</v>
      </c>
      <c r="M2103" s="139">
        <f t="shared" si="230"/>
        <v>-0.40318924551381191</v>
      </c>
      <c r="N2103" s="388">
        <f t="shared" si="226"/>
        <v>-487.05260858068476</v>
      </c>
    </row>
    <row r="2104" spans="2:14" x14ac:dyDescent="0.2">
      <c r="B2104" s="387">
        <v>25</v>
      </c>
      <c r="C2104" s="387">
        <v>6627</v>
      </c>
      <c r="D2104" s="384" t="s">
        <v>2677</v>
      </c>
      <c r="E2104" s="385">
        <v>111</v>
      </c>
      <c r="F2104" s="385">
        <v>378</v>
      </c>
      <c r="G2104" s="385">
        <v>684</v>
      </c>
      <c r="H2104" s="386">
        <f t="shared" si="224"/>
        <v>0.16228070175438597</v>
      </c>
      <c r="I2104" s="139">
        <f t="shared" si="225"/>
        <v>2.1031746031746033</v>
      </c>
      <c r="J2104" s="139">
        <f t="shared" si="227"/>
        <v>-0.12354068741814668</v>
      </c>
      <c r="K2104" s="139">
        <f t="shared" si="228"/>
        <v>-0.26832881847580675</v>
      </c>
      <c r="L2104" s="139">
        <f t="shared" si="229"/>
        <v>-0.17249128212477158</v>
      </c>
      <c r="M2104" s="139">
        <f t="shared" si="230"/>
        <v>-0.56436078801872502</v>
      </c>
      <c r="N2104" s="388">
        <f t="shared" si="226"/>
        <v>-386.02277900480794</v>
      </c>
    </row>
    <row r="2105" spans="2:14" x14ac:dyDescent="0.2">
      <c r="B2105" s="387">
        <v>25</v>
      </c>
      <c r="C2105" s="387">
        <v>6628</v>
      </c>
      <c r="D2105" s="384" t="s">
        <v>2678</v>
      </c>
      <c r="E2105" s="385">
        <v>23276</v>
      </c>
      <c r="F2105" s="385">
        <v>478</v>
      </c>
      <c r="G2105" s="385">
        <v>34314</v>
      </c>
      <c r="H2105" s="386">
        <f t="shared" si="224"/>
        <v>0.67832371626741272</v>
      </c>
      <c r="I2105" s="139">
        <f t="shared" si="225"/>
        <v>120.48117154811716</v>
      </c>
      <c r="J2105" s="139">
        <f t="shared" si="227"/>
        <v>1.1143968030417071</v>
      </c>
      <c r="K2105" s="139">
        <f t="shared" si="228"/>
        <v>0.28371751503846249</v>
      </c>
      <c r="L2105" s="139">
        <f t="shared" si="229"/>
        <v>4.0246216910204522</v>
      </c>
      <c r="M2105" s="139">
        <f t="shared" si="230"/>
        <v>5.422736009100622</v>
      </c>
      <c r="N2105" s="388">
        <f t="shared" si="226"/>
        <v>186075.76341627876</v>
      </c>
    </row>
    <row r="2106" spans="2:14" x14ac:dyDescent="0.2">
      <c r="B2106" s="387">
        <v>25</v>
      </c>
      <c r="C2106" s="387">
        <v>6629</v>
      </c>
      <c r="D2106" s="384" t="s">
        <v>2679</v>
      </c>
      <c r="E2106" s="385">
        <v>902</v>
      </c>
      <c r="F2106" s="385">
        <v>679</v>
      </c>
      <c r="G2106" s="385">
        <v>2086</v>
      </c>
      <c r="H2106" s="386">
        <f t="shared" si="224"/>
        <v>0.43240651965484178</v>
      </c>
      <c r="I2106" s="139">
        <f t="shared" si="225"/>
        <v>4.4005891016200298</v>
      </c>
      <c r="J2106" s="139">
        <f t="shared" si="227"/>
        <v>-7.1932350765612788E-2</v>
      </c>
      <c r="K2106" s="139">
        <f t="shared" si="228"/>
        <v>2.0643153173129158E-2</v>
      </c>
      <c r="L2106" s="139">
        <f t="shared" si="229"/>
        <v>-9.1036041750988714E-2</v>
      </c>
      <c r="M2106" s="139">
        <f t="shared" si="230"/>
        <v>-0.14232523934347235</v>
      </c>
      <c r="N2106" s="388">
        <f t="shared" si="226"/>
        <v>-296.89044927048332</v>
      </c>
    </row>
    <row r="2107" spans="2:14" x14ac:dyDescent="0.2">
      <c r="B2107" s="387">
        <v>25</v>
      </c>
      <c r="C2107" s="387">
        <v>6630</v>
      </c>
      <c r="D2107" s="384" t="s">
        <v>2680</v>
      </c>
      <c r="E2107" s="385">
        <v>29332</v>
      </c>
      <c r="F2107" s="385">
        <v>981</v>
      </c>
      <c r="G2107" s="385">
        <v>26414</v>
      </c>
      <c r="H2107" s="386">
        <f t="shared" si="224"/>
        <v>1.1104717195426668</v>
      </c>
      <c r="I2107" s="139">
        <f t="shared" si="225"/>
        <v>56.825688073394495</v>
      </c>
      <c r="J2107" s="139">
        <f t="shared" si="227"/>
        <v>0.82359376484269298</v>
      </c>
      <c r="K2107" s="139">
        <f t="shared" si="228"/>
        <v>0.74601564529945086</v>
      </c>
      <c r="L2107" s="139">
        <f t="shared" si="229"/>
        <v>1.7677051828973256</v>
      </c>
      <c r="M2107" s="139">
        <f t="shared" si="230"/>
        <v>3.3373145930394692</v>
      </c>
      <c r="N2107" s="388">
        <f t="shared" si="226"/>
        <v>88151.827660544543</v>
      </c>
    </row>
    <row r="2108" spans="2:14" x14ac:dyDescent="0.2">
      <c r="B2108" s="387">
        <v>25</v>
      </c>
      <c r="C2108" s="387">
        <v>6631</v>
      </c>
      <c r="D2108" s="384" t="s">
        <v>2681</v>
      </c>
      <c r="E2108" s="385">
        <v>4754</v>
      </c>
      <c r="F2108" s="385">
        <v>271</v>
      </c>
      <c r="G2108" s="385">
        <v>18821</v>
      </c>
      <c r="H2108" s="386">
        <f t="shared" si="224"/>
        <v>0.25259019180702408</v>
      </c>
      <c r="I2108" s="139">
        <f t="shared" si="225"/>
        <v>86.992619926199268</v>
      </c>
      <c r="J2108" s="139">
        <f t="shared" si="227"/>
        <v>0.54409155357115946</v>
      </c>
      <c r="K2108" s="139">
        <f t="shared" si="228"/>
        <v>-0.17171861067724015</v>
      </c>
      <c r="L2108" s="139">
        <f t="shared" si="229"/>
        <v>2.8372791265946731</v>
      </c>
      <c r="M2108" s="139">
        <f t="shared" si="230"/>
        <v>3.2096520694885924</v>
      </c>
      <c r="N2108" s="388">
        <f t="shared" si="226"/>
        <v>60408.8615998448</v>
      </c>
    </row>
    <row r="2109" spans="2:14" x14ac:dyDescent="0.2">
      <c r="B2109" s="387">
        <v>25</v>
      </c>
      <c r="C2109" s="387">
        <v>6632</v>
      </c>
      <c r="D2109" s="384" t="s">
        <v>2682</v>
      </c>
      <c r="E2109" s="385">
        <v>1472</v>
      </c>
      <c r="F2109" s="385">
        <v>254</v>
      </c>
      <c r="G2109" s="385">
        <v>3120</v>
      </c>
      <c r="H2109" s="386">
        <f t="shared" si="224"/>
        <v>0.47179487179487178</v>
      </c>
      <c r="I2109" s="139">
        <f t="shared" si="225"/>
        <v>18.078740157480315</v>
      </c>
      <c r="J2109" s="139">
        <f t="shared" si="227"/>
        <v>-3.3870282221589922E-2</v>
      </c>
      <c r="K2109" s="139">
        <f t="shared" si="228"/>
        <v>6.2779554152399816E-2</v>
      </c>
      <c r="L2109" s="139">
        <f t="shared" si="229"/>
        <v>0.39392524097701664</v>
      </c>
      <c r="M2109" s="139">
        <f t="shared" si="230"/>
        <v>0.42283451290782653</v>
      </c>
      <c r="N2109" s="388">
        <f t="shared" si="226"/>
        <v>1319.2436802724187</v>
      </c>
    </row>
    <row r="2110" spans="2:14" x14ac:dyDescent="0.2">
      <c r="B2110" s="387">
        <v>25</v>
      </c>
      <c r="C2110" s="387">
        <v>6633</v>
      </c>
      <c r="D2110" s="384" t="s">
        <v>2683</v>
      </c>
      <c r="E2110" s="385">
        <v>15771</v>
      </c>
      <c r="F2110" s="385">
        <v>578</v>
      </c>
      <c r="G2110" s="385">
        <v>11751</v>
      </c>
      <c r="H2110" s="386">
        <f t="shared" si="224"/>
        <v>1.3420985448046974</v>
      </c>
      <c r="I2110" s="139">
        <f t="shared" si="225"/>
        <v>47.615916955017298</v>
      </c>
      <c r="J2110" s="139">
        <f t="shared" si="227"/>
        <v>0.28384123963862407</v>
      </c>
      <c r="K2110" s="139">
        <f t="shared" si="228"/>
        <v>0.99380262435607081</v>
      </c>
      <c r="L2110" s="139">
        <f t="shared" si="229"/>
        <v>1.4411711069860964</v>
      </c>
      <c r="M2110" s="139">
        <f t="shared" si="230"/>
        <v>2.7188149709807909</v>
      </c>
      <c r="N2110" s="388">
        <f t="shared" si="226"/>
        <v>31948.794723995274</v>
      </c>
    </row>
    <row r="2111" spans="2:14" x14ac:dyDescent="0.2">
      <c r="B2111" s="387">
        <v>25</v>
      </c>
      <c r="C2111" s="387">
        <v>6634</v>
      </c>
      <c r="D2111" s="384" t="s">
        <v>2684</v>
      </c>
      <c r="E2111" s="385">
        <v>3540</v>
      </c>
      <c r="F2111" s="385">
        <v>322</v>
      </c>
      <c r="G2111" s="385">
        <v>3910</v>
      </c>
      <c r="H2111" s="386">
        <f t="shared" si="224"/>
        <v>0.90537084398976986</v>
      </c>
      <c r="I2111" s="139">
        <f t="shared" si="225"/>
        <v>23.136645962732921</v>
      </c>
      <c r="J2111" s="139">
        <f t="shared" si="227"/>
        <v>-4.78997840168851E-3</v>
      </c>
      <c r="K2111" s="139">
        <f t="shared" si="228"/>
        <v>0.52660527995153494</v>
      </c>
      <c r="L2111" s="139">
        <f t="shared" si="229"/>
        <v>0.57325419247165665</v>
      </c>
      <c r="M2111" s="139">
        <f t="shared" si="230"/>
        <v>1.0950694940215031</v>
      </c>
      <c r="N2111" s="388">
        <f t="shared" si="226"/>
        <v>4281.721721624077</v>
      </c>
    </row>
    <row r="2112" spans="2:14" x14ac:dyDescent="0.2">
      <c r="B2112" s="387">
        <v>25</v>
      </c>
      <c r="C2112" s="387">
        <v>6635</v>
      </c>
      <c r="D2112" s="384" t="s">
        <v>2685</v>
      </c>
      <c r="E2112" s="385">
        <v>206</v>
      </c>
      <c r="F2112" s="385">
        <v>469</v>
      </c>
      <c r="G2112" s="385">
        <v>702</v>
      </c>
      <c r="H2112" s="386">
        <f t="shared" si="224"/>
        <v>0.29344729344729342</v>
      </c>
      <c r="I2112" s="139">
        <f t="shared" si="225"/>
        <v>1.9360341151385927</v>
      </c>
      <c r="J2112" s="139">
        <f t="shared" si="227"/>
        <v>-0.12287809821718688</v>
      </c>
      <c r="K2112" s="139">
        <f t="shared" si="228"/>
        <v>-0.12801098839731262</v>
      </c>
      <c r="L2112" s="139">
        <f t="shared" si="229"/>
        <v>-0.17841727790758607</v>
      </c>
      <c r="M2112" s="139">
        <f t="shared" si="230"/>
        <v>-0.42930636452208559</v>
      </c>
      <c r="N2112" s="388">
        <f t="shared" si="226"/>
        <v>-301.37306789450406</v>
      </c>
    </row>
    <row r="2113" spans="2:14" x14ac:dyDescent="0.2">
      <c r="B2113" s="387">
        <v>25</v>
      </c>
      <c r="C2113" s="387">
        <v>6636</v>
      </c>
      <c r="D2113" s="384" t="s">
        <v>2686</v>
      </c>
      <c r="E2113" s="385">
        <v>1185</v>
      </c>
      <c r="F2113" s="385">
        <v>264</v>
      </c>
      <c r="G2113" s="385">
        <v>2516</v>
      </c>
      <c r="H2113" s="386">
        <f t="shared" si="224"/>
        <v>0.47098569157392689</v>
      </c>
      <c r="I2113" s="139">
        <f t="shared" si="225"/>
        <v>14.018939393939394</v>
      </c>
      <c r="J2113" s="139">
        <f t="shared" si="227"/>
        <v>-5.6103830964906946E-2</v>
      </c>
      <c r="K2113" s="139">
        <f t="shared" si="228"/>
        <v>6.1913918998813953E-2</v>
      </c>
      <c r="L2113" s="139">
        <f t="shared" si="229"/>
        <v>0.24998428156909983</v>
      </c>
      <c r="M2113" s="139">
        <f t="shared" si="230"/>
        <v>0.25579436960300683</v>
      </c>
      <c r="N2113" s="388">
        <f t="shared" si="226"/>
        <v>643.57863392116519</v>
      </c>
    </row>
    <row r="2114" spans="2:14" x14ac:dyDescent="0.2">
      <c r="B2114" s="387">
        <v>25</v>
      </c>
      <c r="C2114" s="387">
        <v>6637</v>
      </c>
      <c r="D2114" s="384" t="s">
        <v>2687</v>
      </c>
      <c r="E2114" s="385">
        <v>149</v>
      </c>
      <c r="F2114" s="385">
        <v>430</v>
      </c>
      <c r="G2114" s="385">
        <v>527</v>
      </c>
      <c r="H2114" s="386">
        <f t="shared" si="224"/>
        <v>0.2827324478178368</v>
      </c>
      <c r="I2114" s="139">
        <f t="shared" si="225"/>
        <v>1.5720930232558139</v>
      </c>
      <c r="J2114" s="139">
        <f t="shared" si="227"/>
        <v>-0.12931993767096253</v>
      </c>
      <c r="K2114" s="139">
        <f t="shared" si="228"/>
        <v>-0.13947338799881639</v>
      </c>
      <c r="L2114" s="139">
        <f t="shared" si="229"/>
        <v>-0.19132087416384214</v>
      </c>
      <c r="M2114" s="139">
        <f t="shared" si="230"/>
        <v>-0.46011419983362106</v>
      </c>
      <c r="N2114" s="388">
        <f t="shared" si="226"/>
        <v>-242.4801833123183</v>
      </c>
    </row>
    <row r="2115" spans="2:14" x14ac:dyDescent="0.2">
      <c r="B2115" s="387">
        <v>25</v>
      </c>
      <c r="C2115" s="387">
        <v>6638</v>
      </c>
      <c r="D2115" s="384" t="s">
        <v>2688</v>
      </c>
      <c r="E2115" s="385">
        <v>9790</v>
      </c>
      <c r="F2115" s="385">
        <v>1838</v>
      </c>
      <c r="G2115" s="385">
        <v>4357</v>
      </c>
      <c r="H2115" s="386">
        <f t="shared" si="224"/>
        <v>2.2469589166857928</v>
      </c>
      <c r="I2115" s="139">
        <f t="shared" si="225"/>
        <v>7.6969532100108813</v>
      </c>
      <c r="J2115" s="139">
        <f t="shared" si="227"/>
        <v>1.1664320088812668E-2</v>
      </c>
      <c r="K2115" s="139">
        <f t="shared" si="228"/>
        <v>1.9617933472044413</v>
      </c>
      <c r="L2115" s="139">
        <f t="shared" si="229"/>
        <v>2.5837135026721678E-2</v>
      </c>
      <c r="M2115" s="139">
        <f t="shared" si="230"/>
        <v>1.9992948023199757</v>
      </c>
      <c r="N2115" s="388">
        <f t="shared" si="226"/>
        <v>8710.9274537081346</v>
      </c>
    </row>
    <row r="2116" spans="2:14" x14ac:dyDescent="0.2">
      <c r="B2116" s="387">
        <v>25</v>
      </c>
      <c r="C2116" s="387">
        <v>6639</v>
      </c>
      <c r="D2116" s="384" t="s">
        <v>2689</v>
      </c>
      <c r="E2116" s="385">
        <v>177</v>
      </c>
      <c r="F2116" s="385">
        <v>292</v>
      </c>
      <c r="G2116" s="385">
        <v>975</v>
      </c>
      <c r="H2116" s="386">
        <f t="shared" si="224"/>
        <v>0.18153846153846154</v>
      </c>
      <c r="I2116" s="139">
        <f t="shared" si="225"/>
        <v>3.9452054794520546</v>
      </c>
      <c r="J2116" s="139">
        <f t="shared" si="227"/>
        <v>-0.11282882866929692</v>
      </c>
      <c r="K2116" s="139">
        <f t="shared" si="228"/>
        <v>-0.24772748218888938</v>
      </c>
      <c r="L2116" s="139">
        <f t="shared" si="229"/>
        <v>-0.10718174921086415</v>
      </c>
      <c r="M2116" s="139">
        <f t="shared" si="230"/>
        <v>-0.46773806006905044</v>
      </c>
      <c r="N2116" s="388">
        <f t="shared" si="226"/>
        <v>-456.04460856732419</v>
      </c>
    </row>
    <row r="2117" spans="2:14" x14ac:dyDescent="0.2">
      <c r="B2117" s="387">
        <v>25</v>
      </c>
      <c r="C2117" s="387">
        <v>6640</v>
      </c>
      <c r="D2117" s="384" t="s">
        <v>2690</v>
      </c>
      <c r="E2117" s="385">
        <v>6168</v>
      </c>
      <c r="F2117" s="385">
        <v>380</v>
      </c>
      <c r="G2117" s="385">
        <v>14815</v>
      </c>
      <c r="H2117" s="386">
        <f t="shared" si="224"/>
        <v>0.41633479581505234</v>
      </c>
      <c r="I2117" s="139">
        <f t="shared" si="225"/>
        <v>55.218421052631577</v>
      </c>
      <c r="J2117" s="139">
        <f t="shared" si="227"/>
        <v>0.39662864584644419</v>
      </c>
      <c r="K2117" s="139">
        <f t="shared" si="228"/>
        <v>3.4501363712600851E-3</v>
      </c>
      <c r="L2117" s="139">
        <f t="shared" si="229"/>
        <v>1.7107192443086701</v>
      </c>
      <c r="M2117" s="139">
        <f t="shared" si="230"/>
        <v>2.1107980265263744</v>
      </c>
      <c r="N2117" s="388">
        <f t="shared" si="226"/>
        <v>31271.472762988236</v>
      </c>
    </row>
    <row r="2118" spans="2:14" x14ac:dyDescent="0.2">
      <c r="B2118" s="387">
        <v>25</v>
      </c>
      <c r="C2118" s="387">
        <v>6641</v>
      </c>
      <c r="D2118" s="384" t="s">
        <v>2691</v>
      </c>
      <c r="E2118" s="385">
        <v>551</v>
      </c>
      <c r="F2118" s="385">
        <v>344</v>
      </c>
      <c r="G2118" s="385">
        <v>2591</v>
      </c>
      <c r="H2118" s="386">
        <f t="shared" si="224"/>
        <v>0.21265920494017754</v>
      </c>
      <c r="I2118" s="139">
        <f t="shared" si="225"/>
        <v>9.1337209302325579</v>
      </c>
      <c r="J2118" s="139">
        <f t="shared" si="227"/>
        <v>-5.3343042627574527E-2</v>
      </c>
      <c r="K2118" s="139">
        <f t="shared" si="228"/>
        <v>-0.21443550495445668</v>
      </c>
      <c r="L2118" s="139">
        <f t="shared" si="229"/>
        <v>7.6777990536748261E-2</v>
      </c>
      <c r="M2118" s="139">
        <f t="shared" si="230"/>
        <v>-0.19100055704528296</v>
      </c>
      <c r="N2118" s="388">
        <f t="shared" si="226"/>
        <v>-494.88244330432815</v>
      </c>
    </row>
    <row r="2119" spans="2:14" x14ac:dyDescent="0.2">
      <c r="B2119" s="387">
        <v>25</v>
      </c>
      <c r="C2119" s="387">
        <v>6642</v>
      </c>
      <c r="D2119" s="384" t="s">
        <v>2692</v>
      </c>
      <c r="E2119" s="385">
        <v>548</v>
      </c>
      <c r="F2119" s="385">
        <v>443</v>
      </c>
      <c r="G2119" s="385">
        <v>2847</v>
      </c>
      <c r="H2119" s="386">
        <f t="shared" si="224"/>
        <v>0.19248331577098701</v>
      </c>
      <c r="I2119" s="139">
        <f t="shared" si="225"/>
        <v>7.6636568848758468</v>
      </c>
      <c r="J2119" s="139">
        <f t="shared" si="227"/>
        <v>-4.3919551769479898E-2</v>
      </c>
      <c r="K2119" s="139">
        <f t="shared" si="228"/>
        <v>-0.2360190267307421</v>
      </c>
      <c r="L2119" s="139">
        <f t="shared" si="229"/>
        <v>2.4656607886637434E-2</v>
      </c>
      <c r="M2119" s="139">
        <f t="shared" si="230"/>
        <v>-0.25528197061358454</v>
      </c>
      <c r="N2119" s="388">
        <f t="shared" si="226"/>
        <v>-726.78777033687516</v>
      </c>
    </row>
    <row r="2120" spans="2:14" x14ac:dyDescent="0.2">
      <c r="B2120" s="387">
        <v>25</v>
      </c>
      <c r="C2120" s="387">
        <v>6643</v>
      </c>
      <c r="D2120" s="384" t="s">
        <v>2693</v>
      </c>
      <c r="E2120" s="385">
        <v>20426</v>
      </c>
      <c r="F2120" s="385">
        <v>731</v>
      </c>
      <c r="G2120" s="385">
        <v>35491</v>
      </c>
      <c r="H2120" s="386">
        <f t="shared" si="224"/>
        <v>0.57552618973824354</v>
      </c>
      <c r="I2120" s="139">
        <f t="shared" si="225"/>
        <v>76.493844049247599</v>
      </c>
      <c r="J2120" s="139">
        <f t="shared" si="227"/>
        <v>1.1577227746822438</v>
      </c>
      <c r="K2120" s="139">
        <f t="shared" si="228"/>
        <v>0.17374800470933638</v>
      </c>
      <c r="L2120" s="139">
        <f t="shared" si="229"/>
        <v>2.4650431573056144</v>
      </c>
      <c r="M2120" s="139">
        <f t="shared" si="230"/>
        <v>3.7965139366971945</v>
      </c>
      <c r="N2120" s="388">
        <f t="shared" si="226"/>
        <v>134742.07612732012</v>
      </c>
    </row>
    <row r="2121" spans="2:14" x14ac:dyDescent="0.2">
      <c r="B2121" s="387">
        <v>25</v>
      </c>
      <c r="C2121" s="387">
        <v>6644</v>
      </c>
      <c r="D2121" s="384" t="s">
        <v>2694</v>
      </c>
      <c r="E2121" s="385">
        <v>4211</v>
      </c>
      <c r="F2121" s="385">
        <v>1036</v>
      </c>
      <c r="G2121" s="385">
        <v>13280</v>
      </c>
      <c r="H2121" s="386">
        <f t="shared" si="224"/>
        <v>0.31709337349397593</v>
      </c>
      <c r="I2121" s="139">
        <f t="shared" si="225"/>
        <v>16.883204633204635</v>
      </c>
      <c r="J2121" s="139">
        <f t="shared" si="227"/>
        <v>0.34012451120904086</v>
      </c>
      <c r="K2121" s="139">
        <f t="shared" si="228"/>
        <v>-0.10271516726489331</v>
      </c>
      <c r="L2121" s="139">
        <f t="shared" si="229"/>
        <v>0.35153731595470694</v>
      </c>
      <c r="M2121" s="139">
        <f t="shared" si="230"/>
        <v>0.58894665989885442</v>
      </c>
      <c r="N2121" s="388">
        <f t="shared" si="226"/>
        <v>7821.211643456787</v>
      </c>
    </row>
    <row r="2122" spans="2:14" x14ac:dyDescent="0.2">
      <c r="B2122" s="387">
        <v>25</v>
      </c>
      <c r="C2122" s="387">
        <v>6645</v>
      </c>
      <c r="D2122" s="384" t="s">
        <v>2695</v>
      </c>
      <c r="E2122" s="385">
        <v>2580</v>
      </c>
      <c r="F2122" s="385">
        <v>631</v>
      </c>
      <c r="G2122" s="385">
        <v>11837</v>
      </c>
      <c r="H2122" s="386">
        <f t="shared" si="224"/>
        <v>0.21796063191687082</v>
      </c>
      <c r="I2122" s="139">
        <f t="shared" si="225"/>
        <v>22.847860538827259</v>
      </c>
      <c r="J2122" s="139">
        <f t="shared" si="227"/>
        <v>0.28700694359876522</v>
      </c>
      <c r="K2122" s="139">
        <f t="shared" si="228"/>
        <v>-0.2087642077126193</v>
      </c>
      <c r="L2122" s="139">
        <f t="shared" si="229"/>
        <v>0.56301525381404938</v>
      </c>
      <c r="M2122" s="139">
        <f t="shared" si="230"/>
        <v>0.64125798970019532</v>
      </c>
      <c r="N2122" s="388">
        <f t="shared" si="226"/>
        <v>7590.5708240812119</v>
      </c>
    </row>
    <row r="2123" spans="2:14" x14ac:dyDescent="0.2">
      <c r="B2123" s="387">
        <v>26</v>
      </c>
      <c r="C2123" s="387">
        <v>6702</v>
      </c>
      <c r="D2123" s="384" t="s">
        <v>2696</v>
      </c>
      <c r="E2123" s="385">
        <v>388</v>
      </c>
      <c r="F2123" s="385">
        <v>1224</v>
      </c>
      <c r="G2123" s="385">
        <v>947</v>
      </c>
      <c r="H2123" s="386">
        <f t="shared" si="224"/>
        <v>0.40971488912354803</v>
      </c>
      <c r="I2123" s="139">
        <f t="shared" si="225"/>
        <v>1.0906862745098038</v>
      </c>
      <c r="J2123" s="139">
        <f t="shared" si="227"/>
        <v>-0.11385952298190101</v>
      </c>
      <c r="K2123" s="139">
        <f t="shared" si="228"/>
        <v>-3.6316283546904433E-3</v>
      </c>
      <c r="L2123" s="139">
        <f t="shared" si="229"/>
        <v>-0.20838923621309424</v>
      </c>
      <c r="M2123" s="139">
        <f t="shared" si="230"/>
        <v>-0.32588038754968568</v>
      </c>
      <c r="N2123" s="388">
        <f t="shared" si="226"/>
        <v>-308.60872700955235</v>
      </c>
    </row>
    <row r="2124" spans="2:14" x14ac:dyDescent="0.2">
      <c r="B2124" s="387">
        <v>26</v>
      </c>
      <c r="C2124" s="387">
        <v>6703</v>
      </c>
      <c r="D2124" s="384" t="s">
        <v>2697</v>
      </c>
      <c r="E2124" s="385">
        <v>91</v>
      </c>
      <c r="F2124" s="385">
        <v>1351</v>
      </c>
      <c r="G2124" s="385">
        <v>265</v>
      </c>
      <c r="H2124" s="386">
        <f t="shared" si="224"/>
        <v>0.34339622641509432</v>
      </c>
      <c r="I2124" s="139">
        <f t="shared" si="225"/>
        <v>0.26350851221317545</v>
      </c>
      <c r="J2124" s="139">
        <f t="shared" si="227"/>
        <v>-0.13896429159604376</v>
      </c>
      <c r="K2124" s="139">
        <f t="shared" si="228"/>
        <v>-7.4577215373865524E-2</v>
      </c>
      <c r="L2124" s="139">
        <f t="shared" si="229"/>
        <v>-0.23771697115396445</v>
      </c>
      <c r="M2124" s="139">
        <f t="shared" si="230"/>
        <v>-0.45125847812387376</v>
      </c>
      <c r="N2124" s="388">
        <f t="shared" si="226"/>
        <v>-119.58349670282655</v>
      </c>
    </row>
    <row r="2125" spans="2:14" x14ac:dyDescent="0.2">
      <c r="B2125" s="387">
        <v>26</v>
      </c>
      <c r="C2125" s="387">
        <v>6704</v>
      </c>
      <c r="D2125" s="384" t="s">
        <v>2698</v>
      </c>
      <c r="E2125" s="385">
        <v>50</v>
      </c>
      <c r="F2125" s="385">
        <v>523</v>
      </c>
      <c r="G2125" s="385">
        <v>469</v>
      </c>
      <c r="H2125" s="386">
        <f t="shared" ref="H2125:H2175" si="231">E2125/G2125</f>
        <v>0.10660980810234541</v>
      </c>
      <c r="I2125" s="139">
        <f t="shared" ref="I2125:I2175" si="232">(G2125+E2125)/F2125</f>
        <v>0.9923518164435946</v>
      </c>
      <c r="J2125" s="139">
        <f t="shared" si="227"/>
        <v>-0.13145494731849958</v>
      </c>
      <c r="K2125" s="139">
        <f t="shared" si="228"/>
        <v>-0.32788376226876459</v>
      </c>
      <c r="L2125" s="139">
        <f t="shared" si="229"/>
        <v>-0.21187570194412744</v>
      </c>
      <c r="M2125" s="139">
        <f t="shared" si="230"/>
        <v>-0.67121441153139161</v>
      </c>
      <c r="N2125" s="388">
        <f t="shared" ref="N2125:N2175" si="233">M2125*G2125</f>
        <v>-314.79955900822267</v>
      </c>
    </row>
    <row r="2126" spans="2:14" x14ac:dyDescent="0.2">
      <c r="B2126" s="387">
        <v>26</v>
      </c>
      <c r="C2126" s="387">
        <v>6706</v>
      </c>
      <c r="D2126" s="384" t="s">
        <v>2699</v>
      </c>
      <c r="E2126" s="385">
        <v>136</v>
      </c>
      <c r="F2126" s="385">
        <v>639</v>
      </c>
      <c r="G2126" s="385">
        <v>439</v>
      </c>
      <c r="H2126" s="386">
        <f t="shared" si="231"/>
        <v>0.30979498861047838</v>
      </c>
      <c r="I2126" s="139">
        <f t="shared" si="232"/>
        <v>0.89984350547730829</v>
      </c>
      <c r="J2126" s="139">
        <f t="shared" ref="J2126:J2175" si="234">$J$6*(G2126-G$10)/G$11</f>
        <v>-0.13255926265343257</v>
      </c>
      <c r="K2126" s="139">
        <f t="shared" ref="K2126:K2175" si="235">$K$6*(H2126-H$10)/H$11</f>
        <v>-0.11052274628873276</v>
      </c>
      <c r="L2126" s="139">
        <f t="shared" ref="L2126:L2175" si="236">$L$6*(I2126-I$10)/I$11</f>
        <v>-0.21515560059168554</v>
      </c>
      <c r="M2126" s="139">
        <f t="shared" ref="M2126:M2175" si="237">SUM(J2126:L2126)</f>
        <v>-0.45823760953385084</v>
      </c>
      <c r="N2126" s="388">
        <f t="shared" si="233"/>
        <v>-201.16631058536052</v>
      </c>
    </row>
    <row r="2127" spans="2:14" x14ac:dyDescent="0.2">
      <c r="B2127" s="387">
        <v>26</v>
      </c>
      <c r="C2127" s="387">
        <v>6708</v>
      </c>
      <c r="D2127" s="384" t="s">
        <v>2700</v>
      </c>
      <c r="E2127" s="385">
        <v>965</v>
      </c>
      <c r="F2127" s="385">
        <v>2131</v>
      </c>
      <c r="G2127" s="385">
        <v>3728</v>
      </c>
      <c r="H2127" s="386">
        <f t="shared" si="231"/>
        <v>0.25885193133047213</v>
      </c>
      <c r="I2127" s="139">
        <f t="shared" si="232"/>
        <v>2.2022524636320977</v>
      </c>
      <c r="J2127" s="139">
        <f t="shared" si="234"/>
        <v>-1.1489491433615164E-2</v>
      </c>
      <c r="K2127" s="139">
        <f t="shared" si="235"/>
        <v>-0.16502000174712425</v>
      </c>
      <c r="L2127" s="139">
        <f t="shared" si="236"/>
        <v>-0.168978458929503</v>
      </c>
      <c r="M2127" s="139">
        <f t="shared" si="237"/>
        <v>-0.34548795211024241</v>
      </c>
      <c r="N2127" s="388">
        <f t="shared" si="233"/>
        <v>-1287.9790854669836</v>
      </c>
    </row>
    <row r="2128" spans="2:14" x14ac:dyDescent="0.2">
      <c r="B2128" s="387">
        <v>26</v>
      </c>
      <c r="C2128" s="387">
        <v>6709</v>
      </c>
      <c r="D2128" s="384" t="s">
        <v>2701</v>
      </c>
      <c r="E2128" s="385">
        <v>924</v>
      </c>
      <c r="F2128" s="385">
        <v>1958</v>
      </c>
      <c r="G2128" s="385">
        <v>3345</v>
      </c>
      <c r="H2128" s="386">
        <f t="shared" si="231"/>
        <v>0.27623318385650225</v>
      </c>
      <c r="I2128" s="139">
        <f t="shared" si="232"/>
        <v>2.1802860061287026</v>
      </c>
      <c r="J2128" s="139">
        <f t="shared" si="234"/>
        <v>-2.5587917209592682E-2</v>
      </c>
      <c r="K2128" s="139">
        <f t="shared" si="235"/>
        <v>-0.14642609298559342</v>
      </c>
      <c r="L2128" s="139">
        <f t="shared" si="236"/>
        <v>-0.16975728359405975</v>
      </c>
      <c r="M2128" s="139">
        <f t="shared" si="237"/>
        <v>-0.34177129378924587</v>
      </c>
      <c r="N2128" s="388">
        <f t="shared" si="233"/>
        <v>-1143.2249777250274</v>
      </c>
    </row>
    <row r="2129" spans="2:14" x14ac:dyDescent="0.2">
      <c r="B2129" s="387">
        <v>26</v>
      </c>
      <c r="C2129" s="387">
        <v>6710</v>
      </c>
      <c r="D2129" s="384" t="s">
        <v>2702</v>
      </c>
      <c r="E2129" s="385">
        <v>1005</v>
      </c>
      <c r="F2129" s="385">
        <v>1351</v>
      </c>
      <c r="G2129" s="385">
        <v>2652</v>
      </c>
      <c r="H2129" s="386">
        <f t="shared" si="231"/>
        <v>0.37895927601809953</v>
      </c>
      <c r="I2129" s="139">
        <f t="shared" si="232"/>
        <v>2.7068837897853442</v>
      </c>
      <c r="J2129" s="139">
        <f t="shared" si="234"/>
        <v>-5.1097601446544176E-2</v>
      </c>
      <c r="K2129" s="139">
        <f t="shared" si="235"/>
        <v>-3.6533000861143881E-2</v>
      </c>
      <c r="L2129" s="139">
        <f t="shared" si="236"/>
        <v>-0.15108666535034365</v>
      </c>
      <c r="M2129" s="139">
        <f t="shared" si="237"/>
        <v>-0.2387172676580317</v>
      </c>
      <c r="N2129" s="388">
        <f t="shared" si="233"/>
        <v>-633.07819382910009</v>
      </c>
    </row>
    <row r="2130" spans="2:14" x14ac:dyDescent="0.2">
      <c r="B2130" s="387">
        <v>26</v>
      </c>
      <c r="C2130" s="387">
        <v>6711</v>
      </c>
      <c r="D2130" s="384" t="s">
        <v>2703</v>
      </c>
      <c r="E2130" s="385">
        <v>12993</v>
      </c>
      <c r="F2130" s="385">
        <v>2184</v>
      </c>
      <c r="G2130" s="385">
        <v>12479</v>
      </c>
      <c r="H2130" s="386">
        <f t="shared" si="231"/>
        <v>1.0411891978523919</v>
      </c>
      <c r="I2130" s="139">
        <f t="shared" si="232"/>
        <v>11.663003663003662</v>
      </c>
      <c r="J2130" s="139">
        <f t="shared" si="234"/>
        <v>0.31063929176633071</v>
      </c>
      <c r="K2130" s="139">
        <f t="shared" si="235"/>
        <v>0.67189941661291075</v>
      </c>
      <c r="L2130" s="139">
        <f t="shared" si="236"/>
        <v>0.1664541604706182</v>
      </c>
      <c r="M2130" s="139">
        <f t="shared" si="237"/>
        <v>1.1489928688498596</v>
      </c>
      <c r="N2130" s="388">
        <f t="shared" si="233"/>
        <v>14338.282010377397</v>
      </c>
    </row>
    <row r="2131" spans="2:14" x14ac:dyDescent="0.2">
      <c r="B2131" s="387">
        <v>26</v>
      </c>
      <c r="C2131" s="387">
        <v>6712</v>
      </c>
      <c r="D2131" s="384" t="s">
        <v>2704</v>
      </c>
      <c r="E2131" s="385">
        <v>650</v>
      </c>
      <c r="F2131" s="385">
        <v>1237</v>
      </c>
      <c r="G2131" s="385">
        <v>1359</v>
      </c>
      <c r="H2131" s="386">
        <f t="shared" si="231"/>
        <v>0.47829286239882268</v>
      </c>
      <c r="I2131" s="139">
        <f t="shared" si="232"/>
        <v>1.6240905416329829</v>
      </c>
      <c r="J2131" s="139">
        <f t="shared" si="234"/>
        <v>-9.8693592382154971E-2</v>
      </c>
      <c r="K2131" s="139">
        <f t="shared" si="235"/>
        <v>6.9730896942121298E-2</v>
      </c>
      <c r="L2131" s="139">
        <f t="shared" si="236"/>
        <v>-0.18947729288535781</v>
      </c>
      <c r="M2131" s="139">
        <f t="shared" si="237"/>
        <v>-0.21843998832539147</v>
      </c>
      <c r="N2131" s="388">
        <f t="shared" si="233"/>
        <v>-296.85994413420701</v>
      </c>
    </row>
    <row r="2132" spans="2:14" x14ac:dyDescent="0.2">
      <c r="B2132" s="387">
        <v>26</v>
      </c>
      <c r="C2132" s="387">
        <v>6713</v>
      </c>
      <c r="D2132" s="384" t="s">
        <v>2705</v>
      </c>
      <c r="E2132" s="385">
        <v>23</v>
      </c>
      <c r="F2132" s="385">
        <v>334</v>
      </c>
      <c r="G2132" s="385">
        <v>117</v>
      </c>
      <c r="H2132" s="386">
        <f t="shared" si="231"/>
        <v>0.19658119658119658</v>
      </c>
      <c r="I2132" s="139">
        <f t="shared" si="232"/>
        <v>0.41916167664670656</v>
      </c>
      <c r="J2132" s="139">
        <f t="shared" si="234"/>
        <v>-0.1444122472483797</v>
      </c>
      <c r="K2132" s="139">
        <f t="shared" si="235"/>
        <v>-0.23163524473421712</v>
      </c>
      <c r="L2132" s="139">
        <f t="shared" si="236"/>
        <v>-0.23219826047617753</v>
      </c>
      <c r="M2132" s="139">
        <f t="shared" si="237"/>
        <v>-0.60824575245877432</v>
      </c>
      <c r="N2132" s="388">
        <f t="shared" si="233"/>
        <v>-71.16475303767659</v>
      </c>
    </row>
    <row r="2133" spans="2:14" x14ac:dyDescent="0.2">
      <c r="B2133" s="387">
        <v>26</v>
      </c>
      <c r="C2133" s="387">
        <v>6715</v>
      </c>
      <c r="D2133" s="384" t="s">
        <v>2706</v>
      </c>
      <c r="E2133" s="385">
        <v>81</v>
      </c>
      <c r="F2133" s="385">
        <v>972</v>
      </c>
      <c r="G2133" s="385">
        <v>538</v>
      </c>
      <c r="H2133" s="386">
        <f t="shared" si="231"/>
        <v>0.15055762081784388</v>
      </c>
      <c r="I2133" s="139">
        <f t="shared" si="232"/>
        <v>0.63683127572016462</v>
      </c>
      <c r="J2133" s="139">
        <f t="shared" si="234"/>
        <v>-0.12891502204815378</v>
      </c>
      <c r="K2133" s="139">
        <f t="shared" si="235"/>
        <v>-0.28086979600384521</v>
      </c>
      <c r="L2133" s="139">
        <f t="shared" si="236"/>
        <v>-0.22448074605873525</v>
      </c>
      <c r="M2133" s="139">
        <f t="shared" si="237"/>
        <v>-0.6342655641107342</v>
      </c>
      <c r="N2133" s="388">
        <f t="shared" si="233"/>
        <v>-341.234873491575</v>
      </c>
    </row>
    <row r="2134" spans="2:14" x14ac:dyDescent="0.2">
      <c r="B2134" s="387">
        <v>26</v>
      </c>
      <c r="C2134" s="387">
        <v>6716</v>
      </c>
      <c r="D2134" s="384" t="s">
        <v>2707</v>
      </c>
      <c r="E2134" s="385">
        <v>15</v>
      </c>
      <c r="F2134" s="385">
        <v>236</v>
      </c>
      <c r="G2134" s="385">
        <v>111</v>
      </c>
      <c r="H2134" s="386">
        <f t="shared" si="231"/>
        <v>0.13513513513513514</v>
      </c>
      <c r="I2134" s="139">
        <f t="shared" si="232"/>
        <v>0.53389830508474578</v>
      </c>
      <c r="J2134" s="139">
        <f t="shared" si="234"/>
        <v>-0.1446331103153663</v>
      </c>
      <c r="K2134" s="139">
        <f t="shared" si="235"/>
        <v>-0.29736827856319153</v>
      </c>
      <c r="L2134" s="139">
        <f t="shared" si="236"/>
        <v>-0.22813025287222888</v>
      </c>
      <c r="M2134" s="139">
        <f t="shared" si="237"/>
        <v>-0.67013164175078677</v>
      </c>
      <c r="N2134" s="388">
        <f t="shared" si="233"/>
        <v>-74.384612234337325</v>
      </c>
    </row>
    <row r="2135" spans="2:14" x14ac:dyDescent="0.2">
      <c r="B2135" s="387">
        <v>26</v>
      </c>
      <c r="C2135" s="387">
        <v>6718</v>
      </c>
      <c r="D2135" s="384" t="s">
        <v>2708</v>
      </c>
      <c r="E2135" s="385">
        <v>79</v>
      </c>
      <c r="F2135" s="385">
        <v>806</v>
      </c>
      <c r="G2135" s="385">
        <v>421</v>
      </c>
      <c r="H2135" s="386">
        <f t="shared" si="231"/>
        <v>0.18764845605700711</v>
      </c>
      <c r="I2135" s="139">
        <f t="shared" si="232"/>
        <v>0.6203473945409429</v>
      </c>
      <c r="J2135" s="139">
        <f t="shared" si="234"/>
        <v>-0.13322185185439234</v>
      </c>
      <c r="K2135" s="139">
        <f t="shared" si="235"/>
        <v>-0.24119120521798923</v>
      </c>
      <c r="L2135" s="139">
        <f t="shared" si="236"/>
        <v>-0.2250651850028853</v>
      </c>
      <c r="M2135" s="139">
        <f t="shared" si="237"/>
        <v>-0.5994782420752669</v>
      </c>
      <c r="N2135" s="388">
        <f t="shared" si="233"/>
        <v>-252.38033991368735</v>
      </c>
    </row>
    <row r="2136" spans="2:14" x14ac:dyDescent="0.2">
      <c r="B2136" s="387">
        <v>26</v>
      </c>
      <c r="C2136" s="387">
        <v>6719</v>
      </c>
      <c r="D2136" s="384" t="s">
        <v>2709</v>
      </c>
      <c r="E2136" s="385">
        <v>125</v>
      </c>
      <c r="F2136" s="385">
        <v>1772</v>
      </c>
      <c r="G2136" s="385">
        <v>346</v>
      </c>
      <c r="H2136" s="386">
        <f t="shared" si="231"/>
        <v>0.36127167630057805</v>
      </c>
      <c r="I2136" s="139">
        <f t="shared" si="232"/>
        <v>0.26580135440180586</v>
      </c>
      <c r="J2136" s="139">
        <f t="shared" si="234"/>
        <v>-0.13598264019172474</v>
      </c>
      <c r="K2136" s="139">
        <f t="shared" si="235"/>
        <v>-5.5454630062810505E-2</v>
      </c>
      <c r="L2136" s="139">
        <f t="shared" si="236"/>
        <v>-0.2376356780256498</v>
      </c>
      <c r="M2136" s="139">
        <f t="shared" si="237"/>
        <v>-0.42907294828018505</v>
      </c>
      <c r="N2136" s="388">
        <f t="shared" si="233"/>
        <v>-148.45924010494403</v>
      </c>
    </row>
    <row r="2137" spans="2:14" x14ac:dyDescent="0.2">
      <c r="B2137" s="387">
        <v>26</v>
      </c>
      <c r="C2137" s="387">
        <v>6721</v>
      </c>
      <c r="D2137" s="384" t="s">
        <v>2710</v>
      </c>
      <c r="E2137" s="385">
        <v>145</v>
      </c>
      <c r="F2137" s="385">
        <v>193</v>
      </c>
      <c r="G2137" s="385">
        <v>710</v>
      </c>
      <c r="H2137" s="386">
        <f t="shared" si="231"/>
        <v>0.20422535211267606</v>
      </c>
      <c r="I2137" s="139">
        <f t="shared" si="232"/>
        <v>4.4300518134715023</v>
      </c>
      <c r="J2137" s="139">
        <f t="shared" si="234"/>
        <v>-0.12258361412787143</v>
      </c>
      <c r="K2137" s="139">
        <f t="shared" si="235"/>
        <v>-0.22345777131574973</v>
      </c>
      <c r="L2137" s="139">
        <f t="shared" si="236"/>
        <v>-8.9991436052909796E-2</v>
      </c>
      <c r="M2137" s="139">
        <f t="shared" si="237"/>
        <v>-0.436032821496531</v>
      </c>
      <c r="N2137" s="388">
        <f t="shared" si="233"/>
        <v>-309.58330326253702</v>
      </c>
    </row>
    <row r="2138" spans="2:14" x14ac:dyDescent="0.2">
      <c r="B2138" s="387">
        <v>26</v>
      </c>
      <c r="C2138" s="387">
        <v>6722</v>
      </c>
      <c r="D2138" s="384" t="s">
        <v>2711</v>
      </c>
      <c r="E2138" s="385">
        <v>74</v>
      </c>
      <c r="F2138" s="385">
        <v>791</v>
      </c>
      <c r="G2138" s="385">
        <v>269</v>
      </c>
      <c r="H2138" s="386">
        <f t="shared" si="231"/>
        <v>0.27509293680297398</v>
      </c>
      <c r="I2138" s="139">
        <f t="shared" si="232"/>
        <v>0.4336283185840708</v>
      </c>
      <c r="J2138" s="139">
        <f t="shared" si="234"/>
        <v>-0.13881704955138602</v>
      </c>
      <c r="K2138" s="139">
        <f t="shared" si="235"/>
        <v>-0.14764589286176213</v>
      </c>
      <c r="L2138" s="139">
        <f t="shared" si="236"/>
        <v>-0.23168534310876004</v>
      </c>
      <c r="M2138" s="139">
        <f t="shared" si="237"/>
        <v>-0.51814828552190817</v>
      </c>
      <c r="N2138" s="388">
        <f t="shared" si="233"/>
        <v>-139.38188880539329</v>
      </c>
    </row>
    <row r="2139" spans="2:14" x14ac:dyDescent="0.2">
      <c r="B2139" s="387">
        <v>26</v>
      </c>
      <c r="C2139" s="387">
        <v>6724</v>
      </c>
      <c r="D2139" s="384" t="s">
        <v>2712</v>
      </c>
      <c r="E2139" s="385">
        <v>112</v>
      </c>
      <c r="F2139" s="385">
        <v>743</v>
      </c>
      <c r="G2139" s="385">
        <v>440</v>
      </c>
      <c r="H2139" s="386">
        <f t="shared" si="231"/>
        <v>0.25454545454545452</v>
      </c>
      <c r="I2139" s="139">
        <f t="shared" si="232"/>
        <v>0.74293405114401079</v>
      </c>
      <c r="J2139" s="139">
        <f t="shared" si="234"/>
        <v>-0.13252245214226813</v>
      </c>
      <c r="K2139" s="139">
        <f t="shared" si="235"/>
        <v>-0.16962693305454005</v>
      </c>
      <c r="L2139" s="139">
        <f t="shared" si="236"/>
        <v>-0.2207188532517024</v>
      </c>
      <c r="M2139" s="139">
        <f t="shared" si="237"/>
        <v>-0.5228682384485106</v>
      </c>
      <c r="N2139" s="388">
        <f t="shared" si="233"/>
        <v>-230.06202491734467</v>
      </c>
    </row>
    <row r="2140" spans="2:14" x14ac:dyDescent="0.2">
      <c r="B2140" s="387">
        <v>26</v>
      </c>
      <c r="C2140" s="387">
        <v>6729</v>
      </c>
      <c r="D2140" s="384" t="s">
        <v>2713</v>
      </c>
      <c r="E2140" s="385">
        <v>3061</v>
      </c>
      <c r="F2140" s="385">
        <v>7074</v>
      </c>
      <c r="G2140" s="385">
        <v>7261</v>
      </c>
      <c r="H2140" s="386">
        <f t="shared" si="231"/>
        <v>0.42156727723454068</v>
      </c>
      <c r="I2140" s="139">
        <f t="shared" si="232"/>
        <v>1.4591461690698333</v>
      </c>
      <c r="J2140" s="139">
        <f t="shared" si="234"/>
        <v>0.11856204451032366</v>
      </c>
      <c r="K2140" s="139">
        <f t="shared" si="235"/>
        <v>9.047677858254017E-3</v>
      </c>
      <c r="L2140" s="139">
        <f t="shared" si="236"/>
        <v>-0.19532542500279917</v>
      </c>
      <c r="M2140" s="139">
        <f t="shared" si="237"/>
        <v>-6.7715702634221497E-2</v>
      </c>
      <c r="N2140" s="388">
        <f t="shared" si="233"/>
        <v>-491.68371682708226</v>
      </c>
    </row>
    <row r="2141" spans="2:14" x14ac:dyDescent="0.2">
      <c r="B2141" s="387">
        <v>26</v>
      </c>
      <c r="C2141" s="387">
        <v>6730</v>
      </c>
      <c r="D2141" s="384" t="s">
        <v>2714</v>
      </c>
      <c r="E2141" s="385">
        <v>1012</v>
      </c>
      <c r="F2141" s="385">
        <v>4649</v>
      </c>
      <c r="G2141" s="385">
        <v>3229</v>
      </c>
      <c r="H2141" s="386">
        <f t="shared" si="231"/>
        <v>0.31340972437287085</v>
      </c>
      <c r="I2141" s="139">
        <f t="shared" si="232"/>
        <v>0.91223919122391917</v>
      </c>
      <c r="J2141" s="139">
        <f t="shared" si="234"/>
        <v>-2.9857936504666813E-2</v>
      </c>
      <c r="K2141" s="139">
        <f t="shared" si="235"/>
        <v>-0.10665581743177545</v>
      </c>
      <c r="L2141" s="139">
        <f t="shared" si="236"/>
        <v>-0.21471610934499438</v>
      </c>
      <c r="M2141" s="139">
        <f t="shared" si="237"/>
        <v>-0.35122986328143668</v>
      </c>
      <c r="N2141" s="388">
        <f t="shared" si="233"/>
        <v>-1134.121228535759</v>
      </c>
    </row>
    <row r="2142" spans="2:14" x14ac:dyDescent="0.2">
      <c r="B2142" s="387">
        <v>26</v>
      </c>
      <c r="C2142" s="387">
        <v>6741</v>
      </c>
      <c r="D2142" s="384" t="s">
        <v>2715</v>
      </c>
      <c r="E2142" s="385">
        <v>91</v>
      </c>
      <c r="F2142" s="385">
        <v>1156</v>
      </c>
      <c r="G2142" s="385">
        <v>310</v>
      </c>
      <c r="H2142" s="386">
        <f t="shared" si="231"/>
        <v>0.29354838709677417</v>
      </c>
      <c r="I2142" s="139">
        <f t="shared" si="232"/>
        <v>0.34688581314878891</v>
      </c>
      <c r="J2142" s="139">
        <f t="shared" si="234"/>
        <v>-0.1373078185936443</v>
      </c>
      <c r="K2142" s="139">
        <f t="shared" si="235"/>
        <v>-0.12790284164022478</v>
      </c>
      <c r="L2142" s="139">
        <f t="shared" si="236"/>
        <v>-0.23476081409392013</v>
      </c>
      <c r="M2142" s="139">
        <f t="shared" si="237"/>
        <v>-0.49997147432778921</v>
      </c>
      <c r="N2142" s="388">
        <f t="shared" si="233"/>
        <v>-154.99115704161466</v>
      </c>
    </row>
    <row r="2143" spans="2:14" x14ac:dyDescent="0.2">
      <c r="B2143" s="387">
        <v>26</v>
      </c>
      <c r="C2143" s="387">
        <v>6742</v>
      </c>
      <c r="D2143" s="384" t="s">
        <v>2716</v>
      </c>
      <c r="E2143" s="385">
        <v>510</v>
      </c>
      <c r="F2143" s="385">
        <v>2457</v>
      </c>
      <c r="G2143" s="385">
        <v>1270</v>
      </c>
      <c r="H2143" s="386">
        <f t="shared" si="231"/>
        <v>0.40157480314960631</v>
      </c>
      <c r="I2143" s="139">
        <f t="shared" si="232"/>
        <v>0.72446072446072451</v>
      </c>
      <c r="J2143" s="139">
        <f t="shared" si="234"/>
        <v>-0.10196972787578942</v>
      </c>
      <c r="K2143" s="139">
        <f t="shared" si="235"/>
        <v>-1.2339632319526637E-2</v>
      </c>
      <c r="L2143" s="139">
        <f t="shared" si="236"/>
        <v>-0.22137382834065944</v>
      </c>
      <c r="M2143" s="139">
        <f t="shared" si="237"/>
        <v>-0.33568318853597551</v>
      </c>
      <c r="N2143" s="388">
        <f t="shared" si="233"/>
        <v>-426.31764944068891</v>
      </c>
    </row>
    <row r="2144" spans="2:14" x14ac:dyDescent="0.2">
      <c r="B2144" s="387">
        <v>26</v>
      </c>
      <c r="C2144" s="387">
        <v>6743</v>
      </c>
      <c r="D2144" s="384" t="s">
        <v>2717</v>
      </c>
      <c r="E2144" s="385">
        <v>1131</v>
      </c>
      <c r="F2144" s="385">
        <v>1082</v>
      </c>
      <c r="G2144" s="385">
        <v>1506</v>
      </c>
      <c r="H2144" s="386">
        <f t="shared" si="231"/>
        <v>0.75099601593625498</v>
      </c>
      <c r="I2144" s="139">
        <f t="shared" si="232"/>
        <v>2.4371534195933457</v>
      </c>
      <c r="J2144" s="139">
        <f t="shared" si="234"/>
        <v>-9.3282447240983432E-2</v>
      </c>
      <c r="K2144" s="139">
        <f t="shared" si="235"/>
        <v>0.36146001993041055</v>
      </c>
      <c r="L2144" s="139">
        <f t="shared" si="236"/>
        <v>-0.16065000368348537</v>
      </c>
      <c r="M2144" s="139">
        <f t="shared" si="237"/>
        <v>0.10752756900594174</v>
      </c>
      <c r="N2144" s="388">
        <f t="shared" si="233"/>
        <v>161.93651892294827</v>
      </c>
    </row>
    <row r="2145" spans="2:14" x14ac:dyDescent="0.2">
      <c r="B2145" s="387">
        <v>26</v>
      </c>
      <c r="C2145" s="387">
        <v>6744</v>
      </c>
      <c r="D2145" s="384" t="s">
        <v>2718</v>
      </c>
      <c r="E2145" s="385">
        <v>25</v>
      </c>
      <c r="F2145" s="385">
        <v>392</v>
      </c>
      <c r="G2145" s="385">
        <v>96</v>
      </c>
      <c r="H2145" s="386">
        <f t="shared" si="231"/>
        <v>0.26041666666666669</v>
      </c>
      <c r="I2145" s="139">
        <f t="shared" si="232"/>
        <v>0.30867346938775508</v>
      </c>
      <c r="J2145" s="139">
        <f t="shared" si="234"/>
        <v>-0.14518526798283279</v>
      </c>
      <c r="K2145" s="139">
        <f t="shared" si="235"/>
        <v>-0.16334609786513571</v>
      </c>
      <c r="L2145" s="139">
        <f t="shared" si="236"/>
        <v>-0.23611563955027848</v>
      </c>
      <c r="M2145" s="139">
        <f t="shared" si="237"/>
        <v>-0.54464700539824695</v>
      </c>
      <c r="N2145" s="388">
        <f t="shared" si="233"/>
        <v>-52.286112518231704</v>
      </c>
    </row>
    <row r="2146" spans="2:14" x14ac:dyDescent="0.2">
      <c r="B2146" s="387">
        <v>26</v>
      </c>
      <c r="C2146" s="387">
        <v>6745</v>
      </c>
      <c r="D2146" s="384" t="s">
        <v>2719</v>
      </c>
      <c r="E2146" s="385">
        <v>57</v>
      </c>
      <c r="F2146" s="385">
        <v>705</v>
      </c>
      <c r="G2146" s="385">
        <v>148</v>
      </c>
      <c r="H2146" s="386">
        <f t="shared" si="231"/>
        <v>0.38513513513513514</v>
      </c>
      <c r="I2146" s="139">
        <f t="shared" si="232"/>
        <v>0.29078014184397161</v>
      </c>
      <c r="J2146" s="139">
        <f t="shared" si="234"/>
        <v>-0.14327112140228229</v>
      </c>
      <c r="K2146" s="139">
        <f t="shared" si="235"/>
        <v>-2.9926264046621777E-2</v>
      </c>
      <c r="L2146" s="139">
        <f t="shared" si="236"/>
        <v>-0.23675005066640575</v>
      </c>
      <c r="M2146" s="139">
        <f t="shared" si="237"/>
        <v>-0.40994743611530982</v>
      </c>
      <c r="N2146" s="388">
        <f t="shared" si="233"/>
        <v>-60.672220545065855</v>
      </c>
    </row>
    <row r="2147" spans="2:14" x14ac:dyDescent="0.2">
      <c r="B2147" s="387">
        <v>26</v>
      </c>
      <c r="C2147" s="387">
        <v>6748</v>
      </c>
      <c r="D2147" s="384" t="s">
        <v>2720</v>
      </c>
      <c r="E2147" s="385">
        <v>386</v>
      </c>
      <c r="F2147" s="385">
        <v>1352</v>
      </c>
      <c r="G2147" s="385">
        <v>518</v>
      </c>
      <c r="H2147" s="386">
        <f t="shared" si="231"/>
        <v>0.74517374517374513</v>
      </c>
      <c r="I2147" s="139">
        <f t="shared" si="232"/>
        <v>0.66863905325443784</v>
      </c>
      <c r="J2147" s="139">
        <f t="shared" si="234"/>
        <v>-0.12965123227144243</v>
      </c>
      <c r="K2147" s="139">
        <f t="shared" si="235"/>
        <v>0.35523154064326434</v>
      </c>
      <c r="L2147" s="139">
        <f t="shared" si="236"/>
        <v>-0.22335299563905123</v>
      </c>
      <c r="M2147" s="139">
        <f t="shared" si="237"/>
        <v>2.2273127327706865E-3</v>
      </c>
      <c r="N2147" s="388">
        <f t="shared" si="233"/>
        <v>1.1537479955752157</v>
      </c>
    </row>
    <row r="2148" spans="2:14" x14ac:dyDescent="0.2">
      <c r="B2148" s="387">
        <v>26</v>
      </c>
      <c r="C2148" s="387">
        <v>6750</v>
      </c>
      <c r="D2148" s="384" t="s">
        <v>2721</v>
      </c>
      <c r="E2148" s="385">
        <v>196</v>
      </c>
      <c r="F2148" s="385">
        <v>1236</v>
      </c>
      <c r="G2148" s="385">
        <v>701</v>
      </c>
      <c r="H2148" s="386">
        <f t="shared" si="231"/>
        <v>0.27960057061340943</v>
      </c>
      <c r="I2148" s="139">
        <f t="shared" si="232"/>
        <v>0.72572815533980584</v>
      </c>
      <c r="J2148" s="139">
        <f t="shared" si="234"/>
        <v>-0.12291490872835133</v>
      </c>
      <c r="K2148" s="139">
        <f t="shared" si="235"/>
        <v>-0.14282377019389872</v>
      </c>
      <c r="L2148" s="139">
        <f t="shared" si="236"/>
        <v>-0.22132889135302286</v>
      </c>
      <c r="M2148" s="139">
        <f t="shared" si="237"/>
        <v>-0.48706757027527292</v>
      </c>
      <c r="N2148" s="388">
        <f t="shared" si="233"/>
        <v>-341.43436676296631</v>
      </c>
    </row>
    <row r="2149" spans="2:14" x14ac:dyDescent="0.2">
      <c r="B2149" s="387">
        <v>26</v>
      </c>
      <c r="C2149" s="387">
        <v>6751</v>
      </c>
      <c r="D2149" s="384" t="s">
        <v>2722</v>
      </c>
      <c r="E2149" s="385">
        <v>197</v>
      </c>
      <c r="F2149" s="385">
        <v>1819</v>
      </c>
      <c r="G2149" s="385">
        <v>564</v>
      </c>
      <c r="H2149" s="386">
        <f t="shared" si="231"/>
        <v>0.34929078014184395</v>
      </c>
      <c r="I2149" s="139">
        <f t="shared" si="232"/>
        <v>0.41836173721825176</v>
      </c>
      <c r="J2149" s="139">
        <f t="shared" si="234"/>
        <v>-0.12795794875787853</v>
      </c>
      <c r="K2149" s="139">
        <f t="shared" si="235"/>
        <v>-6.8271410080433234E-2</v>
      </c>
      <c r="L2149" s="139">
        <f t="shared" si="236"/>
        <v>-0.23222662247113898</v>
      </c>
      <c r="M2149" s="139">
        <f t="shared" si="237"/>
        <v>-0.42845598130945073</v>
      </c>
      <c r="N2149" s="388">
        <f t="shared" si="233"/>
        <v>-241.64917345853021</v>
      </c>
    </row>
    <row r="2150" spans="2:14" x14ac:dyDescent="0.2">
      <c r="B2150" s="387">
        <v>26</v>
      </c>
      <c r="C2150" s="387">
        <v>6753</v>
      </c>
      <c r="D2150" s="384" t="s">
        <v>2723</v>
      </c>
      <c r="E2150" s="385">
        <v>194</v>
      </c>
      <c r="F2150" s="385">
        <v>1685</v>
      </c>
      <c r="G2150" s="385">
        <v>525</v>
      </c>
      <c r="H2150" s="386">
        <f t="shared" si="231"/>
        <v>0.36952380952380953</v>
      </c>
      <c r="I2150" s="139">
        <f t="shared" si="232"/>
        <v>0.42670623145400594</v>
      </c>
      <c r="J2150" s="139">
        <f t="shared" si="234"/>
        <v>-0.12939355869329139</v>
      </c>
      <c r="K2150" s="139">
        <f t="shared" si="235"/>
        <v>-4.662676152968994E-2</v>
      </c>
      <c r="L2150" s="139">
        <f t="shared" si="236"/>
        <v>-0.23193076694126794</v>
      </c>
      <c r="M2150" s="139">
        <f t="shared" si="237"/>
        <v>-0.40795108716424927</v>
      </c>
      <c r="N2150" s="388">
        <f t="shared" si="233"/>
        <v>-214.17432076123086</v>
      </c>
    </row>
    <row r="2151" spans="2:14" x14ac:dyDescent="0.2">
      <c r="B2151" s="387">
        <v>26</v>
      </c>
      <c r="C2151" s="387">
        <v>6754</v>
      </c>
      <c r="D2151" s="384" t="s">
        <v>2724</v>
      </c>
      <c r="E2151" s="385">
        <v>1981</v>
      </c>
      <c r="F2151" s="385">
        <v>2028</v>
      </c>
      <c r="G2151" s="385">
        <v>1909</v>
      </c>
      <c r="H2151" s="386">
        <f t="shared" si="231"/>
        <v>1.037716081718177</v>
      </c>
      <c r="I2151" s="139">
        <f t="shared" si="232"/>
        <v>1.918145956607495</v>
      </c>
      <c r="J2151" s="139">
        <f t="shared" si="234"/>
        <v>-7.8447811241717263E-2</v>
      </c>
      <c r="K2151" s="139">
        <f t="shared" si="235"/>
        <v>0.66818398791057287</v>
      </c>
      <c r="L2151" s="139">
        <f t="shared" si="236"/>
        <v>-0.17905150575544762</v>
      </c>
      <c r="M2151" s="139">
        <f t="shared" si="237"/>
        <v>0.41068467091340799</v>
      </c>
      <c r="N2151" s="388">
        <f t="shared" si="233"/>
        <v>783.99703677369587</v>
      </c>
    </row>
    <row r="2152" spans="2:14" x14ac:dyDescent="0.2">
      <c r="B2152" s="387">
        <v>26</v>
      </c>
      <c r="C2152" s="387">
        <v>6757</v>
      </c>
      <c r="D2152" s="384" t="s">
        <v>2725</v>
      </c>
      <c r="E2152" s="385">
        <v>1784</v>
      </c>
      <c r="F2152" s="385">
        <v>3131</v>
      </c>
      <c r="G2152" s="385">
        <v>2580</v>
      </c>
      <c r="H2152" s="386">
        <f t="shared" si="231"/>
        <v>0.69147286821705423</v>
      </c>
      <c r="I2152" s="139">
        <f t="shared" si="232"/>
        <v>1.3938038965186841</v>
      </c>
      <c r="J2152" s="139">
        <f t="shared" si="234"/>
        <v>-5.3747958250383289E-2</v>
      </c>
      <c r="K2152" s="139">
        <f t="shared" si="235"/>
        <v>0.2977840577848489</v>
      </c>
      <c r="L2152" s="139">
        <f t="shared" si="236"/>
        <v>-0.19764214691816298</v>
      </c>
      <c r="M2152" s="139">
        <f t="shared" si="237"/>
        <v>4.6393952616302636E-2</v>
      </c>
      <c r="N2152" s="388">
        <f t="shared" si="233"/>
        <v>119.6963977500608</v>
      </c>
    </row>
    <row r="2153" spans="2:14" x14ac:dyDescent="0.2">
      <c r="B2153" s="387">
        <v>26</v>
      </c>
      <c r="C2153" s="387">
        <v>6758</v>
      </c>
      <c r="D2153" s="384" t="s">
        <v>2726</v>
      </c>
      <c r="E2153" s="385">
        <v>83</v>
      </c>
      <c r="F2153" s="385">
        <v>1491</v>
      </c>
      <c r="G2153" s="385">
        <v>222</v>
      </c>
      <c r="H2153" s="386">
        <f t="shared" si="231"/>
        <v>0.37387387387387389</v>
      </c>
      <c r="I2153" s="139">
        <f t="shared" si="232"/>
        <v>0.204560697518444</v>
      </c>
      <c r="J2153" s="139">
        <f t="shared" si="234"/>
        <v>-0.14054714357611434</v>
      </c>
      <c r="K2153" s="139">
        <f t="shared" si="235"/>
        <v>-4.1973201637458241E-2</v>
      </c>
      <c r="L2153" s="139">
        <f t="shared" si="236"/>
        <v>-0.23980697642672547</v>
      </c>
      <c r="M2153" s="139">
        <f t="shared" si="237"/>
        <v>-0.42232732164029807</v>
      </c>
      <c r="N2153" s="388">
        <f t="shared" si="233"/>
        <v>-93.756665404146176</v>
      </c>
    </row>
    <row r="2154" spans="2:14" x14ac:dyDescent="0.2">
      <c r="B2154" s="387">
        <v>26</v>
      </c>
      <c r="C2154" s="387">
        <v>6759</v>
      </c>
      <c r="D2154" s="384" t="s">
        <v>2727</v>
      </c>
      <c r="E2154" s="385">
        <v>42</v>
      </c>
      <c r="F2154" s="385">
        <v>1318</v>
      </c>
      <c r="G2154" s="385">
        <v>129</v>
      </c>
      <c r="H2154" s="386">
        <f t="shared" si="231"/>
        <v>0.32558139534883723</v>
      </c>
      <c r="I2154" s="139">
        <f t="shared" si="232"/>
        <v>0.12974203338391502</v>
      </c>
      <c r="J2154" s="139">
        <f t="shared" si="234"/>
        <v>-0.14397052111440653</v>
      </c>
      <c r="K2154" s="139">
        <f t="shared" si="235"/>
        <v>-9.363495260839419E-2</v>
      </c>
      <c r="L2154" s="139">
        <f t="shared" si="236"/>
        <v>-0.24245968549409105</v>
      </c>
      <c r="M2154" s="139">
        <f t="shared" si="237"/>
        <v>-0.48006515921689175</v>
      </c>
      <c r="N2154" s="388">
        <f t="shared" si="233"/>
        <v>-61.928405538979035</v>
      </c>
    </row>
    <row r="2155" spans="2:14" x14ac:dyDescent="0.2">
      <c r="B2155" s="387">
        <v>26</v>
      </c>
      <c r="C2155" s="387">
        <v>6771</v>
      </c>
      <c r="D2155" s="384" t="s">
        <v>2728</v>
      </c>
      <c r="E2155" s="385">
        <v>1091</v>
      </c>
      <c r="F2155" s="385">
        <v>1062</v>
      </c>
      <c r="G2155" s="385">
        <v>1891</v>
      </c>
      <c r="H2155" s="386">
        <f t="shared" si="231"/>
        <v>0.57694341618191436</v>
      </c>
      <c r="I2155" s="139">
        <f t="shared" si="232"/>
        <v>2.8079096045197742</v>
      </c>
      <c r="J2155" s="139">
        <f t="shared" si="234"/>
        <v>-7.9110400442677045E-2</v>
      </c>
      <c r="K2155" s="139">
        <f t="shared" si="235"/>
        <v>0.17526410828982228</v>
      </c>
      <c r="L2155" s="139">
        <f t="shared" si="236"/>
        <v>-0.14750477708911847</v>
      </c>
      <c r="M2155" s="139">
        <f t="shared" si="237"/>
        <v>-5.1351069241973232E-2</v>
      </c>
      <c r="N2155" s="388">
        <f t="shared" si="233"/>
        <v>-97.104871936571385</v>
      </c>
    </row>
    <row r="2156" spans="2:14" x14ac:dyDescent="0.2">
      <c r="B2156" s="387">
        <v>26</v>
      </c>
      <c r="C2156" s="387">
        <v>6773</v>
      </c>
      <c r="D2156" s="384" t="s">
        <v>2729</v>
      </c>
      <c r="E2156" s="385">
        <v>38</v>
      </c>
      <c r="F2156" s="385">
        <v>506</v>
      </c>
      <c r="G2156" s="385">
        <v>117</v>
      </c>
      <c r="H2156" s="386">
        <f t="shared" si="231"/>
        <v>0.3247863247863248</v>
      </c>
      <c r="I2156" s="139">
        <f t="shared" si="232"/>
        <v>0.30632411067193677</v>
      </c>
      <c r="J2156" s="139">
        <f t="shared" si="234"/>
        <v>-0.1444122472483797</v>
      </c>
      <c r="K2156" s="139">
        <f t="shared" si="235"/>
        <v>-9.4485493700078776E-2</v>
      </c>
      <c r="L2156" s="139">
        <f t="shared" si="236"/>
        <v>-0.23619893648213416</v>
      </c>
      <c r="M2156" s="139">
        <f t="shared" si="237"/>
        <v>-0.47509667743059264</v>
      </c>
      <c r="N2156" s="388">
        <f t="shared" si="233"/>
        <v>-55.586311259379336</v>
      </c>
    </row>
    <row r="2157" spans="2:14" x14ac:dyDescent="0.2">
      <c r="B2157" s="387">
        <v>26</v>
      </c>
      <c r="C2157" s="387">
        <v>6774</v>
      </c>
      <c r="D2157" s="384" t="s">
        <v>2730</v>
      </c>
      <c r="E2157" s="385">
        <v>1739</v>
      </c>
      <c r="F2157" s="385">
        <v>895</v>
      </c>
      <c r="G2157" s="385">
        <v>1185</v>
      </c>
      <c r="H2157" s="386">
        <f t="shared" si="231"/>
        <v>1.4675105485232067</v>
      </c>
      <c r="I2157" s="139">
        <f t="shared" si="232"/>
        <v>3.2670391061452513</v>
      </c>
      <c r="J2157" s="139">
        <f t="shared" si="234"/>
        <v>-0.10509862132476616</v>
      </c>
      <c r="K2157" s="139">
        <f t="shared" si="235"/>
        <v>1.1279643800322214</v>
      </c>
      <c r="L2157" s="139">
        <f t="shared" si="236"/>
        <v>-0.13122625880567221</v>
      </c>
      <c r="M2157" s="139">
        <f t="shared" si="237"/>
        <v>0.89163949990178304</v>
      </c>
      <c r="N2157" s="388">
        <f t="shared" si="233"/>
        <v>1056.5928073836128</v>
      </c>
    </row>
    <row r="2158" spans="2:14" x14ac:dyDescent="0.2">
      <c r="B2158" s="387">
        <v>26</v>
      </c>
      <c r="C2158" s="387">
        <v>6775</v>
      </c>
      <c r="D2158" s="384" t="s">
        <v>2731</v>
      </c>
      <c r="E2158" s="385">
        <v>367</v>
      </c>
      <c r="F2158" s="385">
        <v>1333</v>
      </c>
      <c r="G2158" s="385">
        <v>642</v>
      </c>
      <c r="H2158" s="386">
        <f t="shared" si="231"/>
        <v>0.57165109034267914</v>
      </c>
      <c r="I2158" s="139">
        <f t="shared" si="232"/>
        <v>0.75693923480870218</v>
      </c>
      <c r="J2158" s="139">
        <f t="shared" si="234"/>
        <v>-0.12508672888705283</v>
      </c>
      <c r="K2158" s="139">
        <f t="shared" si="235"/>
        <v>0.16960254715412965</v>
      </c>
      <c r="L2158" s="139">
        <f t="shared" si="236"/>
        <v>-0.22022229696956075</v>
      </c>
      <c r="M2158" s="139">
        <f t="shared" si="237"/>
        <v>-0.17570647870248393</v>
      </c>
      <c r="N2158" s="388">
        <f t="shared" si="233"/>
        <v>-112.80355932699469</v>
      </c>
    </row>
    <row r="2159" spans="2:14" x14ac:dyDescent="0.2">
      <c r="B2159" s="387">
        <v>26</v>
      </c>
      <c r="C2159" s="387">
        <v>6778</v>
      </c>
      <c r="D2159" s="384" t="s">
        <v>2732</v>
      </c>
      <c r="E2159" s="385">
        <v>274</v>
      </c>
      <c r="F2159" s="385">
        <v>1296</v>
      </c>
      <c r="G2159" s="385">
        <v>633</v>
      </c>
      <c r="H2159" s="386">
        <f t="shared" si="231"/>
        <v>0.43285939968404424</v>
      </c>
      <c r="I2159" s="139">
        <f t="shared" si="232"/>
        <v>0.69984567901234573</v>
      </c>
      <c r="J2159" s="139">
        <f t="shared" si="234"/>
        <v>-0.1254180234875327</v>
      </c>
      <c r="K2159" s="139">
        <f t="shared" si="235"/>
        <v>2.1127629762506078E-2</v>
      </c>
      <c r="L2159" s="139">
        <f t="shared" si="236"/>
        <v>-0.22224655916270569</v>
      </c>
      <c r="M2159" s="139">
        <f t="shared" si="237"/>
        <v>-0.32653695288773232</v>
      </c>
      <c r="N2159" s="388">
        <f t="shared" si="233"/>
        <v>-206.69789117793457</v>
      </c>
    </row>
    <row r="2160" spans="2:14" x14ac:dyDescent="0.2">
      <c r="B2160" s="387">
        <v>26</v>
      </c>
      <c r="C2160" s="387">
        <v>6781</v>
      </c>
      <c r="D2160" s="384" t="s">
        <v>2733</v>
      </c>
      <c r="E2160" s="385">
        <v>143</v>
      </c>
      <c r="F2160" s="385">
        <v>1157</v>
      </c>
      <c r="G2160" s="385">
        <v>731</v>
      </c>
      <c r="H2160" s="386">
        <f t="shared" si="231"/>
        <v>0.19562243502051985</v>
      </c>
      <c r="I2160" s="139">
        <f t="shared" si="232"/>
        <v>0.75540190146931718</v>
      </c>
      <c r="J2160" s="139">
        <f t="shared" si="234"/>
        <v>-0.12181059339341836</v>
      </c>
      <c r="K2160" s="139">
        <f t="shared" si="235"/>
        <v>-0.23266089722713085</v>
      </c>
      <c r="L2160" s="139">
        <f t="shared" si="236"/>
        <v>-0.22027680339701602</v>
      </c>
      <c r="M2160" s="139">
        <f t="shared" si="237"/>
        <v>-0.57474829401756522</v>
      </c>
      <c r="N2160" s="388">
        <f t="shared" si="233"/>
        <v>-420.1410029268402</v>
      </c>
    </row>
    <row r="2161" spans="2:14" x14ac:dyDescent="0.2">
      <c r="B2161" s="387">
        <v>26</v>
      </c>
      <c r="C2161" s="387">
        <v>6782</v>
      </c>
      <c r="D2161" s="384" t="s">
        <v>2734</v>
      </c>
      <c r="E2161" s="385">
        <v>370</v>
      </c>
      <c r="F2161" s="385">
        <v>1038</v>
      </c>
      <c r="G2161" s="385">
        <v>1016</v>
      </c>
      <c r="H2161" s="386">
        <f t="shared" si="231"/>
        <v>0.36417322834645671</v>
      </c>
      <c r="I2161" s="139">
        <f t="shared" si="232"/>
        <v>1.3352601156069364</v>
      </c>
      <c r="J2161" s="139">
        <f t="shared" si="234"/>
        <v>-0.1113195977115552</v>
      </c>
      <c r="K2161" s="139">
        <f t="shared" si="235"/>
        <v>-5.2350642365312644E-2</v>
      </c>
      <c r="L2161" s="139">
        <f t="shared" si="236"/>
        <v>-0.19971782710116143</v>
      </c>
      <c r="M2161" s="139">
        <f t="shared" si="237"/>
        <v>-0.36338806717802929</v>
      </c>
      <c r="N2161" s="388">
        <f t="shared" si="233"/>
        <v>-369.20227625287777</v>
      </c>
    </row>
    <row r="2162" spans="2:14" x14ac:dyDescent="0.2">
      <c r="B2162" s="387">
        <v>26</v>
      </c>
      <c r="C2162" s="387">
        <v>6783</v>
      </c>
      <c r="D2162" s="384" t="s">
        <v>2735</v>
      </c>
      <c r="E2162" s="385">
        <v>178</v>
      </c>
      <c r="F2162" s="385">
        <v>613</v>
      </c>
      <c r="G2162" s="385">
        <v>304</v>
      </c>
      <c r="H2162" s="386">
        <f t="shared" si="231"/>
        <v>0.58552631578947367</v>
      </c>
      <c r="I2162" s="139">
        <f t="shared" si="232"/>
        <v>0.78629690048939638</v>
      </c>
      <c r="J2162" s="139">
        <f t="shared" si="234"/>
        <v>-0.1375286816606309</v>
      </c>
      <c r="K2162" s="139">
        <f t="shared" si="235"/>
        <v>0.18444582013557884</v>
      </c>
      <c r="L2162" s="139">
        <f t="shared" si="236"/>
        <v>-0.21918141570218291</v>
      </c>
      <c r="M2162" s="139">
        <f t="shared" si="237"/>
        <v>-0.17226427722723497</v>
      </c>
      <c r="N2162" s="388">
        <f t="shared" si="233"/>
        <v>-52.368340277079433</v>
      </c>
    </row>
    <row r="2163" spans="2:14" x14ac:dyDescent="0.2">
      <c r="B2163" s="387">
        <v>26</v>
      </c>
      <c r="C2163" s="387">
        <v>6784</v>
      </c>
      <c r="D2163" s="384" t="s">
        <v>2736</v>
      </c>
      <c r="E2163" s="385">
        <v>1003</v>
      </c>
      <c r="F2163" s="385">
        <v>1841</v>
      </c>
      <c r="G2163" s="385">
        <v>2412</v>
      </c>
      <c r="H2163" s="386">
        <f t="shared" si="231"/>
        <v>0.41583747927031511</v>
      </c>
      <c r="I2163" s="139">
        <f t="shared" si="232"/>
        <v>1.8549701249321022</v>
      </c>
      <c r="J2163" s="139">
        <f t="shared" si="234"/>
        <v>-5.9932124126007895E-2</v>
      </c>
      <c r="K2163" s="139">
        <f t="shared" si="235"/>
        <v>2.9181230169523118E-3</v>
      </c>
      <c r="L2163" s="139">
        <f t="shared" si="236"/>
        <v>-0.18129141612356575</v>
      </c>
      <c r="M2163" s="139">
        <f t="shared" si="237"/>
        <v>-0.23830541723262133</v>
      </c>
      <c r="N2163" s="388">
        <f t="shared" si="233"/>
        <v>-574.7926663650826</v>
      </c>
    </row>
    <row r="2164" spans="2:14" x14ac:dyDescent="0.2">
      <c r="B2164" s="387">
        <v>26</v>
      </c>
      <c r="C2164" s="387">
        <v>6785</v>
      </c>
      <c r="D2164" s="384" t="s">
        <v>2737</v>
      </c>
      <c r="E2164" s="385">
        <v>260</v>
      </c>
      <c r="F2164" s="385">
        <v>813</v>
      </c>
      <c r="G2164" s="385">
        <v>735</v>
      </c>
      <c r="H2164" s="386">
        <f t="shared" si="231"/>
        <v>0.35374149659863946</v>
      </c>
      <c r="I2164" s="139">
        <f t="shared" si="232"/>
        <v>1.2238622386223863</v>
      </c>
      <c r="J2164" s="139">
        <f t="shared" si="234"/>
        <v>-0.12166335134876063</v>
      </c>
      <c r="K2164" s="139">
        <f t="shared" si="235"/>
        <v>-6.351017577944347E-2</v>
      </c>
      <c r="L2164" s="139">
        <f t="shared" si="236"/>
        <v>-0.20366745867745975</v>
      </c>
      <c r="M2164" s="139">
        <f t="shared" si="237"/>
        <v>-0.38884098580566384</v>
      </c>
      <c r="N2164" s="388">
        <f t="shared" si="233"/>
        <v>-285.79812456716292</v>
      </c>
    </row>
    <row r="2165" spans="2:14" x14ac:dyDescent="0.2">
      <c r="B2165" s="387">
        <v>26</v>
      </c>
      <c r="C2165" s="387">
        <v>6787</v>
      </c>
      <c r="D2165" s="384" t="s">
        <v>2738</v>
      </c>
      <c r="E2165" s="385">
        <v>34</v>
      </c>
      <c r="F2165" s="385">
        <v>554</v>
      </c>
      <c r="G2165" s="385">
        <v>185</v>
      </c>
      <c r="H2165" s="386">
        <f t="shared" si="231"/>
        <v>0.18378378378378379</v>
      </c>
      <c r="I2165" s="139">
        <f t="shared" si="232"/>
        <v>0.39530685920577618</v>
      </c>
      <c r="J2165" s="139">
        <f t="shared" si="234"/>
        <v>-0.14190913248919831</v>
      </c>
      <c r="K2165" s="139">
        <f t="shared" si="235"/>
        <v>-0.24532550817077797</v>
      </c>
      <c r="L2165" s="139">
        <f t="shared" si="236"/>
        <v>-0.23304403727876952</v>
      </c>
      <c r="M2165" s="139">
        <f t="shared" si="237"/>
        <v>-0.6202786779387458</v>
      </c>
      <c r="N2165" s="388">
        <f t="shared" si="233"/>
        <v>-114.75155541866798</v>
      </c>
    </row>
    <row r="2166" spans="2:14" x14ac:dyDescent="0.2">
      <c r="B2166" s="387">
        <v>26</v>
      </c>
      <c r="C2166" s="387">
        <v>6789</v>
      </c>
      <c r="D2166" s="384" t="s">
        <v>2739</v>
      </c>
      <c r="E2166" s="385">
        <v>136</v>
      </c>
      <c r="F2166" s="385">
        <v>733</v>
      </c>
      <c r="G2166" s="385">
        <v>340</v>
      </c>
      <c r="H2166" s="386">
        <f t="shared" si="231"/>
        <v>0.4</v>
      </c>
      <c r="I2166" s="139">
        <f t="shared" si="232"/>
        <v>0.64938608458390179</v>
      </c>
      <c r="J2166" s="139">
        <f t="shared" si="234"/>
        <v>-0.13620350325871133</v>
      </c>
      <c r="K2166" s="139">
        <f t="shared" si="235"/>
        <v>-1.4024306426717611E-2</v>
      </c>
      <c r="L2166" s="139">
        <f t="shared" si="236"/>
        <v>-0.22403561307357542</v>
      </c>
      <c r="M2166" s="139">
        <f t="shared" si="237"/>
        <v>-0.37426342275900437</v>
      </c>
      <c r="N2166" s="388">
        <f t="shared" si="233"/>
        <v>-127.24956373806148</v>
      </c>
    </row>
    <row r="2167" spans="2:14" x14ac:dyDescent="0.2">
      <c r="B2167" s="387">
        <v>26</v>
      </c>
      <c r="C2167" s="387">
        <v>6790</v>
      </c>
      <c r="D2167" s="384" t="s">
        <v>2740</v>
      </c>
      <c r="E2167" s="385">
        <v>250</v>
      </c>
      <c r="F2167" s="385">
        <v>1996</v>
      </c>
      <c r="G2167" s="385">
        <v>1697</v>
      </c>
      <c r="H2167" s="386">
        <f t="shared" si="231"/>
        <v>0.1473187978786093</v>
      </c>
      <c r="I2167" s="139">
        <f t="shared" si="232"/>
        <v>0.97545090180360716</v>
      </c>
      <c r="J2167" s="139">
        <f t="shared" si="234"/>
        <v>-8.6251639608576888E-2</v>
      </c>
      <c r="K2167" s="139">
        <f t="shared" si="235"/>
        <v>-0.28433458532997069</v>
      </c>
      <c r="L2167" s="139">
        <f t="shared" si="236"/>
        <v>-0.21247492688393194</v>
      </c>
      <c r="M2167" s="139">
        <f t="shared" si="237"/>
        <v>-0.58306115182247953</v>
      </c>
      <c r="N2167" s="388">
        <f t="shared" si="233"/>
        <v>-989.45477464274779</v>
      </c>
    </row>
    <row r="2168" spans="2:14" x14ac:dyDescent="0.2">
      <c r="B2168" s="387">
        <v>26</v>
      </c>
      <c r="C2168" s="387">
        <v>6792</v>
      </c>
      <c r="D2168" s="384" t="s">
        <v>2741</v>
      </c>
      <c r="E2168" s="385">
        <v>94</v>
      </c>
      <c r="F2168" s="385">
        <v>894</v>
      </c>
      <c r="G2168" s="385">
        <v>390</v>
      </c>
      <c r="H2168" s="386">
        <f t="shared" si="231"/>
        <v>0.24102564102564103</v>
      </c>
      <c r="I2168" s="139">
        <f t="shared" si="232"/>
        <v>0.54138702460850108</v>
      </c>
      <c r="J2168" s="139">
        <f t="shared" si="234"/>
        <v>-0.13436297770048974</v>
      </c>
      <c r="K2168" s="139">
        <f t="shared" si="235"/>
        <v>-0.18408999770904916</v>
      </c>
      <c r="L2168" s="139">
        <f t="shared" si="236"/>
        <v>-0.22786473898724552</v>
      </c>
      <c r="M2168" s="139">
        <f t="shared" si="237"/>
        <v>-0.54631771439678434</v>
      </c>
      <c r="N2168" s="388">
        <f t="shared" si="233"/>
        <v>-213.06390861474588</v>
      </c>
    </row>
    <row r="2169" spans="2:14" x14ac:dyDescent="0.2">
      <c r="B2169" s="387">
        <v>26</v>
      </c>
      <c r="C2169" s="387">
        <v>6793</v>
      </c>
      <c r="D2169" s="384" t="s">
        <v>2742</v>
      </c>
      <c r="E2169" s="385">
        <v>56</v>
      </c>
      <c r="F2169" s="385">
        <v>510</v>
      </c>
      <c r="G2169" s="385">
        <v>184</v>
      </c>
      <c r="H2169" s="386">
        <f t="shared" si="231"/>
        <v>0.30434782608695654</v>
      </c>
      <c r="I2169" s="139">
        <f t="shared" si="232"/>
        <v>0.47058823529411764</v>
      </c>
      <c r="J2169" s="139">
        <f t="shared" si="234"/>
        <v>-0.14194594300036276</v>
      </c>
      <c r="K2169" s="139">
        <f t="shared" si="235"/>
        <v>-0.11634994676349211</v>
      </c>
      <c r="L2169" s="139">
        <f t="shared" si="236"/>
        <v>-0.23037492267663989</v>
      </c>
      <c r="M2169" s="139">
        <f t="shared" si="237"/>
        <v>-0.48867081244049476</v>
      </c>
      <c r="N2169" s="388">
        <f t="shared" si="233"/>
        <v>-89.915429489051036</v>
      </c>
    </row>
    <row r="2170" spans="2:14" x14ac:dyDescent="0.2">
      <c r="B2170" s="387">
        <v>26</v>
      </c>
      <c r="C2170" s="387">
        <v>6800</v>
      </c>
      <c r="D2170" s="384" t="s">
        <v>2743</v>
      </c>
      <c r="E2170" s="385">
        <v>6678</v>
      </c>
      <c r="F2170" s="385">
        <v>1463</v>
      </c>
      <c r="G2170" s="385">
        <v>6466</v>
      </c>
      <c r="H2170" s="386">
        <f t="shared" si="231"/>
        <v>1.0327868852459017</v>
      </c>
      <c r="I2170" s="139">
        <f t="shared" si="232"/>
        <v>8.9842788790157204</v>
      </c>
      <c r="J2170" s="139">
        <f t="shared" si="234"/>
        <v>8.9297688134600095E-2</v>
      </c>
      <c r="K2170" s="139">
        <f t="shared" si="235"/>
        <v>0.66291089097259981</v>
      </c>
      <c r="L2170" s="139">
        <f t="shared" si="236"/>
        <v>7.147949598469612E-2</v>
      </c>
      <c r="M2170" s="139">
        <f t="shared" si="237"/>
        <v>0.82368807509189612</v>
      </c>
      <c r="N2170" s="388">
        <f t="shared" si="233"/>
        <v>5325.9670935442</v>
      </c>
    </row>
    <row r="2171" spans="2:14" x14ac:dyDescent="0.2">
      <c r="B2171" s="387">
        <v>26</v>
      </c>
      <c r="C2171" s="387">
        <v>6806</v>
      </c>
      <c r="D2171" s="384" t="s">
        <v>2744</v>
      </c>
      <c r="E2171" s="385">
        <v>232</v>
      </c>
      <c r="F2171" s="385">
        <v>912</v>
      </c>
      <c r="G2171" s="385">
        <v>559</v>
      </c>
      <c r="H2171" s="386">
        <f t="shared" si="231"/>
        <v>0.41502683363148479</v>
      </c>
      <c r="I2171" s="139">
        <f t="shared" si="232"/>
        <v>0.86732456140350878</v>
      </c>
      <c r="J2171" s="139">
        <f t="shared" si="234"/>
        <v>-0.12814200131370071</v>
      </c>
      <c r="K2171" s="139">
        <f t="shared" si="235"/>
        <v>2.0509202061209015E-3</v>
      </c>
      <c r="L2171" s="139">
        <f t="shared" si="236"/>
        <v>-0.21630856554773734</v>
      </c>
      <c r="M2171" s="139">
        <f t="shared" si="237"/>
        <v>-0.34239964665531714</v>
      </c>
      <c r="N2171" s="388">
        <f t="shared" si="233"/>
        <v>-191.40140248032228</v>
      </c>
    </row>
    <row r="2172" spans="2:14" x14ac:dyDescent="0.2">
      <c r="B2172" s="387">
        <v>26</v>
      </c>
      <c r="C2172" s="387">
        <v>6807</v>
      </c>
      <c r="D2172" s="384" t="s">
        <v>2745</v>
      </c>
      <c r="E2172" s="385">
        <v>451</v>
      </c>
      <c r="F2172" s="385">
        <v>2286</v>
      </c>
      <c r="G2172" s="385">
        <v>1225</v>
      </c>
      <c r="H2172" s="386">
        <f t="shared" si="231"/>
        <v>0.36816326530612242</v>
      </c>
      <c r="I2172" s="139">
        <f t="shared" si="232"/>
        <v>0.73315835520559935</v>
      </c>
      <c r="J2172" s="139">
        <f t="shared" si="234"/>
        <v>-0.10362620087818886</v>
      </c>
      <c r="K2172" s="139">
        <f t="shared" si="235"/>
        <v>-4.808222827535838E-2</v>
      </c>
      <c r="L2172" s="139">
        <f t="shared" si="236"/>
        <v>-0.22106545229293903</v>
      </c>
      <c r="M2172" s="139">
        <f t="shared" si="237"/>
        <v>-0.37277388144648627</v>
      </c>
      <c r="N2172" s="388">
        <f t="shared" si="233"/>
        <v>-456.64800477194569</v>
      </c>
    </row>
    <row r="2173" spans="2:14" x14ac:dyDescent="0.2">
      <c r="B2173" s="387">
        <v>26</v>
      </c>
      <c r="C2173" s="387">
        <v>6808</v>
      </c>
      <c r="D2173" s="384" t="s">
        <v>2746</v>
      </c>
      <c r="E2173" s="385">
        <v>707</v>
      </c>
      <c r="F2173" s="385">
        <v>6098</v>
      </c>
      <c r="G2173" s="385">
        <v>1284</v>
      </c>
      <c r="H2173" s="386">
        <f t="shared" si="231"/>
        <v>0.55062305295950154</v>
      </c>
      <c r="I2173" s="139">
        <f t="shared" si="232"/>
        <v>0.32650049196457853</v>
      </c>
      <c r="J2173" s="139">
        <f t="shared" si="234"/>
        <v>-0.10145438071948738</v>
      </c>
      <c r="K2173" s="139">
        <f t="shared" si="235"/>
        <v>0.1471074244377826</v>
      </c>
      <c r="L2173" s="139">
        <f t="shared" si="236"/>
        <v>-0.23548357928856836</v>
      </c>
      <c r="M2173" s="139">
        <f t="shared" si="237"/>
        <v>-0.18983053557027313</v>
      </c>
      <c r="N2173" s="388">
        <f t="shared" si="233"/>
        <v>-243.74240767223068</v>
      </c>
    </row>
    <row r="2174" spans="2:14" x14ac:dyDescent="0.2">
      <c r="B2174" s="387">
        <v>26</v>
      </c>
      <c r="C2174" s="387">
        <v>6809</v>
      </c>
      <c r="D2174" s="384" t="s">
        <v>2747</v>
      </c>
      <c r="E2174" s="385">
        <v>757</v>
      </c>
      <c r="F2174" s="385">
        <v>4091</v>
      </c>
      <c r="G2174" s="385">
        <v>1073</v>
      </c>
      <c r="H2174" s="386">
        <f t="shared" si="231"/>
        <v>0.70549860205032622</v>
      </c>
      <c r="I2174" s="139">
        <f t="shared" si="232"/>
        <v>0.44732339281349304</v>
      </c>
      <c r="J2174" s="139">
        <f t="shared" si="234"/>
        <v>-0.10922139857518257</v>
      </c>
      <c r="K2174" s="139">
        <f t="shared" si="235"/>
        <v>0.31278833983062282</v>
      </c>
      <c r="L2174" s="139">
        <f t="shared" si="236"/>
        <v>-0.23119978181189818</v>
      </c>
      <c r="M2174" s="139">
        <f t="shared" si="237"/>
        <v>-2.7632840556457927E-2</v>
      </c>
      <c r="N2174" s="388">
        <f t="shared" si="233"/>
        <v>-29.650037917079356</v>
      </c>
    </row>
    <row r="2175" spans="2:14" x14ac:dyDescent="0.2">
      <c r="B2175" s="387">
        <v>26</v>
      </c>
      <c r="C2175" s="387">
        <v>6810</v>
      </c>
      <c r="D2175" s="384" t="s">
        <v>2748</v>
      </c>
      <c r="E2175" s="385">
        <v>381</v>
      </c>
      <c r="F2175" s="385">
        <v>3102</v>
      </c>
      <c r="G2175" s="385">
        <v>1126</v>
      </c>
      <c r="H2175" s="386">
        <f t="shared" si="231"/>
        <v>0.33836589698046182</v>
      </c>
      <c r="I2175" s="139">
        <f t="shared" si="232"/>
        <v>0.48581560283687941</v>
      </c>
      <c r="J2175" s="139">
        <f t="shared" si="234"/>
        <v>-0.10727044148346766</v>
      </c>
      <c r="K2175" s="139">
        <f t="shared" si="235"/>
        <v>-7.9958501124585982E-2</v>
      </c>
      <c r="L2175" s="139">
        <f t="shared" si="236"/>
        <v>-0.2298350336473442</v>
      </c>
      <c r="M2175" s="139">
        <f t="shared" si="237"/>
        <v>-0.41706397625539782</v>
      </c>
      <c r="N2175" s="388">
        <f t="shared" si="233"/>
        <v>-469.61403726357793</v>
      </c>
    </row>
    <row r="2176" spans="2:14" x14ac:dyDescent="0.2">
      <c r="B2176" s="387"/>
      <c r="C2176" s="387"/>
      <c r="D2176" s="384"/>
      <c r="E2176" s="385"/>
      <c r="F2176" s="385"/>
      <c r="G2176" s="385"/>
      <c r="H2176" s="386"/>
      <c r="I2176" s="139"/>
      <c r="J2176" s="139"/>
      <c r="K2176" s="139"/>
      <c r="L2176" s="139"/>
      <c r="M2176" s="139"/>
      <c r="N2176" s="388"/>
    </row>
    <row r="2177" spans="2:14" x14ac:dyDescent="0.2">
      <c r="B2177" s="387"/>
      <c r="C2177" s="387"/>
      <c r="D2177" s="384"/>
      <c r="E2177" s="385"/>
      <c r="F2177" s="385"/>
      <c r="G2177" s="385"/>
      <c r="H2177" s="386"/>
      <c r="I2177" s="139"/>
      <c r="J2177" s="139"/>
      <c r="K2177" s="139"/>
      <c r="L2177" s="139"/>
      <c r="M2177" s="139"/>
      <c r="N2177" s="388"/>
    </row>
    <row r="2178" spans="2:14" x14ac:dyDescent="0.2">
      <c r="B2178" s="387"/>
      <c r="C2178" s="387"/>
      <c r="D2178" s="384"/>
      <c r="E2178" s="385"/>
      <c r="F2178" s="385"/>
      <c r="G2178" s="385"/>
      <c r="H2178" s="386"/>
      <c r="I2178" s="139"/>
      <c r="J2178" s="139"/>
      <c r="K2178" s="139"/>
      <c r="L2178" s="139"/>
      <c r="M2178" s="139"/>
      <c r="N2178" s="388"/>
    </row>
    <row r="2179" spans="2:14" x14ac:dyDescent="0.2">
      <c r="B2179" s="387"/>
      <c r="C2179" s="387"/>
      <c r="D2179" s="384"/>
      <c r="E2179" s="385"/>
      <c r="F2179" s="385"/>
      <c r="G2179" s="385"/>
      <c r="H2179" s="386"/>
      <c r="I2179" s="139"/>
      <c r="J2179" s="139"/>
      <c r="K2179" s="139"/>
      <c r="L2179" s="139"/>
      <c r="M2179" s="139"/>
      <c r="N2179" s="388"/>
    </row>
    <row r="2180" spans="2:14" x14ac:dyDescent="0.2">
      <c r="B2180" s="387"/>
      <c r="C2180" s="387"/>
      <c r="D2180" s="384"/>
      <c r="E2180" s="385"/>
      <c r="F2180" s="385"/>
      <c r="G2180" s="385"/>
      <c r="H2180" s="386"/>
      <c r="I2180" s="139"/>
      <c r="J2180" s="139"/>
      <c r="K2180" s="139"/>
      <c r="L2180" s="139"/>
      <c r="M2180" s="139"/>
      <c r="N2180" s="388"/>
    </row>
    <row r="2181" spans="2:14" x14ac:dyDescent="0.2">
      <c r="B2181" s="387"/>
      <c r="C2181" s="387"/>
      <c r="D2181" s="384"/>
      <c r="E2181" s="385"/>
      <c r="F2181" s="385"/>
      <c r="G2181" s="385"/>
      <c r="H2181" s="386"/>
      <c r="I2181" s="139"/>
      <c r="J2181" s="139"/>
      <c r="K2181" s="139"/>
      <c r="L2181" s="139"/>
      <c r="M2181" s="139"/>
      <c r="N2181" s="388"/>
    </row>
    <row r="2182" spans="2:14" x14ac:dyDescent="0.2">
      <c r="B2182" s="387"/>
      <c r="C2182" s="387"/>
      <c r="D2182" s="384"/>
      <c r="E2182" s="385"/>
      <c r="F2182" s="385"/>
      <c r="G2182" s="385"/>
      <c r="H2182" s="386"/>
      <c r="I2182" s="139"/>
      <c r="J2182" s="139"/>
      <c r="K2182" s="139"/>
      <c r="L2182" s="139"/>
      <c r="M2182" s="139"/>
      <c r="N2182" s="388"/>
    </row>
    <row r="2183" spans="2:14" x14ac:dyDescent="0.2">
      <c r="B2183" s="387"/>
      <c r="C2183" s="387"/>
      <c r="D2183" s="384"/>
      <c r="E2183" s="385"/>
      <c r="F2183" s="385"/>
      <c r="G2183" s="385"/>
      <c r="H2183" s="386"/>
      <c r="I2183" s="139"/>
      <c r="J2183" s="139"/>
      <c r="K2183" s="139"/>
      <c r="L2183" s="139"/>
      <c r="M2183" s="139"/>
      <c r="N2183" s="388"/>
    </row>
    <row r="2184" spans="2:14" x14ac:dyDescent="0.2">
      <c r="B2184" s="387"/>
      <c r="C2184" s="387"/>
      <c r="D2184" s="384"/>
      <c r="E2184" s="385"/>
      <c r="F2184" s="385"/>
      <c r="G2184" s="385"/>
      <c r="H2184" s="386"/>
      <c r="I2184" s="139"/>
      <c r="J2184" s="139"/>
      <c r="K2184" s="139"/>
      <c r="L2184" s="139"/>
      <c r="M2184" s="139"/>
      <c r="N2184" s="388"/>
    </row>
    <row r="2185" spans="2:14" x14ac:dyDescent="0.2">
      <c r="B2185" s="387"/>
      <c r="C2185" s="387"/>
      <c r="D2185" s="384"/>
      <c r="E2185" s="385"/>
      <c r="F2185" s="385"/>
      <c r="G2185" s="385"/>
      <c r="H2185" s="386"/>
      <c r="I2185" s="139"/>
      <c r="J2185" s="139"/>
      <c r="K2185" s="139"/>
      <c r="L2185" s="139"/>
      <c r="M2185" s="139"/>
      <c r="N2185" s="388"/>
    </row>
    <row r="2186" spans="2:14" x14ac:dyDescent="0.2">
      <c r="B2186" s="387"/>
      <c r="C2186" s="387"/>
      <c r="D2186" s="384"/>
      <c r="E2186" s="385"/>
      <c r="F2186" s="385"/>
      <c r="G2186" s="385"/>
      <c r="H2186" s="386"/>
      <c r="I2186" s="139"/>
      <c r="J2186" s="139"/>
      <c r="K2186" s="139"/>
      <c r="L2186" s="139"/>
      <c r="M2186" s="139"/>
      <c r="N2186" s="388"/>
    </row>
    <row r="2187" spans="2:14" x14ac:dyDescent="0.2">
      <c r="B2187" s="387"/>
      <c r="C2187" s="387"/>
      <c r="D2187" s="384"/>
      <c r="E2187" s="385"/>
      <c r="F2187" s="385"/>
      <c r="G2187" s="385"/>
      <c r="H2187" s="386"/>
      <c r="I2187" s="139"/>
      <c r="J2187" s="139"/>
      <c r="K2187" s="139"/>
      <c r="L2187" s="139"/>
      <c r="M2187" s="139"/>
      <c r="N2187" s="388"/>
    </row>
    <row r="2188" spans="2:14" x14ac:dyDescent="0.2">
      <c r="B2188" s="387"/>
      <c r="C2188" s="387"/>
      <c r="D2188" s="384"/>
      <c r="E2188" s="385"/>
      <c r="F2188" s="385"/>
      <c r="G2188" s="385"/>
      <c r="H2188" s="386"/>
      <c r="I2188" s="139"/>
      <c r="J2188" s="139"/>
      <c r="K2188" s="139"/>
      <c r="L2188" s="139"/>
      <c r="M2188" s="139"/>
      <c r="N2188" s="388"/>
    </row>
    <row r="2189" spans="2:14" x14ac:dyDescent="0.2">
      <c r="B2189" s="387"/>
      <c r="C2189" s="387"/>
      <c r="D2189" s="384"/>
      <c r="E2189" s="385"/>
      <c r="F2189" s="385"/>
      <c r="G2189" s="385"/>
      <c r="H2189" s="386"/>
      <c r="I2189" s="139"/>
      <c r="J2189" s="139"/>
      <c r="K2189" s="139"/>
      <c r="L2189" s="139"/>
      <c r="M2189" s="139"/>
      <c r="N2189" s="388"/>
    </row>
    <row r="2190" spans="2:14" x14ac:dyDescent="0.2">
      <c r="B2190" s="387"/>
      <c r="C2190" s="387"/>
      <c r="D2190" s="384"/>
      <c r="E2190" s="385"/>
      <c r="F2190" s="385"/>
      <c r="G2190" s="385"/>
      <c r="H2190" s="386"/>
      <c r="I2190" s="139"/>
      <c r="J2190" s="139"/>
      <c r="K2190" s="139"/>
      <c r="L2190" s="139"/>
      <c r="M2190" s="139"/>
      <c r="N2190" s="388"/>
    </row>
    <row r="2191" spans="2:14" x14ac:dyDescent="0.2">
      <c r="B2191" s="387"/>
      <c r="C2191" s="387"/>
      <c r="D2191" s="384"/>
      <c r="E2191" s="385"/>
      <c r="F2191" s="385"/>
      <c r="G2191" s="385"/>
      <c r="H2191" s="386"/>
      <c r="I2191" s="139"/>
      <c r="J2191" s="139"/>
      <c r="K2191" s="139"/>
      <c r="L2191" s="139"/>
      <c r="M2191" s="139"/>
      <c r="N2191" s="388"/>
    </row>
    <row r="2192" spans="2:14" x14ac:dyDescent="0.2">
      <c r="B2192" s="387"/>
      <c r="C2192" s="387"/>
      <c r="D2192" s="384"/>
      <c r="E2192" s="385"/>
      <c r="F2192" s="385"/>
      <c r="G2192" s="385"/>
      <c r="H2192" s="386"/>
      <c r="I2192" s="139"/>
      <c r="J2192" s="139"/>
      <c r="K2192" s="139"/>
      <c r="L2192" s="139"/>
      <c r="M2192" s="139"/>
      <c r="N2192" s="388"/>
    </row>
    <row r="2193" spans="2:14" x14ac:dyDescent="0.2">
      <c r="B2193" s="387"/>
      <c r="C2193" s="387"/>
      <c r="D2193" s="384"/>
      <c r="E2193" s="385"/>
      <c r="F2193" s="385"/>
      <c r="G2193" s="385"/>
      <c r="H2193" s="386"/>
      <c r="I2193" s="139"/>
      <c r="J2193" s="139"/>
      <c r="K2193" s="139"/>
      <c r="L2193" s="139"/>
      <c r="M2193" s="139"/>
      <c r="N2193" s="388"/>
    </row>
    <row r="2194" spans="2:14" x14ac:dyDescent="0.2">
      <c r="B2194" s="387"/>
      <c r="C2194" s="387"/>
      <c r="D2194" s="384"/>
      <c r="E2194" s="385"/>
      <c r="F2194" s="385"/>
      <c r="G2194" s="385"/>
      <c r="H2194" s="386"/>
      <c r="I2194" s="139"/>
      <c r="J2194" s="139"/>
      <c r="K2194" s="139"/>
      <c r="L2194" s="139"/>
      <c r="M2194" s="139"/>
      <c r="N2194" s="388"/>
    </row>
    <row r="2195" spans="2:14" x14ac:dyDescent="0.2">
      <c r="B2195" s="387"/>
      <c r="C2195" s="387"/>
      <c r="D2195" s="384"/>
      <c r="E2195" s="385"/>
      <c r="F2195" s="385"/>
      <c r="G2195" s="385"/>
      <c r="H2195" s="386"/>
      <c r="I2195" s="139"/>
      <c r="J2195" s="139"/>
      <c r="K2195" s="139"/>
      <c r="L2195" s="139"/>
      <c r="M2195" s="139"/>
      <c r="N2195" s="388"/>
    </row>
    <row r="2196" spans="2:14" x14ac:dyDescent="0.2">
      <c r="B2196" s="387"/>
      <c r="C2196" s="387"/>
      <c r="D2196" s="384"/>
      <c r="E2196" s="385"/>
      <c r="F2196" s="385"/>
      <c r="G2196" s="385"/>
      <c r="H2196" s="386"/>
      <c r="I2196" s="139"/>
      <c r="J2196" s="139"/>
      <c r="K2196" s="139"/>
      <c r="L2196" s="139"/>
      <c r="M2196" s="139"/>
      <c r="N2196" s="388"/>
    </row>
    <row r="2197" spans="2:14" x14ac:dyDescent="0.2">
      <c r="B2197" s="387"/>
      <c r="C2197" s="387"/>
      <c r="D2197" s="384"/>
      <c r="E2197" s="385"/>
      <c r="F2197" s="385"/>
      <c r="G2197" s="385"/>
      <c r="H2197" s="386"/>
      <c r="I2197" s="139"/>
      <c r="J2197" s="139"/>
      <c r="K2197" s="139"/>
      <c r="L2197" s="139"/>
      <c r="M2197" s="139"/>
      <c r="N2197" s="388"/>
    </row>
    <row r="2198" spans="2:14" x14ac:dyDescent="0.2">
      <c r="B2198" s="387"/>
      <c r="C2198" s="387"/>
      <c r="D2198" s="384"/>
      <c r="E2198" s="385"/>
      <c r="F2198" s="385"/>
      <c r="G2198" s="385"/>
      <c r="H2198" s="386"/>
      <c r="I2198" s="139"/>
      <c r="J2198" s="139"/>
      <c r="K2198" s="139"/>
      <c r="L2198" s="139"/>
      <c r="M2198" s="139"/>
      <c r="N2198" s="388"/>
    </row>
    <row r="2199" spans="2:14" x14ac:dyDescent="0.2">
      <c r="B2199" s="387"/>
      <c r="C2199" s="387"/>
      <c r="D2199" s="384"/>
      <c r="E2199" s="385"/>
      <c r="F2199" s="385"/>
      <c r="G2199" s="385"/>
      <c r="H2199" s="386"/>
      <c r="I2199" s="139"/>
      <c r="J2199" s="139"/>
      <c r="K2199" s="139"/>
      <c r="L2199" s="139"/>
      <c r="M2199" s="139"/>
      <c r="N2199" s="388"/>
    </row>
    <row r="2200" spans="2:14" x14ac:dyDescent="0.2">
      <c r="B2200" s="387"/>
      <c r="C2200" s="387"/>
      <c r="D2200" s="384"/>
      <c r="E2200" s="385"/>
      <c r="F2200" s="385"/>
      <c r="G2200" s="385"/>
      <c r="H2200" s="386"/>
      <c r="I2200" s="139"/>
      <c r="J2200" s="139"/>
      <c r="K2200" s="139"/>
      <c r="L2200" s="139"/>
      <c r="M2200" s="139"/>
      <c r="N2200" s="388"/>
    </row>
    <row r="2201" spans="2:14" x14ac:dyDescent="0.2">
      <c r="B2201" s="387"/>
      <c r="C2201" s="387"/>
      <c r="D2201" s="384"/>
      <c r="E2201" s="385"/>
      <c r="F2201" s="385"/>
      <c r="G2201" s="385"/>
      <c r="H2201" s="386"/>
      <c r="I2201" s="139"/>
      <c r="J2201" s="139"/>
      <c r="K2201" s="139"/>
      <c r="L2201" s="139"/>
      <c r="M2201" s="139"/>
      <c r="N2201" s="388"/>
    </row>
    <row r="2202" spans="2:14" x14ac:dyDescent="0.2">
      <c r="B2202" s="387"/>
      <c r="C2202" s="387"/>
      <c r="D2202" s="384"/>
      <c r="E2202" s="385"/>
      <c r="F2202" s="385"/>
      <c r="G2202" s="385"/>
      <c r="H2202" s="386"/>
      <c r="I2202" s="139"/>
      <c r="J2202" s="139"/>
      <c r="K2202" s="139"/>
      <c r="L2202" s="139"/>
      <c r="M2202" s="139"/>
      <c r="N2202" s="388"/>
    </row>
    <row r="2203" spans="2:14" x14ac:dyDescent="0.2">
      <c r="B2203" s="387"/>
      <c r="C2203" s="387"/>
      <c r="D2203" s="384"/>
      <c r="E2203" s="385"/>
      <c r="F2203" s="385"/>
      <c r="G2203" s="385"/>
      <c r="H2203" s="386"/>
      <c r="I2203" s="139"/>
      <c r="J2203" s="139"/>
      <c r="K2203" s="139"/>
      <c r="L2203" s="139"/>
      <c r="M2203" s="139"/>
      <c r="N2203" s="388"/>
    </row>
    <row r="2204" spans="2:14" x14ac:dyDescent="0.2">
      <c r="B2204" s="387"/>
      <c r="C2204" s="387"/>
      <c r="D2204" s="384"/>
      <c r="E2204" s="385"/>
      <c r="F2204" s="385"/>
      <c r="G2204" s="385"/>
      <c r="H2204" s="386"/>
      <c r="I2204" s="139"/>
      <c r="J2204" s="139"/>
      <c r="K2204" s="139"/>
      <c r="L2204" s="139"/>
      <c r="M2204" s="139"/>
      <c r="N2204" s="388"/>
    </row>
    <row r="2205" spans="2:14" x14ac:dyDescent="0.2">
      <c r="B2205" s="387"/>
      <c r="C2205" s="387"/>
      <c r="D2205" s="384"/>
      <c r="E2205" s="385"/>
      <c r="F2205" s="385"/>
      <c r="G2205" s="385"/>
      <c r="H2205" s="386"/>
      <c r="I2205" s="139"/>
      <c r="J2205" s="139"/>
      <c r="K2205" s="139"/>
      <c r="L2205" s="139"/>
      <c r="M2205" s="139"/>
      <c r="N2205" s="388"/>
    </row>
    <row r="2206" spans="2:14" x14ac:dyDescent="0.2">
      <c r="B2206" s="387"/>
      <c r="C2206" s="387"/>
      <c r="D2206" s="384"/>
      <c r="E2206" s="385"/>
      <c r="F2206" s="385"/>
      <c r="G2206" s="385"/>
      <c r="H2206" s="386"/>
      <c r="I2206" s="139"/>
      <c r="J2206" s="139"/>
      <c r="K2206" s="139"/>
      <c r="L2206" s="139"/>
      <c r="M2206" s="139"/>
      <c r="N2206" s="388"/>
    </row>
    <row r="2207" spans="2:14" x14ac:dyDescent="0.2">
      <c r="B2207" s="387"/>
      <c r="C2207" s="387"/>
      <c r="D2207" s="384"/>
      <c r="E2207" s="385"/>
      <c r="F2207" s="385"/>
      <c r="G2207" s="385"/>
      <c r="H2207" s="386"/>
      <c r="I2207" s="139"/>
      <c r="J2207" s="139"/>
      <c r="K2207" s="139"/>
      <c r="L2207" s="139"/>
      <c r="M2207" s="139"/>
      <c r="N2207" s="388"/>
    </row>
    <row r="2208" spans="2:14" x14ac:dyDescent="0.2">
      <c r="B2208" s="387"/>
      <c r="C2208" s="387"/>
      <c r="D2208" s="384"/>
      <c r="E2208" s="385"/>
      <c r="F2208" s="385"/>
      <c r="G2208" s="385"/>
      <c r="H2208" s="386"/>
      <c r="I2208" s="139"/>
      <c r="J2208" s="139"/>
      <c r="K2208" s="139"/>
      <c r="L2208" s="139"/>
      <c r="M2208" s="139"/>
      <c r="N2208" s="388"/>
    </row>
    <row r="2209" spans="2:14" x14ac:dyDescent="0.2">
      <c r="B2209" s="387"/>
      <c r="C2209" s="387"/>
      <c r="D2209" s="384"/>
      <c r="E2209" s="385"/>
      <c r="F2209" s="385"/>
      <c r="G2209" s="385"/>
      <c r="H2209" s="386"/>
      <c r="I2209" s="139"/>
      <c r="J2209" s="139"/>
      <c r="K2209" s="139"/>
      <c r="L2209" s="139"/>
      <c r="M2209" s="139"/>
      <c r="N2209" s="388"/>
    </row>
    <row r="2210" spans="2:14" x14ac:dyDescent="0.2">
      <c r="B2210" s="387"/>
      <c r="C2210" s="387"/>
      <c r="D2210" s="384"/>
      <c r="E2210" s="385"/>
      <c r="F2210" s="385"/>
      <c r="G2210" s="385"/>
      <c r="H2210" s="386"/>
      <c r="I2210" s="139"/>
      <c r="J2210" s="139"/>
      <c r="K2210" s="139"/>
      <c r="L2210" s="139"/>
      <c r="M2210" s="139"/>
      <c r="N2210" s="388"/>
    </row>
    <row r="2211" spans="2:14" x14ac:dyDescent="0.2">
      <c r="B2211" s="387"/>
      <c r="C2211" s="387"/>
      <c r="D2211" s="384"/>
      <c r="E2211" s="385"/>
      <c r="F2211" s="385"/>
      <c r="G2211" s="385"/>
      <c r="H2211" s="386"/>
      <c r="I2211" s="139"/>
      <c r="J2211" s="139"/>
      <c r="K2211" s="139"/>
      <c r="L2211" s="139"/>
      <c r="M2211" s="139"/>
      <c r="N2211" s="388"/>
    </row>
    <row r="2212" spans="2:14" x14ac:dyDescent="0.2">
      <c r="B2212" s="387"/>
      <c r="C2212" s="387"/>
      <c r="D2212" s="384"/>
      <c r="E2212" s="385"/>
      <c r="F2212" s="385"/>
      <c r="G2212" s="385"/>
      <c r="H2212" s="386"/>
      <c r="I2212" s="139"/>
      <c r="J2212" s="139"/>
      <c r="K2212" s="139"/>
      <c r="L2212" s="139"/>
      <c r="M2212" s="139"/>
      <c r="N2212" s="388"/>
    </row>
    <row r="2213" spans="2:14" x14ac:dyDescent="0.2">
      <c r="B2213" s="387"/>
      <c r="C2213" s="387"/>
      <c r="D2213" s="384"/>
      <c r="E2213" s="385"/>
      <c r="F2213" s="385"/>
      <c r="G2213" s="385"/>
      <c r="H2213" s="386"/>
      <c r="I2213" s="139"/>
      <c r="J2213" s="139"/>
      <c r="K2213" s="139"/>
      <c r="L2213" s="139"/>
      <c r="M2213" s="139"/>
      <c r="N2213" s="388"/>
    </row>
    <row r="2214" spans="2:14" x14ac:dyDescent="0.2">
      <c r="B2214" s="387"/>
      <c r="C2214" s="387"/>
      <c r="D2214" s="384"/>
      <c r="E2214" s="385"/>
      <c r="F2214" s="385"/>
      <c r="G2214" s="385"/>
      <c r="H2214" s="386"/>
      <c r="I2214" s="139"/>
      <c r="J2214" s="139"/>
      <c r="K2214" s="139"/>
      <c r="L2214" s="139"/>
      <c r="M2214" s="139"/>
      <c r="N2214" s="388"/>
    </row>
    <row r="2215" spans="2:14" x14ac:dyDescent="0.2">
      <c r="B2215" s="387"/>
      <c r="C2215" s="387"/>
      <c r="D2215" s="384"/>
      <c r="E2215" s="385"/>
      <c r="F2215" s="385"/>
      <c r="G2215" s="385"/>
      <c r="H2215" s="386"/>
      <c r="I2215" s="139"/>
      <c r="J2215" s="139"/>
      <c r="K2215" s="139"/>
      <c r="L2215" s="139"/>
      <c r="M2215" s="139"/>
      <c r="N2215" s="388"/>
    </row>
    <row r="2216" spans="2:14" x14ac:dyDescent="0.2">
      <c r="B2216" s="387"/>
      <c r="C2216" s="387"/>
      <c r="D2216" s="384"/>
      <c r="E2216" s="385"/>
      <c r="F2216" s="385"/>
      <c r="G2216" s="385"/>
      <c r="H2216" s="386"/>
      <c r="I2216" s="139"/>
      <c r="J2216" s="139"/>
      <c r="K2216" s="139"/>
      <c r="L2216" s="139"/>
      <c r="M2216" s="139"/>
      <c r="N2216" s="388"/>
    </row>
    <row r="2217" spans="2:14" x14ac:dyDescent="0.2">
      <c r="B2217" s="387"/>
      <c r="C2217" s="387"/>
      <c r="D2217" s="384"/>
      <c r="E2217" s="385"/>
      <c r="F2217" s="385"/>
      <c r="G2217" s="385"/>
      <c r="H2217" s="386"/>
      <c r="I2217" s="139"/>
      <c r="J2217" s="139"/>
      <c r="K2217" s="139"/>
      <c r="L2217" s="139"/>
      <c r="M2217" s="139"/>
      <c r="N2217" s="388"/>
    </row>
    <row r="2218" spans="2:14" x14ac:dyDescent="0.2">
      <c r="B2218" s="387"/>
      <c r="C2218" s="387"/>
      <c r="D2218" s="384"/>
      <c r="E2218" s="385"/>
      <c r="F2218" s="385"/>
      <c r="G2218" s="385"/>
      <c r="H2218" s="386"/>
      <c r="I2218" s="139"/>
      <c r="J2218" s="139"/>
      <c r="K2218" s="139"/>
      <c r="L2218" s="139"/>
      <c r="M2218" s="139"/>
      <c r="N2218" s="388"/>
    </row>
    <row r="2219" spans="2:14" x14ac:dyDescent="0.2">
      <c r="B2219" s="387"/>
      <c r="C2219" s="387"/>
      <c r="D2219" s="384"/>
      <c r="E2219" s="385"/>
      <c r="F2219" s="385"/>
      <c r="G2219" s="385"/>
      <c r="H2219" s="386"/>
      <c r="I2219" s="139"/>
      <c r="J2219" s="139"/>
      <c r="K2219" s="139"/>
      <c r="L2219" s="139"/>
      <c r="M2219" s="139"/>
      <c r="N2219" s="388"/>
    </row>
    <row r="2220" spans="2:14" x14ac:dyDescent="0.2">
      <c r="B2220" s="387"/>
      <c r="C2220" s="387"/>
      <c r="D2220" s="384"/>
      <c r="E2220" s="385"/>
      <c r="F2220" s="385"/>
      <c r="G2220" s="385"/>
      <c r="H2220" s="386"/>
      <c r="I2220" s="139"/>
      <c r="J2220" s="139"/>
      <c r="K2220" s="139"/>
      <c r="L2220" s="139"/>
      <c r="M2220" s="139"/>
      <c r="N2220" s="388"/>
    </row>
    <row r="2221" spans="2:14" x14ac:dyDescent="0.2">
      <c r="B2221" s="387"/>
      <c r="C2221" s="387"/>
      <c r="D2221" s="384"/>
      <c r="E2221" s="385"/>
      <c r="F2221" s="385"/>
      <c r="G2221" s="385"/>
      <c r="H2221" s="386"/>
      <c r="I2221" s="139"/>
      <c r="J2221" s="139"/>
      <c r="K2221" s="139"/>
      <c r="L2221" s="139"/>
      <c r="M2221" s="139"/>
      <c r="N2221" s="388"/>
    </row>
    <row r="2222" spans="2:14" x14ac:dyDescent="0.2">
      <c r="B2222" s="387"/>
      <c r="C2222" s="387"/>
      <c r="D2222" s="384"/>
      <c r="E2222" s="385"/>
      <c r="F2222" s="385"/>
      <c r="G2222" s="385"/>
      <c r="H2222" s="386"/>
      <c r="I2222" s="139"/>
      <c r="J2222" s="139"/>
      <c r="K2222" s="139"/>
      <c r="L2222" s="139"/>
      <c r="M2222" s="139"/>
      <c r="N2222" s="388"/>
    </row>
    <row r="2223" spans="2:14" x14ac:dyDescent="0.2">
      <c r="B2223" s="387"/>
      <c r="C2223" s="387"/>
      <c r="D2223" s="384"/>
      <c r="E2223" s="385"/>
      <c r="F2223" s="385"/>
      <c r="G2223" s="385"/>
      <c r="H2223" s="386"/>
      <c r="I2223" s="139"/>
      <c r="J2223" s="139"/>
      <c r="K2223" s="139"/>
      <c r="L2223" s="139"/>
      <c r="M2223" s="139"/>
      <c r="N2223" s="388"/>
    </row>
    <row r="2224" spans="2:14" x14ac:dyDescent="0.2">
      <c r="B2224" s="387"/>
      <c r="C2224" s="387"/>
      <c r="D2224" s="384"/>
      <c r="E2224" s="385"/>
      <c r="F2224" s="385"/>
      <c r="G2224" s="385"/>
      <c r="H2224" s="386"/>
      <c r="I2224" s="139"/>
      <c r="J2224" s="139"/>
      <c r="K2224" s="139"/>
      <c r="L2224" s="139"/>
      <c r="M2224" s="139"/>
      <c r="N2224" s="388"/>
    </row>
    <row r="2225" spans="2:14" x14ac:dyDescent="0.2">
      <c r="B2225" s="387"/>
      <c r="C2225" s="387"/>
      <c r="D2225" s="384"/>
      <c r="E2225" s="385"/>
      <c r="F2225" s="385"/>
      <c r="G2225" s="385"/>
      <c r="H2225" s="386"/>
      <c r="I2225" s="139"/>
      <c r="J2225" s="139"/>
      <c r="K2225" s="139"/>
      <c r="L2225" s="139"/>
      <c r="M2225" s="139"/>
      <c r="N2225" s="388"/>
    </row>
    <row r="2226" spans="2:14" x14ac:dyDescent="0.2">
      <c r="B2226" s="387"/>
      <c r="C2226" s="387"/>
      <c r="D2226" s="384"/>
      <c r="E2226" s="385"/>
      <c r="F2226" s="385"/>
      <c r="G2226" s="385"/>
      <c r="H2226" s="386"/>
      <c r="I2226" s="139"/>
      <c r="J2226" s="139"/>
      <c r="K2226" s="139"/>
      <c r="L2226" s="139"/>
      <c r="M2226" s="139"/>
      <c r="N2226" s="388"/>
    </row>
    <row r="2227" spans="2:14" x14ac:dyDescent="0.2">
      <c r="B2227" s="387"/>
      <c r="C2227" s="387"/>
      <c r="D2227" s="384"/>
      <c r="E2227" s="385"/>
      <c r="F2227" s="385"/>
      <c r="G2227" s="385"/>
      <c r="H2227" s="386"/>
      <c r="I2227" s="139"/>
      <c r="J2227" s="139"/>
      <c r="K2227" s="139"/>
      <c r="L2227" s="139"/>
      <c r="M2227" s="139"/>
      <c r="N2227" s="388"/>
    </row>
    <row r="2228" spans="2:14" x14ac:dyDescent="0.2">
      <c r="B2228" s="387"/>
      <c r="C2228" s="387"/>
      <c r="D2228" s="384"/>
      <c r="E2228" s="385"/>
      <c r="F2228" s="385"/>
      <c r="G2228" s="385"/>
      <c r="H2228" s="386"/>
      <c r="I2228" s="139"/>
      <c r="J2228" s="139"/>
      <c r="K2228" s="139"/>
      <c r="L2228" s="139"/>
      <c r="M2228" s="139"/>
      <c r="N2228" s="388"/>
    </row>
    <row r="2229" spans="2:14" x14ac:dyDescent="0.2">
      <c r="B2229" s="387"/>
      <c r="C2229" s="387"/>
      <c r="D2229" s="384"/>
      <c r="E2229" s="385"/>
      <c r="F2229" s="385"/>
      <c r="G2229" s="385"/>
      <c r="H2229" s="386"/>
      <c r="I2229" s="139"/>
      <c r="J2229" s="139"/>
      <c r="K2229" s="139"/>
      <c r="L2229" s="139"/>
      <c r="M2229" s="139"/>
      <c r="N2229" s="388"/>
    </row>
    <row r="2230" spans="2:14" x14ac:dyDescent="0.2">
      <c r="B2230" s="387"/>
      <c r="C2230" s="387"/>
      <c r="D2230" s="384"/>
      <c r="E2230" s="385"/>
      <c r="F2230" s="385"/>
      <c r="G2230" s="385"/>
      <c r="H2230" s="386"/>
      <c r="I2230" s="139"/>
      <c r="J2230" s="139"/>
      <c r="K2230" s="139"/>
      <c r="L2230" s="139"/>
      <c r="M2230" s="139"/>
      <c r="N2230" s="388"/>
    </row>
    <row r="2231" spans="2:14" x14ac:dyDescent="0.2">
      <c r="B2231" s="387"/>
      <c r="C2231" s="387"/>
      <c r="D2231" s="384"/>
      <c r="E2231" s="385"/>
      <c r="F2231" s="385"/>
      <c r="G2231" s="385"/>
      <c r="H2231" s="386"/>
      <c r="I2231" s="139"/>
      <c r="J2231" s="139"/>
      <c r="K2231" s="139"/>
      <c r="L2231" s="139"/>
      <c r="M2231" s="139"/>
      <c r="N2231" s="388"/>
    </row>
    <row r="2232" spans="2:14" x14ac:dyDescent="0.2">
      <c r="B2232" s="387"/>
      <c r="C2232" s="387"/>
      <c r="D2232" s="384"/>
      <c r="E2232" s="385"/>
      <c r="F2232" s="385"/>
      <c r="G2232" s="385"/>
      <c r="H2232" s="386"/>
      <c r="I2232" s="139"/>
      <c r="J2232" s="139"/>
      <c r="K2232" s="139"/>
      <c r="L2232" s="139"/>
      <c r="M2232" s="139"/>
      <c r="N2232" s="388"/>
    </row>
    <row r="2233" spans="2:14" x14ac:dyDescent="0.2">
      <c r="B2233" s="387"/>
      <c r="C2233" s="387"/>
      <c r="D2233" s="384"/>
      <c r="E2233" s="385"/>
      <c r="F2233" s="385"/>
      <c r="G2233" s="385"/>
      <c r="H2233" s="386"/>
      <c r="I2233" s="139"/>
      <c r="J2233" s="139"/>
      <c r="K2233" s="139"/>
      <c r="L2233" s="139"/>
      <c r="M2233" s="139"/>
      <c r="N2233" s="388"/>
    </row>
    <row r="2234" spans="2:14" x14ac:dyDescent="0.2">
      <c r="B2234" s="387"/>
      <c r="C2234" s="387"/>
      <c r="D2234" s="384"/>
      <c r="E2234" s="385"/>
      <c r="F2234" s="385"/>
      <c r="G2234" s="385"/>
      <c r="H2234" s="386"/>
      <c r="I2234" s="139"/>
      <c r="J2234" s="139"/>
      <c r="K2234" s="139"/>
      <c r="L2234" s="139"/>
      <c r="M2234" s="139"/>
      <c r="N2234" s="388"/>
    </row>
    <row r="2235" spans="2:14" x14ac:dyDescent="0.2">
      <c r="B2235" s="387"/>
      <c r="C2235" s="387"/>
      <c r="D2235" s="384"/>
      <c r="E2235" s="385"/>
      <c r="F2235" s="385"/>
      <c r="G2235" s="385"/>
      <c r="H2235" s="386"/>
      <c r="I2235" s="139"/>
      <c r="J2235" s="139"/>
      <c r="K2235" s="139"/>
      <c r="L2235" s="139"/>
      <c r="M2235" s="139"/>
      <c r="N2235" s="388"/>
    </row>
    <row r="2236" spans="2:14" x14ac:dyDescent="0.2">
      <c r="B2236" s="387"/>
      <c r="C2236" s="387"/>
      <c r="D2236" s="384"/>
      <c r="E2236" s="385"/>
      <c r="F2236" s="385"/>
      <c r="G2236" s="385"/>
      <c r="H2236" s="386"/>
      <c r="I2236" s="139"/>
      <c r="J2236" s="139"/>
      <c r="K2236" s="139"/>
      <c r="L2236" s="139"/>
      <c r="M2236" s="139"/>
      <c r="N2236" s="388"/>
    </row>
    <row r="2237" spans="2:14" x14ac:dyDescent="0.2">
      <c r="B2237" s="387"/>
      <c r="C2237" s="387"/>
      <c r="D2237" s="384"/>
      <c r="E2237" s="385"/>
      <c r="F2237" s="385"/>
      <c r="G2237" s="385"/>
      <c r="H2237" s="386"/>
      <c r="I2237" s="139"/>
      <c r="J2237" s="139"/>
      <c r="K2237" s="139"/>
      <c r="L2237" s="139"/>
      <c r="M2237" s="139"/>
      <c r="N2237" s="388"/>
    </row>
    <row r="2238" spans="2:14" x14ac:dyDescent="0.2">
      <c r="B2238" s="387"/>
      <c r="C2238" s="387"/>
      <c r="D2238" s="384"/>
      <c r="E2238" s="385"/>
      <c r="F2238" s="385"/>
      <c r="G2238" s="385"/>
      <c r="H2238" s="386"/>
      <c r="I2238" s="139"/>
      <c r="J2238" s="139"/>
      <c r="K2238" s="139"/>
      <c r="L2238" s="139"/>
      <c r="M2238" s="139"/>
      <c r="N2238" s="388"/>
    </row>
    <row r="2239" spans="2:14" x14ac:dyDescent="0.2">
      <c r="B2239" s="387"/>
      <c r="C2239" s="387"/>
      <c r="D2239" s="384"/>
      <c r="E2239" s="385"/>
      <c r="F2239" s="385"/>
      <c r="G2239" s="385"/>
      <c r="H2239" s="386"/>
      <c r="I2239" s="139"/>
      <c r="J2239" s="139"/>
      <c r="K2239" s="139"/>
      <c r="L2239" s="139"/>
      <c r="M2239" s="139"/>
      <c r="N2239" s="388"/>
    </row>
    <row r="2240" spans="2:14" x14ac:dyDescent="0.2">
      <c r="B2240" s="387"/>
      <c r="C2240" s="387"/>
      <c r="D2240" s="384"/>
      <c r="E2240" s="385"/>
      <c r="F2240" s="385"/>
      <c r="G2240" s="385"/>
      <c r="H2240" s="386"/>
      <c r="I2240" s="139"/>
      <c r="J2240" s="139"/>
      <c r="K2240" s="139"/>
      <c r="L2240" s="139"/>
      <c r="M2240" s="139"/>
      <c r="N2240" s="388"/>
    </row>
    <row r="2241" spans="2:14" x14ac:dyDescent="0.2">
      <c r="B2241" s="387"/>
      <c r="C2241" s="387"/>
      <c r="D2241" s="384"/>
      <c r="E2241" s="385"/>
      <c r="F2241" s="385"/>
      <c r="G2241" s="385"/>
      <c r="H2241" s="386"/>
      <c r="I2241" s="139"/>
      <c r="J2241" s="139"/>
      <c r="K2241" s="139"/>
      <c r="L2241" s="139"/>
      <c r="M2241" s="139"/>
      <c r="N2241" s="388"/>
    </row>
    <row r="2242" spans="2:14" x14ac:dyDescent="0.2">
      <c r="B2242" s="387"/>
      <c r="C2242" s="387"/>
      <c r="D2242" s="384"/>
      <c r="E2242" s="385"/>
      <c r="F2242" s="385"/>
      <c r="G2242" s="385"/>
      <c r="H2242" s="386"/>
      <c r="I2242" s="139"/>
      <c r="J2242" s="139"/>
      <c r="K2242" s="139"/>
      <c r="L2242" s="139"/>
      <c r="M2242" s="139"/>
      <c r="N2242" s="388"/>
    </row>
    <row r="2243" spans="2:14" x14ac:dyDescent="0.2">
      <c r="B2243" s="387"/>
      <c r="C2243" s="387"/>
      <c r="D2243" s="384"/>
      <c r="E2243" s="385"/>
      <c r="F2243" s="385"/>
      <c r="G2243" s="385"/>
      <c r="H2243" s="386"/>
      <c r="I2243" s="139"/>
      <c r="J2243" s="139"/>
      <c r="K2243" s="139"/>
      <c r="L2243" s="139"/>
      <c r="M2243" s="139"/>
      <c r="N2243" s="388"/>
    </row>
    <row r="2244" spans="2:14" x14ac:dyDescent="0.2">
      <c r="B2244" s="387"/>
      <c r="C2244" s="387"/>
      <c r="D2244" s="384"/>
      <c r="E2244" s="385"/>
      <c r="F2244" s="385"/>
      <c r="G2244" s="385"/>
      <c r="H2244" s="386"/>
      <c r="I2244" s="139"/>
      <c r="J2244" s="139"/>
      <c r="K2244" s="139"/>
      <c r="L2244" s="139"/>
      <c r="M2244" s="139"/>
      <c r="N2244" s="388"/>
    </row>
    <row r="2245" spans="2:14" x14ac:dyDescent="0.2">
      <c r="B2245" s="387"/>
      <c r="C2245" s="387"/>
      <c r="D2245" s="384"/>
      <c r="E2245" s="385"/>
      <c r="F2245" s="385"/>
      <c r="G2245" s="385"/>
      <c r="H2245" s="386"/>
      <c r="I2245" s="139"/>
      <c r="J2245" s="139"/>
      <c r="K2245" s="139"/>
      <c r="L2245" s="139"/>
      <c r="M2245" s="139"/>
      <c r="N2245" s="388"/>
    </row>
    <row r="2246" spans="2:14" x14ac:dyDescent="0.2">
      <c r="B2246" s="387"/>
      <c r="C2246" s="387"/>
      <c r="D2246" s="384"/>
      <c r="E2246" s="385"/>
      <c r="F2246" s="385"/>
      <c r="G2246" s="385"/>
      <c r="H2246" s="386"/>
      <c r="I2246" s="139"/>
      <c r="J2246" s="139"/>
      <c r="K2246" s="139"/>
      <c r="L2246" s="139"/>
      <c r="M2246" s="139"/>
      <c r="N2246" s="388"/>
    </row>
    <row r="2247" spans="2:14" x14ac:dyDescent="0.2">
      <c r="B2247" s="387"/>
      <c r="C2247" s="387"/>
      <c r="D2247" s="384"/>
      <c r="E2247" s="385"/>
      <c r="F2247" s="385"/>
      <c r="G2247" s="385"/>
      <c r="H2247" s="386"/>
      <c r="I2247" s="139"/>
      <c r="J2247" s="139"/>
      <c r="K2247" s="139"/>
      <c r="L2247" s="139"/>
      <c r="M2247" s="139"/>
      <c r="N2247" s="388"/>
    </row>
    <row r="2248" spans="2:14" x14ac:dyDescent="0.2">
      <c r="B2248" s="387"/>
      <c r="C2248" s="387"/>
      <c r="D2248" s="384"/>
      <c r="E2248" s="385"/>
      <c r="F2248" s="385"/>
      <c r="G2248" s="385"/>
      <c r="H2248" s="386"/>
      <c r="I2248" s="139"/>
      <c r="J2248" s="139"/>
      <c r="K2248" s="139"/>
      <c r="L2248" s="139"/>
      <c r="M2248" s="139"/>
      <c r="N2248" s="388"/>
    </row>
    <row r="2249" spans="2:14" x14ac:dyDescent="0.2">
      <c r="B2249" s="387"/>
      <c r="C2249" s="387"/>
      <c r="D2249" s="384"/>
      <c r="E2249" s="385"/>
      <c r="F2249" s="385"/>
      <c r="G2249" s="385"/>
      <c r="H2249" s="386"/>
      <c r="I2249" s="139"/>
      <c r="J2249" s="139"/>
      <c r="K2249" s="139"/>
      <c r="L2249" s="139"/>
      <c r="M2249" s="139"/>
      <c r="N2249" s="388"/>
    </row>
    <row r="2250" spans="2:14" x14ac:dyDescent="0.2">
      <c r="B2250" s="387"/>
      <c r="C2250" s="387"/>
      <c r="D2250" s="384"/>
      <c r="E2250" s="385"/>
      <c r="F2250" s="385"/>
      <c r="G2250" s="385"/>
      <c r="H2250" s="386"/>
      <c r="I2250" s="139"/>
      <c r="J2250" s="139"/>
      <c r="K2250" s="139"/>
      <c r="L2250" s="139"/>
      <c r="M2250" s="139"/>
      <c r="N2250" s="388"/>
    </row>
    <row r="2251" spans="2:14" x14ac:dyDescent="0.2">
      <c r="B2251" s="387"/>
      <c r="C2251" s="387"/>
      <c r="D2251" s="384"/>
      <c r="E2251" s="385"/>
      <c r="F2251" s="385"/>
      <c r="G2251" s="385"/>
      <c r="H2251" s="386"/>
      <c r="I2251" s="139"/>
      <c r="J2251" s="139"/>
      <c r="K2251" s="139"/>
      <c r="L2251" s="139"/>
      <c r="M2251" s="139"/>
      <c r="N2251" s="388"/>
    </row>
    <row r="2252" spans="2:14" x14ac:dyDescent="0.2">
      <c r="B2252" s="387"/>
      <c r="C2252" s="387"/>
      <c r="D2252" s="384"/>
      <c r="E2252" s="385"/>
      <c r="F2252" s="385"/>
      <c r="G2252" s="385"/>
      <c r="H2252" s="386"/>
      <c r="I2252" s="139"/>
      <c r="J2252" s="139"/>
      <c r="K2252" s="139"/>
      <c r="L2252" s="139"/>
      <c r="M2252" s="139"/>
      <c r="N2252" s="388"/>
    </row>
    <row r="2253" spans="2:14" x14ac:dyDescent="0.2">
      <c r="B2253" s="387"/>
      <c r="C2253" s="387"/>
      <c r="D2253" s="384"/>
      <c r="E2253" s="385"/>
      <c r="F2253" s="385"/>
      <c r="G2253" s="385"/>
      <c r="H2253" s="386"/>
      <c r="I2253" s="139"/>
      <c r="J2253" s="139"/>
      <c r="K2253" s="139"/>
      <c r="L2253" s="139"/>
      <c r="M2253" s="139"/>
      <c r="N2253" s="388"/>
    </row>
    <row r="2254" spans="2:14" x14ac:dyDescent="0.2">
      <c r="B2254" s="387"/>
      <c r="C2254" s="387"/>
      <c r="D2254" s="384"/>
      <c r="E2254" s="385"/>
      <c r="F2254" s="385"/>
      <c r="G2254" s="385"/>
      <c r="H2254" s="386"/>
      <c r="I2254" s="139"/>
      <c r="J2254" s="139"/>
      <c r="K2254" s="139"/>
      <c r="L2254" s="139"/>
      <c r="M2254" s="139"/>
      <c r="N2254" s="388"/>
    </row>
    <row r="2255" spans="2:14" x14ac:dyDescent="0.2">
      <c r="B2255" s="387"/>
      <c r="C2255" s="387"/>
      <c r="D2255" s="384"/>
      <c r="E2255" s="385"/>
      <c r="F2255" s="385"/>
      <c r="G2255" s="385"/>
      <c r="H2255" s="386"/>
      <c r="I2255" s="139"/>
      <c r="J2255" s="139"/>
      <c r="K2255" s="139"/>
      <c r="L2255" s="139"/>
      <c r="M2255" s="139"/>
      <c r="N2255" s="388"/>
    </row>
    <row r="2256" spans="2:14" x14ac:dyDescent="0.2">
      <c r="B2256" s="387"/>
      <c r="C2256" s="387"/>
      <c r="D2256" s="384"/>
      <c r="E2256" s="385"/>
      <c r="F2256" s="385"/>
      <c r="G2256" s="385"/>
      <c r="H2256" s="386"/>
      <c r="I2256" s="139"/>
      <c r="J2256" s="139"/>
      <c r="K2256" s="139"/>
      <c r="L2256" s="139"/>
      <c r="M2256" s="139"/>
      <c r="N2256" s="388"/>
    </row>
    <row r="2257" spans="2:14" x14ac:dyDescent="0.2">
      <c r="B2257" s="387"/>
      <c r="C2257" s="387"/>
      <c r="D2257" s="384"/>
      <c r="E2257" s="385"/>
      <c r="F2257" s="385"/>
      <c r="G2257" s="385"/>
      <c r="H2257" s="386"/>
      <c r="I2257" s="139"/>
      <c r="J2257" s="139"/>
      <c r="K2257" s="139"/>
      <c r="L2257" s="139"/>
      <c r="M2257" s="139"/>
      <c r="N2257" s="388"/>
    </row>
    <row r="2258" spans="2:14" x14ac:dyDescent="0.2">
      <c r="B2258" s="387"/>
      <c r="C2258" s="387"/>
      <c r="D2258" s="384"/>
      <c r="E2258" s="385"/>
      <c r="F2258" s="385"/>
      <c r="G2258" s="385"/>
      <c r="H2258" s="386"/>
      <c r="I2258" s="139"/>
      <c r="J2258" s="139"/>
      <c r="K2258" s="139"/>
      <c r="L2258" s="139"/>
      <c r="M2258" s="139"/>
      <c r="N2258" s="388"/>
    </row>
    <row r="2259" spans="2:14" x14ac:dyDescent="0.2">
      <c r="B2259" s="387"/>
      <c r="C2259" s="387"/>
      <c r="D2259" s="384"/>
      <c r="E2259" s="385"/>
      <c r="F2259" s="385"/>
      <c r="G2259" s="385"/>
      <c r="H2259" s="386"/>
      <c r="I2259" s="139"/>
      <c r="J2259" s="139"/>
      <c r="K2259" s="139"/>
      <c r="L2259" s="139"/>
      <c r="M2259" s="139"/>
      <c r="N2259" s="388"/>
    </row>
    <row r="2260" spans="2:14" x14ac:dyDescent="0.2">
      <c r="B2260" s="387"/>
      <c r="C2260" s="387"/>
      <c r="D2260" s="384"/>
      <c r="E2260" s="385"/>
      <c r="F2260" s="385"/>
      <c r="G2260" s="385"/>
      <c r="H2260" s="386"/>
      <c r="I2260" s="139"/>
      <c r="J2260" s="139"/>
      <c r="K2260" s="139"/>
      <c r="L2260" s="139"/>
      <c r="M2260" s="139"/>
      <c r="N2260" s="388"/>
    </row>
    <row r="2261" spans="2:14" x14ac:dyDescent="0.2">
      <c r="B2261" s="387"/>
      <c r="C2261" s="387"/>
      <c r="D2261" s="384"/>
      <c r="E2261" s="385"/>
      <c r="F2261" s="385"/>
      <c r="G2261" s="385"/>
      <c r="H2261" s="386"/>
      <c r="I2261" s="139"/>
      <c r="J2261" s="139"/>
      <c r="K2261" s="139"/>
      <c r="L2261" s="139"/>
      <c r="M2261" s="139"/>
      <c r="N2261" s="388"/>
    </row>
    <row r="2262" spans="2:14" x14ac:dyDescent="0.2">
      <c r="B2262" s="387"/>
      <c r="C2262" s="387"/>
      <c r="D2262" s="384"/>
      <c r="E2262" s="385"/>
      <c r="F2262" s="385"/>
      <c r="G2262" s="385"/>
      <c r="H2262" s="386"/>
      <c r="I2262" s="139"/>
      <c r="J2262" s="139"/>
      <c r="K2262" s="139"/>
      <c r="L2262" s="139"/>
      <c r="M2262" s="139"/>
      <c r="N2262" s="388"/>
    </row>
    <row r="2263" spans="2:14" x14ac:dyDescent="0.2">
      <c r="B2263" s="387"/>
      <c r="C2263" s="387"/>
      <c r="D2263" s="384"/>
      <c r="E2263" s="385"/>
      <c r="F2263" s="385"/>
      <c r="G2263" s="385"/>
      <c r="H2263" s="386"/>
      <c r="I2263" s="139"/>
      <c r="J2263" s="139"/>
      <c r="K2263" s="139"/>
      <c r="L2263" s="139"/>
      <c r="M2263" s="139"/>
      <c r="N2263" s="388"/>
    </row>
    <row r="2264" spans="2:14" x14ac:dyDescent="0.2">
      <c r="B2264" s="387"/>
      <c r="C2264" s="387"/>
      <c r="D2264" s="384"/>
      <c r="E2264" s="385"/>
      <c r="F2264" s="385"/>
      <c r="G2264" s="385"/>
      <c r="H2264" s="386"/>
      <c r="I2264" s="139"/>
      <c r="J2264" s="139"/>
      <c r="K2264" s="139"/>
      <c r="L2264" s="139"/>
      <c r="M2264" s="139"/>
      <c r="N2264" s="388"/>
    </row>
    <row r="2265" spans="2:14" x14ac:dyDescent="0.2">
      <c r="B2265" s="387"/>
      <c r="C2265" s="387"/>
      <c r="D2265" s="384"/>
      <c r="E2265" s="385"/>
      <c r="F2265" s="385"/>
      <c r="G2265" s="385"/>
      <c r="H2265" s="386"/>
      <c r="I2265" s="139"/>
      <c r="J2265" s="139"/>
      <c r="K2265" s="139"/>
      <c r="L2265" s="139"/>
      <c r="M2265" s="139"/>
      <c r="N2265" s="388"/>
    </row>
    <row r="2266" spans="2:14" x14ac:dyDescent="0.2">
      <c r="B2266" s="387"/>
      <c r="C2266" s="387"/>
      <c r="D2266" s="384"/>
      <c r="E2266" s="385"/>
      <c r="F2266" s="385"/>
      <c r="G2266" s="385"/>
      <c r="H2266" s="386"/>
      <c r="I2266" s="139"/>
      <c r="J2266" s="139"/>
      <c r="K2266" s="139"/>
      <c r="L2266" s="139"/>
      <c r="M2266" s="139"/>
      <c r="N2266" s="388"/>
    </row>
    <row r="2267" spans="2:14" x14ac:dyDescent="0.2">
      <c r="B2267" s="387"/>
      <c r="C2267" s="387"/>
      <c r="D2267" s="384"/>
      <c r="E2267" s="385"/>
      <c r="F2267" s="385"/>
      <c r="G2267" s="385"/>
      <c r="H2267" s="386"/>
      <c r="I2267" s="139"/>
      <c r="J2267" s="139"/>
      <c r="K2267" s="139"/>
      <c r="L2267" s="139"/>
      <c r="M2267" s="139"/>
      <c r="N2267" s="388"/>
    </row>
    <row r="2268" spans="2:14" x14ac:dyDescent="0.2">
      <c r="B2268" s="387"/>
      <c r="C2268" s="387"/>
      <c r="D2268" s="384"/>
      <c r="E2268" s="385"/>
      <c r="F2268" s="385"/>
      <c r="G2268" s="385"/>
      <c r="H2268" s="386"/>
      <c r="I2268" s="139"/>
      <c r="J2268" s="139"/>
      <c r="K2268" s="139"/>
      <c r="L2268" s="139"/>
      <c r="M2268" s="139"/>
      <c r="N2268" s="388"/>
    </row>
    <row r="2269" spans="2:14" x14ac:dyDescent="0.2">
      <c r="B2269" s="387"/>
      <c r="C2269" s="387"/>
      <c r="D2269" s="384"/>
      <c r="E2269" s="385"/>
      <c r="F2269" s="385"/>
      <c r="G2269" s="385"/>
      <c r="H2269" s="386"/>
      <c r="I2269" s="139"/>
      <c r="J2269" s="139"/>
      <c r="K2269" s="139"/>
      <c r="L2269" s="139"/>
      <c r="M2269" s="139"/>
      <c r="N2269" s="388"/>
    </row>
    <row r="2270" spans="2:14" x14ac:dyDescent="0.2">
      <c r="B2270" s="387"/>
      <c r="C2270" s="387"/>
      <c r="D2270" s="384"/>
      <c r="E2270" s="385"/>
      <c r="F2270" s="385"/>
      <c r="G2270" s="385"/>
      <c r="H2270" s="386"/>
      <c r="I2270" s="139"/>
      <c r="J2270" s="139"/>
      <c r="K2270" s="139"/>
      <c r="L2270" s="139"/>
      <c r="M2270" s="139"/>
      <c r="N2270" s="388"/>
    </row>
    <row r="2271" spans="2:14" x14ac:dyDescent="0.2">
      <c r="B2271" s="387"/>
      <c r="C2271" s="387"/>
      <c r="D2271" s="384"/>
      <c r="E2271" s="385"/>
      <c r="F2271" s="385"/>
      <c r="G2271" s="385"/>
      <c r="H2271" s="386"/>
      <c r="I2271" s="139"/>
      <c r="J2271" s="139"/>
      <c r="K2271" s="139"/>
      <c r="L2271" s="139"/>
      <c r="M2271" s="139"/>
      <c r="N2271" s="388"/>
    </row>
    <row r="2272" spans="2:14" x14ac:dyDescent="0.2">
      <c r="B2272" s="387"/>
      <c r="C2272" s="387"/>
      <c r="D2272" s="384"/>
      <c r="E2272" s="385"/>
      <c r="F2272" s="385"/>
      <c r="G2272" s="385"/>
      <c r="H2272" s="386"/>
      <c r="I2272" s="139"/>
      <c r="J2272" s="139"/>
      <c r="K2272" s="139"/>
      <c r="L2272" s="139"/>
      <c r="M2272" s="139"/>
      <c r="N2272" s="388"/>
    </row>
    <row r="2273" spans="2:14" x14ac:dyDescent="0.2">
      <c r="B2273" s="387"/>
      <c r="C2273" s="387"/>
      <c r="D2273" s="384"/>
      <c r="E2273" s="385"/>
      <c r="F2273" s="385"/>
      <c r="G2273" s="385"/>
      <c r="H2273" s="386"/>
      <c r="I2273" s="139"/>
      <c r="J2273" s="139"/>
      <c r="K2273" s="139"/>
      <c r="L2273" s="139"/>
      <c r="M2273" s="139"/>
      <c r="N2273" s="388"/>
    </row>
    <row r="2274" spans="2:14" x14ac:dyDescent="0.2">
      <c r="B2274" s="387"/>
      <c r="C2274" s="387"/>
      <c r="D2274" s="384"/>
      <c r="E2274" s="385"/>
      <c r="F2274" s="385"/>
      <c r="G2274" s="385"/>
      <c r="H2274" s="386"/>
      <c r="I2274" s="139"/>
      <c r="J2274" s="139"/>
      <c r="K2274" s="139"/>
      <c r="L2274" s="139"/>
      <c r="M2274" s="139"/>
      <c r="N2274" s="388"/>
    </row>
    <row r="2275" spans="2:14" x14ac:dyDescent="0.2">
      <c r="B2275" s="387"/>
      <c r="C2275" s="387"/>
      <c r="D2275" s="384"/>
      <c r="E2275" s="385"/>
      <c r="F2275" s="385"/>
      <c r="G2275" s="385"/>
      <c r="H2275" s="386"/>
      <c r="I2275" s="139"/>
      <c r="J2275" s="139"/>
      <c r="K2275" s="139"/>
      <c r="L2275" s="139"/>
      <c r="M2275" s="139"/>
      <c r="N2275" s="388"/>
    </row>
    <row r="2276" spans="2:14" x14ac:dyDescent="0.2">
      <c r="B2276" s="387"/>
      <c r="C2276" s="387"/>
      <c r="D2276" s="384"/>
      <c r="E2276" s="385"/>
      <c r="F2276" s="385"/>
      <c r="G2276" s="385"/>
      <c r="H2276" s="386"/>
      <c r="I2276" s="139"/>
      <c r="J2276" s="139"/>
      <c r="K2276" s="139"/>
      <c r="L2276" s="139"/>
      <c r="M2276" s="139"/>
      <c r="N2276" s="388"/>
    </row>
    <row r="2277" spans="2:14" x14ac:dyDescent="0.2">
      <c r="B2277" s="387"/>
      <c r="C2277" s="387"/>
      <c r="D2277" s="384"/>
      <c r="E2277" s="385"/>
      <c r="F2277" s="385"/>
      <c r="G2277" s="385"/>
      <c r="H2277" s="386"/>
      <c r="I2277" s="139"/>
      <c r="J2277" s="139"/>
      <c r="K2277" s="139"/>
      <c r="L2277" s="139"/>
      <c r="M2277" s="139"/>
      <c r="N2277" s="388"/>
    </row>
    <row r="2278" spans="2:14" x14ac:dyDescent="0.2">
      <c r="B2278" s="387"/>
      <c r="C2278" s="387"/>
      <c r="D2278" s="384"/>
      <c r="E2278" s="385"/>
      <c r="F2278" s="385"/>
      <c r="G2278" s="385"/>
      <c r="H2278" s="386"/>
      <c r="I2278" s="139"/>
      <c r="J2278" s="139"/>
      <c r="K2278" s="139"/>
      <c r="L2278" s="139"/>
      <c r="M2278" s="139"/>
      <c r="N2278" s="388"/>
    </row>
    <row r="2279" spans="2:14" x14ac:dyDescent="0.2">
      <c r="B2279" s="387"/>
      <c r="C2279" s="387"/>
      <c r="D2279" s="384"/>
      <c r="E2279" s="385"/>
      <c r="F2279" s="385"/>
      <c r="G2279" s="385"/>
      <c r="H2279" s="386"/>
      <c r="I2279" s="139"/>
      <c r="J2279" s="139"/>
      <c r="K2279" s="139"/>
      <c r="L2279" s="139"/>
      <c r="M2279" s="139"/>
      <c r="N2279" s="388"/>
    </row>
    <row r="2280" spans="2:14" x14ac:dyDescent="0.2">
      <c r="B2280" s="387"/>
      <c r="C2280" s="387"/>
      <c r="D2280" s="384"/>
      <c r="E2280" s="385"/>
      <c r="F2280" s="385"/>
      <c r="G2280" s="385"/>
      <c r="H2280" s="386"/>
      <c r="I2280" s="139"/>
      <c r="J2280" s="139"/>
      <c r="K2280" s="139"/>
      <c r="L2280" s="139"/>
      <c r="M2280" s="139"/>
      <c r="N2280" s="388"/>
    </row>
    <row r="2281" spans="2:14" x14ac:dyDescent="0.2">
      <c r="B2281" s="387"/>
      <c r="C2281" s="387"/>
      <c r="D2281" s="384"/>
      <c r="E2281" s="385"/>
      <c r="F2281" s="385"/>
      <c r="G2281" s="385"/>
      <c r="H2281" s="386"/>
      <c r="I2281" s="139"/>
      <c r="J2281" s="139"/>
      <c r="K2281" s="139"/>
      <c r="L2281" s="139"/>
      <c r="M2281" s="139"/>
      <c r="N2281" s="388"/>
    </row>
    <row r="2282" spans="2:14" x14ac:dyDescent="0.2">
      <c r="B2282" s="387"/>
      <c r="C2282" s="387"/>
      <c r="D2282" s="384"/>
      <c r="E2282" s="385"/>
      <c r="F2282" s="385"/>
      <c r="G2282" s="385"/>
      <c r="H2282" s="386"/>
      <c r="I2282" s="139"/>
      <c r="J2282" s="139"/>
      <c r="K2282" s="139"/>
      <c r="L2282" s="139"/>
      <c r="M2282" s="139"/>
      <c r="N2282" s="388"/>
    </row>
    <row r="2283" spans="2:14" x14ac:dyDescent="0.2">
      <c r="B2283" s="387"/>
      <c r="C2283" s="387"/>
      <c r="D2283" s="384"/>
      <c r="E2283" s="385"/>
      <c r="F2283" s="385"/>
      <c r="G2283" s="385"/>
      <c r="H2283" s="386"/>
      <c r="I2283" s="139"/>
      <c r="J2283" s="139"/>
      <c r="K2283" s="139"/>
      <c r="L2283" s="139"/>
      <c r="M2283" s="139"/>
      <c r="N2283" s="388"/>
    </row>
    <row r="2284" spans="2:14" x14ac:dyDescent="0.2">
      <c r="B2284" s="387"/>
      <c r="C2284" s="387"/>
      <c r="D2284" s="384"/>
      <c r="E2284" s="385"/>
      <c r="F2284" s="385"/>
      <c r="G2284" s="385"/>
      <c r="H2284" s="386"/>
      <c r="I2284" s="139"/>
      <c r="J2284" s="139"/>
      <c r="K2284" s="139"/>
      <c r="L2284" s="139"/>
      <c r="M2284" s="139"/>
      <c r="N2284" s="388"/>
    </row>
    <row r="2285" spans="2:14" x14ac:dyDescent="0.2">
      <c r="B2285" s="387"/>
      <c r="C2285" s="387"/>
      <c r="D2285" s="384"/>
      <c r="E2285" s="385"/>
      <c r="F2285" s="385"/>
      <c r="G2285" s="385"/>
      <c r="H2285" s="386"/>
      <c r="I2285" s="139"/>
      <c r="J2285" s="139"/>
      <c r="K2285" s="139"/>
      <c r="L2285" s="139"/>
      <c r="M2285" s="139"/>
      <c r="N2285" s="388"/>
    </row>
    <row r="2286" spans="2:14" x14ac:dyDescent="0.2">
      <c r="B2286" s="387"/>
      <c r="C2286" s="387"/>
      <c r="D2286" s="384"/>
      <c r="E2286" s="385"/>
      <c r="F2286" s="385"/>
      <c r="G2286" s="385"/>
      <c r="H2286" s="386"/>
      <c r="I2286" s="139"/>
      <c r="J2286" s="139"/>
      <c r="K2286" s="139"/>
      <c r="L2286" s="139"/>
      <c r="M2286" s="139"/>
      <c r="N2286" s="388"/>
    </row>
    <row r="2287" spans="2:14" x14ac:dyDescent="0.2">
      <c r="B2287" s="387"/>
      <c r="C2287" s="387"/>
      <c r="D2287" s="384"/>
      <c r="E2287" s="385"/>
      <c r="F2287" s="385"/>
      <c r="G2287" s="385"/>
      <c r="H2287" s="386"/>
      <c r="I2287" s="139"/>
      <c r="J2287" s="139"/>
      <c r="K2287" s="139"/>
      <c r="L2287" s="139"/>
      <c r="M2287" s="139"/>
      <c r="N2287" s="388"/>
    </row>
    <row r="2288" spans="2:14" x14ac:dyDescent="0.2">
      <c r="B2288" s="387"/>
      <c r="C2288" s="387"/>
      <c r="D2288" s="384"/>
      <c r="E2288" s="385"/>
      <c r="F2288" s="385"/>
      <c r="G2288" s="385"/>
      <c r="H2288" s="386"/>
      <c r="I2288" s="139"/>
      <c r="J2288" s="139"/>
      <c r="K2288" s="139"/>
      <c r="L2288" s="139"/>
      <c r="M2288" s="139"/>
      <c r="N2288" s="388"/>
    </row>
    <row r="2289" spans="2:14" x14ac:dyDescent="0.2">
      <c r="B2289" s="387"/>
      <c r="C2289" s="387"/>
      <c r="D2289" s="384"/>
      <c r="E2289" s="385"/>
      <c r="F2289" s="385"/>
      <c r="G2289" s="385"/>
      <c r="H2289" s="386"/>
      <c r="I2289" s="139"/>
      <c r="J2289" s="139"/>
      <c r="K2289" s="139"/>
      <c r="L2289" s="139"/>
      <c r="M2289" s="139"/>
      <c r="N2289" s="388"/>
    </row>
    <row r="2290" spans="2:14" x14ac:dyDescent="0.2">
      <c r="B2290" s="387"/>
      <c r="C2290" s="387"/>
      <c r="D2290" s="384"/>
      <c r="E2290" s="385"/>
      <c r="F2290" s="385"/>
      <c r="G2290" s="385"/>
      <c r="H2290" s="386"/>
      <c r="I2290" s="139"/>
      <c r="J2290" s="139"/>
      <c r="K2290" s="139"/>
      <c r="L2290" s="139"/>
      <c r="M2290" s="139"/>
      <c r="N2290" s="388"/>
    </row>
    <row r="2291" spans="2:14" x14ac:dyDescent="0.2">
      <c r="B2291" s="387"/>
      <c r="C2291" s="387"/>
      <c r="D2291" s="384"/>
      <c r="E2291" s="385"/>
      <c r="F2291" s="385"/>
      <c r="G2291" s="385"/>
      <c r="H2291" s="386"/>
      <c r="I2291" s="139"/>
      <c r="J2291" s="139"/>
      <c r="K2291" s="139"/>
      <c r="L2291" s="139"/>
      <c r="M2291" s="139"/>
      <c r="N2291" s="388"/>
    </row>
    <row r="2292" spans="2:14" x14ac:dyDescent="0.2">
      <c r="B2292" s="387"/>
      <c r="C2292" s="387"/>
      <c r="D2292" s="384"/>
      <c r="E2292" s="385"/>
      <c r="F2292" s="385"/>
      <c r="G2292" s="385"/>
      <c r="H2292" s="386"/>
      <c r="I2292" s="139"/>
      <c r="J2292" s="139"/>
      <c r="K2292" s="139"/>
      <c r="L2292" s="139"/>
      <c r="M2292" s="139"/>
      <c r="N2292" s="388"/>
    </row>
    <row r="2293" spans="2:14" x14ac:dyDescent="0.2">
      <c r="B2293" s="387"/>
      <c r="C2293" s="387"/>
      <c r="D2293" s="384"/>
      <c r="E2293" s="385"/>
      <c r="F2293" s="385"/>
      <c r="G2293" s="385"/>
      <c r="H2293" s="386"/>
      <c r="I2293" s="139"/>
      <c r="J2293" s="139"/>
      <c r="K2293" s="139"/>
      <c r="L2293" s="139"/>
      <c r="M2293" s="139"/>
      <c r="N2293" s="388"/>
    </row>
    <row r="2294" spans="2:14" x14ac:dyDescent="0.2">
      <c r="B2294" s="387"/>
      <c r="C2294" s="387"/>
      <c r="D2294" s="384"/>
      <c r="E2294" s="385"/>
      <c r="F2294" s="385"/>
      <c r="G2294" s="385"/>
      <c r="H2294" s="386"/>
      <c r="I2294" s="139"/>
      <c r="J2294" s="139"/>
      <c r="K2294" s="139"/>
      <c r="L2294" s="139"/>
      <c r="M2294" s="139"/>
      <c r="N2294" s="388"/>
    </row>
    <row r="2295" spans="2:14" x14ac:dyDescent="0.2">
      <c r="B2295" s="387"/>
      <c r="C2295" s="387"/>
      <c r="D2295" s="384"/>
      <c r="E2295" s="385"/>
      <c r="F2295" s="385"/>
      <c r="G2295" s="385"/>
      <c r="H2295" s="386"/>
      <c r="I2295" s="139"/>
      <c r="J2295" s="139"/>
      <c r="K2295" s="139"/>
      <c r="L2295" s="139"/>
      <c r="M2295" s="139"/>
      <c r="N2295" s="388"/>
    </row>
    <row r="2296" spans="2:14" x14ac:dyDescent="0.2">
      <c r="B2296" s="387"/>
      <c r="C2296" s="387"/>
      <c r="D2296" s="384"/>
      <c r="E2296" s="385"/>
      <c r="F2296" s="385"/>
      <c r="G2296" s="385"/>
      <c r="H2296" s="386"/>
      <c r="I2296" s="139"/>
      <c r="J2296" s="139"/>
      <c r="K2296" s="139"/>
      <c r="L2296" s="139"/>
      <c r="M2296" s="139"/>
      <c r="N2296" s="388"/>
    </row>
    <row r="2297" spans="2:14" x14ac:dyDescent="0.2">
      <c r="B2297" s="387"/>
      <c r="C2297" s="387"/>
      <c r="D2297" s="384"/>
      <c r="E2297" s="385"/>
      <c r="F2297" s="385"/>
      <c r="G2297" s="385"/>
      <c r="H2297" s="386"/>
      <c r="I2297" s="139"/>
      <c r="J2297" s="139"/>
      <c r="K2297" s="139"/>
      <c r="L2297" s="139"/>
      <c r="M2297" s="139"/>
      <c r="N2297" s="388"/>
    </row>
    <row r="2298" spans="2:14" x14ac:dyDescent="0.2">
      <c r="B2298" s="387"/>
      <c r="C2298" s="387"/>
      <c r="D2298" s="384"/>
      <c r="E2298" s="385"/>
      <c r="F2298" s="385"/>
      <c r="G2298" s="385"/>
      <c r="H2298" s="386"/>
      <c r="I2298" s="139"/>
      <c r="J2298" s="139"/>
      <c r="K2298" s="139"/>
      <c r="L2298" s="139"/>
      <c r="M2298" s="139"/>
      <c r="N2298" s="388"/>
    </row>
    <row r="2299" spans="2:14" x14ac:dyDescent="0.2">
      <c r="B2299" s="387"/>
      <c r="C2299" s="387"/>
      <c r="D2299" s="384"/>
      <c r="E2299" s="385"/>
      <c r="F2299" s="385"/>
      <c r="G2299" s="385"/>
      <c r="H2299" s="386"/>
      <c r="I2299" s="139"/>
      <c r="J2299" s="139"/>
      <c r="K2299" s="139"/>
      <c r="L2299" s="139"/>
      <c r="M2299" s="139"/>
      <c r="N2299" s="388"/>
    </row>
    <row r="2300" spans="2:14" x14ac:dyDescent="0.2">
      <c r="B2300" s="387"/>
      <c r="C2300" s="387"/>
      <c r="D2300" s="384"/>
      <c r="E2300" s="385"/>
      <c r="F2300" s="385"/>
      <c r="G2300" s="385"/>
      <c r="H2300" s="386"/>
      <c r="I2300" s="139"/>
      <c r="J2300" s="139"/>
      <c r="K2300" s="139"/>
      <c r="L2300" s="139"/>
      <c r="M2300" s="139"/>
      <c r="N2300" s="388"/>
    </row>
    <row r="2301" spans="2:14" x14ac:dyDescent="0.2">
      <c r="B2301" s="387"/>
      <c r="C2301" s="387"/>
      <c r="D2301" s="384"/>
      <c r="E2301" s="385"/>
      <c r="F2301" s="385"/>
      <c r="G2301" s="385"/>
      <c r="H2301" s="386"/>
      <c r="I2301" s="139"/>
      <c r="J2301" s="139"/>
      <c r="K2301" s="139"/>
      <c r="L2301" s="139"/>
      <c r="M2301" s="139"/>
      <c r="N2301" s="388"/>
    </row>
    <row r="2302" spans="2:14" x14ac:dyDescent="0.2">
      <c r="B2302" s="387"/>
      <c r="C2302" s="387"/>
      <c r="D2302" s="384"/>
      <c r="E2302" s="385"/>
      <c r="F2302" s="385"/>
      <c r="G2302" s="385"/>
      <c r="H2302" s="386"/>
      <c r="I2302" s="139"/>
      <c r="J2302" s="139"/>
      <c r="K2302" s="139"/>
      <c r="L2302" s="139"/>
      <c r="M2302" s="139"/>
      <c r="N2302" s="388"/>
    </row>
    <row r="2303" spans="2:14" x14ac:dyDescent="0.2">
      <c r="B2303" s="387"/>
      <c r="C2303" s="387"/>
      <c r="D2303" s="384"/>
      <c r="E2303" s="385"/>
      <c r="F2303" s="385"/>
      <c r="G2303" s="385"/>
      <c r="H2303" s="386"/>
      <c r="I2303" s="139"/>
      <c r="J2303" s="139"/>
      <c r="K2303" s="139"/>
      <c r="L2303" s="139"/>
      <c r="M2303" s="139"/>
      <c r="N2303" s="388"/>
    </row>
    <row r="2304" spans="2:14" x14ac:dyDescent="0.2">
      <c r="B2304" s="387"/>
      <c r="C2304" s="387"/>
      <c r="D2304" s="384"/>
      <c r="E2304" s="385"/>
      <c r="F2304" s="385"/>
      <c r="G2304" s="385"/>
      <c r="H2304" s="386"/>
      <c r="I2304" s="139"/>
      <c r="J2304" s="139"/>
      <c r="K2304" s="139"/>
      <c r="L2304" s="139"/>
      <c r="M2304" s="139"/>
      <c r="N2304" s="388"/>
    </row>
    <row r="2305" spans="2:14" x14ac:dyDescent="0.2">
      <c r="B2305" s="387"/>
      <c r="C2305" s="387"/>
      <c r="D2305" s="384"/>
      <c r="E2305" s="385"/>
      <c r="F2305" s="385"/>
      <c r="G2305" s="385"/>
      <c r="H2305" s="386"/>
      <c r="I2305" s="139"/>
      <c r="J2305" s="139"/>
      <c r="K2305" s="139"/>
      <c r="L2305" s="139"/>
      <c r="M2305" s="139"/>
      <c r="N2305" s="388"/>
    </row>
    <row r="2306" spans="2:14" x14ac:dyDescent="0.2">
      <c r="B2306" s="387"/>
      <c r="C2306" s="387"/>
      <c r="D2306" s="384"/>
      <c r="E2306" s="385"/>
      <c r="F2306" s="385"/>
      <c r="G2306" s="385"/>
      <c r="H2306" s="386"/>
      <c r="I2306" s="139"/>
      <c r="J2306" s="139"/>
      <c r="K2306" s="139"/>
      <c r="L2306" s="139"/>
      <c r="M2306" s="139"/>
      <c r="N2306" s="388"/>
    </row>
    <row r="2307" spans="2:14" x14ac:dyDescent="0.2">
      <c r="B2307" s="387"/>
      <c r="C2307" s="387"/>
      <c r="D2307" s="384"/>
      <c r="E2307" s="385"/>
      <c r="F2307" s="385"/>
      <c r="G2307" s="385"/>
      <c r="H2307" s="386"/>
      <c r="I2307" s="139"/>
      <c r="J2307" s="139"/>
      <c r="K2307" s="139"/>
      <c r="L2307" s="139"/>
      <c r="M2307" s="139"/>
      <c r="N2307" s="388"/>
    </row>
    <row r="2308" spans="2:14" x14ac:dyDescent="0.2">
      <c r="B2308" s="387"/>
      <c r="C2308" s="387"/>
      <c r="D2308" s="384"/>
      <c r="E2308" s="385"/>
      <c r="F2308" s="385"/>
      <c r="G2308" s="385"/>
      <c r="H2308" s="386"/>
      <c r="I2308" s="139"/>
      <c r="J2308" s="139"/>
      <c r="K2308" s="139"/>
      <c r="L2308" s="139"/>
      <c r="M2308" s="139"/>
      <c r="N2308" s="388"/>
    </row>
    <row r="2309" spans="2:14" x14ac:dyDescent="0.2">
      <c r="B2309" s="387"/>
      <c r="C2309" s="387"/>
      <c r="D2309" s="384"/>
      <c r="E2309" s="385"/>
      <c r="F2309" s="385"/>
      <c r="G2309" s="385"/>
      <c r="H2309" s="386"/>
      <c r="I2309" s="139"/>
      <c r="J2309" s="139"/>
      <c r="K2309" s="139"/>
      <c r="L2309" s="139"/>
      <c r="M2309" s="139"/>
      <c r="N2309" s="388"/>
    </row>
    <row r="2310" spans="2:14" x14ac:dyDescent="0.2">
      <c r="B2310" s="387"/>
      <c r="C2310" s="387"/>
      <c r="D2310" s="384"/>
      <c r="E2310" s="385"/>
      <c r="F2310" s="385"/>
      <c r="G2310" s="385"/>
      <c r="H2310" s="386"/>
      <c r="I2310" s="139"/>
      <c r="J2310" s="139"/>
      <c r="K2310" s="139"/>
      <c r="L2310" s="139"/>
      <c r="M2310" s="139"/>
      <c r="N2310" s="388"/>
    </row>
    <row r="2311" spans="2:14" x14ac:dyDescent="0.2">
      <c r="B2311" s="387"/>
      <c r="C2311" s="387"/>
      <c r="D2311" s="384"/>
      <c r="E2311" s="385"/>
      <c r="F2311" s="385"/>
      <c r="G2311" s="385"/>
      <c r="H2311" s="386"/>
      <c r="I2311" s="139"/>
      <c r="J2311" s="139"/>
      <c r="K2311" s="139"/>
      <c r="L2311" s="139"/>
      <c r="M2311" s="139"/>
      <c r="N2311" s="388"/>
    </row>
    <row r="2312" spans="2:14" x14ac:dyDescent="0.2">
      <c r="B2312" s="387"/>
      <c r="C2312" s="387"/>
      <c r="D2312" s="384"/>
      <c r="E2312" s="385"/>
      <c r="F2312" s="385"/>
      <c r="G2312" s="385"/>
      <c r="H2312" s="386"/>
      <c r="I2312" s="139"/>
      <c r="J2312" s="139"/>
      <c r="K2312" s="139"/>
      <c r="L2312" s="139"/>
      <c r="M2312" s="139"/>
      <c r="N2312" s="388"/>
    </row>
    <row r="2313" spans="2:14" x14ac:dyDescent="0.2">
      <c r="B2313" s="387"/>
      <c r="C2313" s="387"/>
      <c r="D2313" s="384"/>
      <c r="E2313" s="385"/>
      <c r="F2313" s="385"/>
      <c r="G2313" s="385"/>
      <c r="H2313" s="386"/>
      <c r="I2313" s="139"/>
      <c r="J2313" s="139"/>
      <c r="K2313" s="139"/>
      <c r="L2313" s="139"/>
      <c r="M2313" s="139"/>
      <c r="N2313" s="388"/>
    </row>
    <row r="2314" spans="2:14" x14ac:dyDescent="0.2">
      <c r="B2314" s="387"/>
      <c r="C2314" s="387"/>
      <c r="D2314" s="384"/>
      <c r="E2314" s="385"/>
      <c r="F2314" s="385"/>
      <c r="G2314" s="385"/>
      <c r="H2314" s="386"/>
      <c r="I2314" s="139"/>
      <c r="J2314" s="139"/>
      <c r="K2314" s="139"/>
      <c r="L2314" s="139"/>
      <c r="M2314" s="139"/>
      <c r="N2314" s="388"/>
    </row>
    <row r="2315" spans="2:14" x14ac:dyDescent="0.2">
      <c r="B2315" s="387"/>
      <c r="C2315" s="387"/>
      <c r="D2315" s="384"/>
      <c r="E2315" s="385"/>
      <c r="F2315" s="385"/>
      <c r="G2315" s="385"/>
      <c r="H2315" s="386"/>
      <c r="I2315" s="139"/>
      <c r="J2315" s="139"/>
      <c r="K2315" s="139"/>
      <c r="L2315" s="139"/>
      <c r="M2315" s="139"/>
      <c r="N2315" s="388"/>
    </row>
    <row r="2316" spans="2:14" x14ac:dyDescent="0.2">
      <c r="B2316" s="387"/>
      <c r="C2316" s="387"/>
      <c r="D2316" s="384"/>
      <c r="E2316" s="385"/>
      <c r="F2316" s="385"/>
      <c r="G2316" s="385"/>
      <c r="H2316" s="386"/>
      <c r="I2316" s="139"/>
      <c r="J2316" s="139"/>
      <c r="K2316" s="139"/>
      <c r="L2316" s="139"/>
      <c r="M2316" s="139"/>
      <c r="N2316" s="388"/>
    </row>
    <row r="2317" spans="2:14" x14ac:dyDescent="0.2">
      <c r="B2317" s="387"/>
      <c r="C2317" s="387"/>
      <c r="D2317" s="384"/>
      <c r="E2317" s="385"/>
      <c r="F2317" s="385"/>
      <c r="G2317" s="385"/>
      <c r="H2317" s="386"/>
      <c r="I2317" s="139"/>
      <c r="J2317" s="139"/>
      <c r="K2317" s="139"/>
      <c r="L2317" s="139"/>
      <c r="M2317" s="139"/>
      <c r="N2317" s="388"/>
    </row>
    <row r="2318" spans="2:14" x14ac:dyDescent="0.2">
      <c r="B2318" s="387"/>
      <c r="C2318" s="387"/>
      <c r="D2318" s="384"/>
      <c r="E2318" s="385"/>
      <c r="F2318" s="385"/>
      <c r="G2318" s="385"/>
      <c r="H2318" s="386"/>
      <c r="I2318" s="139"/>
      <c r="J2318" s="139"/>
      <c r="K2318" s="139"/>
      <c r="L2318" s="139"/>
      <c r="M2318" s="139"/>
      <c r="N2318" s="388"/>
    </row>
    <row r="2319" spans="2:14" x14ac:dyDescent="0.2">
      <c r="B2319" s="387"/>
      <c r="C2319" s="387"/>
      <c r="D2319" s="384"/>
      <c r="E2319" s="385"/>
      <c r="F2319" s="385"/>
      <c r="G2319" s="385"/>
      <c r="H2319" s="386"/>
      <c r="I2319" s="139"/>
      <c r="J2319" s="139"/>
      <c r="K2319" s="139"/>
      <c r="L2319" s="139"/>
      <c r="M2319" s="139"/>
      <c r="N2319" s="388"/>
    </row>
    <row r="2320" spans="2:14" x14ac:dyDescent="0.2">
      <c r="B2320" s="387"/>
      <c r="C2320" s="387"/>
      <c r="D2320" s="384"/>
      <c r="E2320" s="385"/>
      <c r="F2320" s="385"/>
      <c r="G2320" s="385"/>
      <c r="H2320" s="386"/>
      <c r="I2320" s="139"/>
      <c r="J2320" s="139"/>
      <c r="K2320" s="139"/>
      <c r="L2320" s="139"/>
      <c r="M2320" s="139"/>
      <c r="N2320" s="388"/>
    </row>
    <row r="2321" spans="2:14" x14ac:dyDescent="0.2">
      <c r="B2321" s="387"/>
      <c r="C2321" s="387"/>
      <c r="D2321" s="384"/>
      <c r="E2321" s="385"/>
      <c r="F2321" s="385"/>
      <c r="G2321" s="385"/>
      <c r="H2321" s="386"/>
      <c r="I2321" s="139"/>
      <c r="J2321" s="139"/>
      <c r="K2321" s="139"/>
      <c r="L2321" s="139"/>
      <c r="M2321" s="139"/>
      <c r="N2321" s="388"/>
    </row>
    <row r="2322" spans="2:14" x14ac:dyDescent="0.2">
      <c r="B2322" s="387"/>
      <c r="C2322" s="387"/>
      <c r="D2322" s="384"/>
      <c r="E2322" s="385"/>
      <c r="F2322" s="385"/>
      <c r="G2322" s="385"/>
      <c r="H2322" s="386"/>
      <c r="I2322" s="139"/>
      <c r="J2322" s="139"/>
      <c r="K2322" s="139"/>
      <c r="L2322" s="139"/>
      <c r="M2322" s="139"/>
      <c r="N2322" s="388"/>
    </row>
    <row r="2323" spans="2:14" x14ac:dyDescent="0.2">
      <c r="B2323" s="387"/>
      <c r="C2323" s="387"/>
      <c r="D2323" s="384"/>
      <c r="E2323" s="385"/>
      <c r="F2323" s="385"/>
      <c r="G2323" s="385"/>
      <c r="H2323" s="386"/>
      <c r="I2323" s="139"/>
      <c r="J2323" s="139"/>
      <c r="K2323" s="139"/>
      <c r="L2323" s="139"/>
      <c r="M2323" s="139"/>
      <c r="N2323" s="388"/>
    </row>
    <row r="2324" spans="2:14" x14ac:dyDescent="0.2">
      <c r="B2324" s="387"/>
      <c r="C2324" s="387"/>
      <c r="D2324" s="384"/>
      <c r="E2324" s="385"/>
      <c r="F2324" s="385"/>
      <c r="G2324" s="385"/>
      <c r="H2324" s="386"/>
      <c r="I2324" s="139"/>
      <c r="J2324" s="139"/>
      <c r="K2324" s="139"/>
      <c r="L2324" s="139"/>
      <c r="M2324" s="139"/>
      <c r="N2324" s="388"/>
    </row>
    <row r="2325" spans="2:14" x14ac:dyDescent="0.2">
      <c r="B2325" s="387"/>
      <c r="C2325" s="387"/>
      <c r="D2325" s="384"/>
      <c r="E2325" s="385"/>
      <c r="F2325" s="385"/>
      <c r="G2325" s="385"/>
      <c r="H2325" s="386"/>
      <c r="I2325" s="139"/>
      <c r="J2325" s="139"/>
      <c r="K2325" s="139"/>
      <c r="L2325" s="139"/>
      <c r="M2325" s="139"/>
      <c r="N2325" s="388"/>
    </row>
    <row r="2326" spans="2:14" x14ac:dyDescent="0.2">
      <c r="B2326" s="387"/>
      <c r="C2326" s="387"/>
      <c r="D2326" s="384"/>
      <c r="E2326" s="385"/>
      <c r="F2326" s="385"/>
      <c r="G2326" s="385"/>
      <c r="H2326" s="386"/>
      <c r="I2326" s="139"/>
      <c r="J2326" s="139"/>
      <c r="K2326" s="139"/>
      <c r="L2326" s="139"/>
      <c r="M2326" s="139"/>
      <c r="N2326" s="388"/>
    </row>
    <row r="2327" spans="2:14" x14ac:dyDescent="0.2">
      <c r="B2327" s="387"/>
      <c r="C2327" s="387"/>
      <c r="D2327" s="384"/>
      <c r="E2327" s="385"/>
      <c r="F2327" s="385"/>
      <c r="G2327" s="385"/>
      <c r="H2327" s="386"/>
      <c r="I2327" s="139"/>
      <c r="J2327" s="139"/>
      <c r="K2327" s="139"/>
      <c r="L2327" s="139"/>
      <c r="M2327" s="139"/>
      <c r="N2327" s="388"/>
    </row>
    <row r="2328" spans="2:14" x14ac:dyDescent="0.2">
      <c r="B2328" s="387"/>
      <c r="C2328" s="387"/>
      <c r="D2328" s="384"/>
      <c r="E2328" s="385"/>
      <c r="F2328" s="385"/>
      <c r="G2328" s="385"/>
      <c r="H2328" s="386"/>
      <c r="I2328" s="139"/>
      <c r="J2328" s="139"/>
      <c r="K2328" s="139"/>
      <c r="L2328" s="139"/>
      <c r="M2328" s="139"/>
      <c r="N2328" s="388"/>
    </row>
    <row r="2329" spans="2:14" x14ac:dyDescent="0.2">
      <c r="B2329" s="387"/>
      <c r="C2329" s="387"/>
      <c r="D2329" s="384"/>
      <c r="E2329" s="385"/>
      <c r="F2329" s="385"/>
      <c r="G2329" s="385"/>
      <c r="H2329" s="386"/>
      <c r="I2329" s="139"/>
      <c r="J2329" s="139"/>
      <c r="K2329" s="139"/>
      <c r="L2329" s="139"/>
      <c r="M2329" s="139"/>
      <c r="N2329" s="388"/>
    </row>
    <row r="2330" spans="2:14" x14ac:dyDescent="0.2">
      <c r="B2330" s="387"/>
      <c r="C2330" s="387"/>
      <c r="D2330" s="384"/>
      <c r="E2330" s="385"/>
      <c r="F2330" s="385"/>
      <c r="G2330" s="385"/>
      <c r="H2330" s="386"/>
      <c r="I2330" s="139"/>
      <c r="J2330" s="139"/>
      <c r="K2330" s="139"/>
      <c r="L2330" s="139"/>
      <c r="M2330" s="139"/>
      <c r="N2330" s="388"/>
    </row>
    <row r="2331" spans="2:14" x14ac:dyDescent="0.2">
      <c r="B2331" s="387"/>
      <c r="C2331" s="387"/>
      <c r="D2331" s="384"/>
      <c r="E2331" s="385"/>
      <c r="F2331" s="385"/>
      <c r="G2331" s="385"/>
      <c r="H2331" s="386"/>
      <c r="I2331" s="139"/>
      <c r="J2331" s="139"/>
      <c r="K2331" s="139"/>
      <c r="L2331" s="139"/>
      <c r="M2331" s="139"/>
      <c r="N2331" s="388"/>
    </row>
    <row r="2332" spans="2:14" x14ac:dyDescent="0.2">
      <c r="B2332" s="387"/>
      <c r="C2332" s="387"/>
      <c r="D2332" s="384"/>
      <c r="E2332" s="385"/>
      <c r="F2332" s="385"/>
      <c r="G2332" s="385"/>
      <c r="H2332" s="386"/>
      <c r="I2332" s="139"/>
      <c r="J2332" s="139"/>
      <c r="K2332" s="139"/>
      <c r="L2332" s="139"/>
      <c r="M2332" s="139"/>
      <c r="N2332" s="388"/>
    </row>
    <row r="2333" spans="2:14" x14ac:dyDescent="0.2">
      <c r="B2333" s="387"/>
      <c r="C2333" s="387"/>
      <c r="D2333" s="384"/>
      <c r="E2333" s="385"/>
      <c r="F2333" s="385"/>
      <c r="G2333" s="385"/>
      <c r="H2333" s="386"/>
      <c r="I2333" s="139"/>
      <c r="J2333" s="139"/>
      <c r="K2333" s="139"/>
      <c r="L2333" s="139"/>
      <c r="M2333" s="139"/>
      <c r="N2333" s="388"/>
    </row>
    <row r="2334" spans="2:14" x14ac:dyDescent="0.2">
      <c r="B2334" s="387"/>
      <c r="C2334" s="387"/>
      <c r="D2334" s="384"/>
      <c r="E2334" s="385"/>
      <c r="F2334" s="385"/>
      <c r="G2334" s="385"/>
      <c r="H2334" s="386"/>
      <c r="I2334" s="139"/>
      <c r="J2334" s="139"/>
      <c r="K2334" s="139"/>
      <c r="L2334" s="139"/>
      <c r="M2334" s="139"/>
      <c r="N2334" s="388"/>
    </row>
    <row r="2335" spans="2:14" x14ac:dyDescent="0.2">
      <c r="B2335" s="387"/>
      <c r="C2335" s="387"/>
      <c r="D2335" s="384"/>
      <c r="E2335" s="385"/>
      <c r="F2335" s="385"/>
      <c r="G2335" s="385"/>
      <c r="H2335" s="386"/>
      <c r="I2335" s="139"/>
      <c r="J2335" s="139"/>
      <c r="K2335" s="139"/>
      <c r="L2335" s="139"/>
      <c r="M2335" s="139"/>
      <c r="N2335" s="388"/>
    </row>
    <row r="2336" spans="2:14" x14ac:dyDescent="0.2">
      <c r="B2336" s="387"/>
      <c r="C2336" s="387"/>
      <c r="D2336" s="384"/>
      <c r="E2336" s="385"/>
      <c r="F2336" s="385"/>
      <c r="G2336" s="385"/>
      <c r="H2336" s="386"/>
      <c r="I2336" s="139"/>
      <c r="J2336" s="139"/>
      <c r="K2336" s="139"/>
      <c r="L2336" s="139"/>
      <c r="M2336" s="139"/>
      <c r="N2336" s="388"/>
    </row>
    <row r="2337" spans="2:14" x14ac:dyDescent="0.2">
      <c r="B2337" s="387"/>
      <c r="C2337" s="387"/>
      <c r="D2337" s="384"/>
      <c r="E2337" s="385"/>
      <c r="F2337" s="385"/>
      <c r="G2337" s="385"/>
      <c r="H2337" s="386"/>
      <c r="I2337" s="139"/>
      <c r="J2337" s="139"/>
      <c r="K2337" s="139"/>
      <c r="L2337" s="139"/>
      <c r="M2337" s="139"/>
      <c r="N2337" s="388"/>
    </row>
    <row r="2338" spans="2:14" x14ac:dyDescent="0.2">
      <c r="B2338" s="387"/>
      <c r="C2338" s="387"/>
      <c r="D2338" s="384"/>
      <c r="E2338" s="385"/>
      <c r="F2338" s="385"/>
      <c r="G2338" s="385"/>
      <c r="H2338" s="386"/>
      <c r="I2338" s="139"/>
      <c r="J2338" s="139"/>
      <c r="K2338" s="139"/>
      <c r="L2338" s="139"/>
      <c r="M2338" s="139"/>
      <c r="N2338" s="388"/>
    </row>
    <row r="2339" spans="2:14" x14ac:dyDescent="0.2">
      <c r="B2339" s="387"/>
      <c r="C2339" s="387"/>
      <c r="D2339" s="384"/>
      <c r="E2339" s="385"/>
      <c r="F2339" s="385"/>
      <c r="G2339" s="385"/>
      <c r="H2339" s="386"/>
      <c r="I2339" s="139"/>
      <c r="J2339" s="139"/>
      <c r="K2339" s="139"/>
      <c r="L2339" s="139"/>
      <c r="M2339" s="139"/>
      <c r="N2339" s="388"/>
    </row>
    <row r="2340" spans="2:14" x14ac:dyDescent="0.2">
      <c r="B2340" s="387"/>
      <c r="C2340" s="387"/>
      <c r="D2340" s="384"/>
      <c r="E2340" s="385"/>
      <c r="F2340" s="385"/>
      <c r="G2340" s="385"/>
      <c r="H2340" s="386"/>
      <c r="I2340" s="139"/>
      <c r="J2340" s="139"/>
      <c r="K2340" s="139"/>
      <c r="L2340" s="139"/>
      <c r="M2340" s="139"/>
      <c r="N2340" s="388"/>
    </row>
    <row r="2341" spans="2:14" x14ac:dyDescent="0.2">
      <c r="B2341" s="387"/>
      <c r="C2341" s="387"/>
      <c r="D2341" s="384"/>
      <c r="E2341" s="385"/>
      <c r="F2341" s="385"/>
      <c r="G2341" s="385"/>
      <c r="H2341" s="386"/>
      <c r="I2341" s="139"/>
      <c r="J2341" s="139"/>
      <c r="K2341" s="139"/>
      <c r="L2341" s="139"/>
      <c r="M2341" s="139"/>
      <c r="N2341" s="388"/>
    </row>
    <row r="2342" spans="2:14" x14ac:dyDescent="0.2">
      <c r="B2342" s="387"/>
      <c r="C2342" s="387"/>
      <c r="D2342" s="384"/>
      <c r="E2342" s="385"/>
      <c r="F2342" s="385"/>
      <c r="G2342" s="385"/>
      <c r="H2342" s="386"/>
      <c r="I2342" s="139"/>
      <c r="J2342" s="139"/>
      <c r="K2342" s="139"/>
      <c r="L2342" s="139"/>
      <c r="M2342" s="139"/>
      <c r="N2342" s="388"/>
    </row>
    <row r="2343" spans="2:14" x14ac:dyDescent="0.2">
      <c r="B2343" s="387"/>
      <c r="C2343" s="387"/>
      <c r="D2343" s="384"/>
      <c r="E2343" s="385"/>
      <c r="F2343" s="385"/>
      <c r="G2343" s="385"/>
      <c r="H2343" s="386"/>
      <c r="I2343" s="139"/>
      <c r="J2343" s="139"/>
      <c r="K2343" s="139"/>
      <c r="L2343" s="139"/>
      <c r="M2343" s="139"/>
      <c r="N2343" s="388"/>
    </row>
    <row r="2344" spans="2:14" x14ac:dyDescent="0.2">
      <c r="B2344" s="387"/>
      <c r="C2344" s="387"/>
      <c r="D2344" s="384"/>
      <c r="E2344" s="385"/>
      <c r="F2344" s="385"/>
      <c r="G2344" s="385"/>
      <c r="H2344" s="386"/>
      <c r="I2344" s="139"/>
      <c r="J2344" s="139"/>
      <c r="K2344" s="139"/>
      <c r="L2344" s="139"/>
      <c r="M2344" s="139"/>
      <c r="N2344" s="388"/>
    </row>
    <row r="2345" spans="2:14" x14ac:dyDescent="0.2">
      <c r="B2345" s="387"/>
      <c r="C2345" s="387"/>
      <c r="D2345" s="384"/>
      <c r="E2345" s="385"/>
      <c r="F2345" s="385"/>
      <c r="G2345" s="385"/>
      <c r="H2345" s="386"/>
      <c r="I2345" s="139"/>
      <c r="J2345" s="139"/>
      <c r="K2345" s="139"/>
      <c r="L2345" s="139"/>
      <c r="M2345" s="139"/>
      <c r="N2345" s="388"/>
    </row>
    <row r="2346" spans="2:14" x14ac:dyDescent="0.2">
      <c r="B2346" s="387"/>
      <c r="C2346" s="387"/>
      <c r="D2346" s="384"/>
      <c r="E2346" s="385"/>
      <c r="F2346" s="385"/>
      <c r="G2346" s="385"/>
      <c r="H2346" s="386"/>
      <c r="I2346" s="139"/>
      <c r="J2346" s="139"/>
      <c r="K2346" s="139"/>
      <c r="L2346" s="139"/>
      <c r="M2346" s="139"/>
      <c r="N2346" s="388"/>
    </row>
    <row r="2347" spans="2:14" x14ac:dyDescent="0.2">
      <c r="B2347" s="387"/>
      <c r="C2347" s="387"/>
      <c r="D2347" s="384"/>
      <c r="E2347" s="385"/>
      <c r="F2347" s="385"/>
      <c r="G2347" s="385"/>
      <c r="H2347" s="386"/>
      <c r="I2347" s="139"/>
      <c r="J2347" s="139"/>
      <c r="K2347" s="139"/>
      <c r="L2347" s="139"/>
      <c r="M2347" s="139"/>
      <c r="N2347" s="388"/>
    </row>
    <row r="2348" spans="2:14" x14ac:dyDescent="0.2">
      <c r="B2348" s="387"/>
      <c r="C2348" s="387"/>
      <c r="D2348" s="384"/>
      <c r="E2348" s="385"/>
      <c r="F2348" s="385"/>
      <c r="G2348" s="385"/>
      <c r="H2348" s="386"/>
      <c r="I2348" s="139"/>
      <c r="J2348" s="139"/>
      <c r="K2348" s="139"/>
      <c r="L2348" s="139"/>
      <c r="M2348" s="139"/>
      <c r="N2348" s="388"/>
    </row>
    <row r="2349" spans="2:14" x14ac:dyDescent="0.2">
      <c r="B2349" s="387"/>
      <c r="C2349" s="387"/>
      <c r="D2349" s="384"/>
      <c r="E2349" s="385"/>
      <c r="F2349" s="385"/>
      <c r="G2349" s="385"/>
      <c r="H2349" s="386"/>
      <c r="I2349" s="139"/>
      <c r="J2349" s="139"/>
      <c r="K2349" s="139"/>
      <c r="L2349" s="139"/>
      <c r="M2349" s="139"/>
      <c r="N2349" s="388"/>
    </row>
    <row r="2350" spans="2:14" x14ac:dyDescent="0.2">
      <c r="B2350" s="387"/>
      <c r="C2350" s="387"/>
      <c r="D2350" s="384"/>
      <c r="E2350" s="385"/>
      <c r="F2350" s="385"/>
      <c r="G2350" s="385"/>
      <c r="H2350" s="386"/>
      <c r="I2350" s="139"/>
      <c r="J2350" s="139"/>
      <c r="K2350" s="139"/>
      <c r="L2350" s="139"/>
      <c r="M2350" s="139"/>
      <c r="N2350" s="388"/>
    </row>
    <row r="2351" spans="2:14" x14ac:dyDescent="0.2">
      <c r="B2351" s="387"/>
      <c r="C2351" s="387"/>
      <c r="D2351" s="384"/>
      <c r="E2351" s="385"/>
      <c r="F2351" s="385"/>
      <c r="G2351" s="385"/>
      <c r="H2351" s="386"/>
      <c r="I2351" s="139"/>
      <c r="J2351" s="139"/>
      <c r="K2351" s="139"/>
      <c r="L2351" s="139"/>
      <c r="M2351" s="139"/>
      <c r="N2351" s="388"/>
    </row>
    <row r="2352" spans="2:14" x14ac:dyDescent="0.2">
      <c r="B2352" s="387"/>
      <c r="C2352" s="387"/>
      <c r="D2352" s="384"/>
      <c r="E2352" s="385"/>
      <c r="F2352" s="385"/>
      <c r="G2352" s="385"/>
      <c r="H2352" s="386"/>
      <c r="I2352" s="139"/>
      <c r="J2352" s="139"/>
      <c r="K2352" s="139"/>
      <c r="L2352" s="139"/>
      <c r="M2352" s="139"/>
      <c r="N2352" s="388"/>
    </row>
    <row r="2353" spans="2:14" x14ac:dyDescent="0.2">
      <c r="B2353" s="387"/>
      <c r="C2353" s="387"/>
      <c r="D2353" s="384"/>
      <c r="E2353" s="385"/>
      <c r="F2353" s="385"/>
      <c r="G2353" s="385"/>
      <c r="H2353" s="386"/>
      <c r="I2353" s="139"/>
      <c r="J2353" s="139"/>
      <c r="K2353" s="139"/>
      <c r="L2353" s="139"/>
      <c r="M2353" s="139"/>
      <c r="N2353" s="388"/>
    </row>
    <row r="2354" spans="2:14" x14ac:dyDescent="0.2">
      <c r="B2354" s="387"/>
      <c r="C2354" s="387"/>
      <c r="D2354" s="384"/>
      <c r="E2354" s="385"/>
      <c r="F2354" s="385"/>
      <c r="G2354" s="385"/>
      <c r="H2354" s="386"/>
      <c r="I2354" s="139"/>
      <c r="J2354" s="139"/>
      <c r="K2354" s="139"/>
      <c r="L2354" s="139"/>
      <c r="M2354" s="139"/>
      <c r="N2354" s="388"/>
    </row>
    <row r="2355" spans="2:14" x14ac:dyDescent="0.2">
      <c r="B2355" s="387"/>
      <c r="C2355" s="387"/>
      <c r="D2355" s="384"/>
      <c r="E2355" s="385"/>
      <c r="F2355" s="385"/>
      <c r="G2355" s="385"/>
      <c r="H2355" s="386"/>
      <c r="I2355" s="139"/>
      <c r="J2355" s="139"/>
      <c r="K2355" s="139"/>
      <c r="L2355" s="139"/>
      <c r="M2355" s="139"/>
      <c r="N2355" s="388"/>
    </row>
    <row r="2356" spans="2:14" x14ac:dyDescent="0.2">
      <c r="B2356" s="387"/>
      <c r="C2356" s="387"/>
      <c r="D2356" s="384"/>
      <c r="E2356" s="385"/>
      <c r="F2356" s="385"/>
      <c r="G2356" s="385"/>
      <c r="H2356" s="386"/>
      <c r="I2356" s="139"/>
      <c r="J2356" s="139"/>
      <c r="K2356" s="139"/>
      <c r="L2356" s="139"/>
      <c r="M2356" s="139"/>
      <c r="N2356" s="388"/>
    </row>
    <row r="2357" spans="2:14" x14ac:dyDescent="0.2">
      <c r="B2357" s="387"/>
      <c r="C2357" s="387"/>
      <c r="D2357" s="384"/>
      <c r="E2357" s="385"/>
      <c r="F2357" s="385"/>
      <c r="G2357" s="385"/>
      <c r="H2357" s="386"/>
      <c r="I2357" s="139"/>
      <c r="J2357" s="139"/>
      <c r="K2357" s="139"/>
      <c r="L2357" s="139"/>
      <c r="M2357" s="139"/>
      <c r="N2357" s="388"/>
    </row>
    <row r="2358" spans="2:14" x14ac:dyDescent="0.2">
      <c r="B2358" s="387"/>
      <c r="C2358" s="387"/>
      <c r="D2358" s="384"/>
      <c r="E2358" s="385"/>
      <c r="F2358" s="385"/>
      <c r="G2358" s="385"/>
      <c r="H2358" s="386"/>
      <c r="I2358" s="139"/>
      <c r="J2358" s="139"/>
      <c r="K2358" s="139"/>
      <c r="L2358" s="139"/>
      <c r="M2358" s="139"/>
      <c r="N2358" s="388"/>
    </row>
    <row r="2359" spans="2:14" x14ac:dyDescent="0.2">
      <c r="B2359" s="387"/>
      <c r="C2359" s="387"/>
      <c r="D2359" s="384"/>
      <c r="E2359" s="385"/>
      <c r="F2359" s="385"/>
      <c r="G2359" s="385"/>
      <c r="H2359" s="386"/>
      <c r="I2359" s="139"/>
      <c r="J2359" s="139"/>
      <c r="K2359" s="139"/>
      <c r="L2359" s="139"/>
      <c r="M2359" s="139"/>
      <c r="N2359" s="388"/>
    </row>
    <row r="2360" spans="2:14" x14ac:dyDescent="0.2">
      <c r="B2360" s="387"/>
      <c r="C2360" s="387"/>
      <c r="D2360" s="384"/>
      <c r="E2360" s="385"/>
      <c r="F2360" s="385"/>
      <c r="G2360" s="385"/>
      <c r="H2360" s="386"/>
      <c r="I2360" s="139"/>
      <c r="J2360" s="139"/>
      <c r="K2360" s="139"/>
      <c r="L2360" s="139"/>
      <c r="M2360" s="139"/>
      <c r="N2360" s="388"/>
    </row>
    <row r="2361" spans="2:14" x14ac:dyDescent="0.2">
      <c r="B2361" s="387"/>
      <c r="C2361" s="387"/>
      <c r="D2361" s="384"/>
      <c r="E2361" s="385"/>
      <c r="F2361" s="385"/>
      <c r="G2361" s="385"/>
      <c r="H2361" s="386"/>
      <c r="I2361" s="139"/>
      <c r="J2361" s="139"/>
      <c r="K2361" s="139"/>
      <c r="L2361" s="139"/>
      <c r="M2361" s="139"/>
      <c r="N2361" s="388"/>
    </row>
    <row r="2362" spans="2:14" x14ac:dyDescent="0.2">
      <c r="B2362" s="387"/>
      <c r="C2362" s="387"/>
      <c r="D2362" s="384"/>
      <c r="E2362" s="385"/>
      <c r="F2362" s="385"/>
      <c r="G2362" s="385"/>
      <c r="H2362" s="386"/>
      <c r="I2362" s="139"/>
      <c r="J2362" s="139"/>
      <c r="K2362" s="139"/>
      <c r="L2362" s="139"/>
      <c r="M2362" s="139"/>
      <c r="N2362" s="388"/>
    </row>
    <row r="2363" spans="2:14" x14ac:dyDescent="0.2">
      <c r="B2363" s="387"/>
      <c r="C2363" s="387"/>
      <c r="D2363" s="384"/>
      <c r="E2363" s="385"/>
      <c r="F2363" s="385"/>
      <c r="G2363" s="385"/>
      <c r="H2363" s="386"/>
      <c r="I2363" s="139"/>
      <c r="J2363" s="139"/>
      <c r="K2363" s="139"/>
      <c r="L2363" s="139"/>
      <c r="M2363" s="139"/>
      <c r="N2363" s="388"/>
    </row>
    <row r="2364" spans="2:14" x14ac:dyDescent="0.2">
      <c r="B2364" s="387"/>
      <c r="C2364" s="387"/>
      <c r="D2364" s="384"/>
      <c r="E2364" s="385"/>
      <c r="F2364" s="385"/>
      <c r="G2364" s="385"/>
      <c r="H2364" s="386"/>
      <c r="I2364" s="139"/>
      <c r="J2364" s="139"/>
      <c r="K2364" s="139"/>
      <c r="L2364" s="139"/>
      <c r="M2364" s="139"/>
      <c r="N2364" s="388"/>
    </row>
    <row r="2365" spans="2:14" x14ac:dyDescent="0.2">
      <c r="B2365" s="387"/>
      <c r="C2365" s="387"/>
      <c r="D2365" s="384"/>
      <c r="E2365" s="385"/>
      <c r="F2365" s="385"/>
      <c r="G2365" s="385"/>
      <c r="H2365" s="386"/>
      <c r="I2365" s="139"/>
      <c r="J2365" s="139"/>
      <c r="K2365" s="139"/>
      <c r="L2365" s="139"/>
      <c r="M2365" s="139"/>
      <c r="N2365" s="388"/>
    </row>
    <row r="2366" spans="2:14" x14ac:dyDescent="0.2">
      <c r="B2366" s="387"/>
      <c r="C2366" s="387"/>
      <c r="D2366" s="384"/>
      <c r="E2366" s="385"/>
      <c r="F2366" s="385"/>
      <c r="G2366" s="385"/>
      <c r="H2366" s="386"/>
      <c r="I2366" s="139"/>
      <c r="J2366" s="139"/>
      <c r="K2366" s="139"/>
      <c r="L2366" s="139"/>
      <c r="M2366" s="139"/>
      <c r="N2366" s="388"/>
    </row>
    <row r="2367" spans="2:14" x14ac:dyDescent="0.2">
      <c r="B2367" s="387"/>
      <c r="C2367" s="387"/>
      <c r="D2367" s="384"/>
      <c r="E2367" s="385"/>
      <c r="F2367" s="385"/>
      <c r="G2367" s="385"/>
      <c r="H2367" s="386"/>
      <c r="I2367" s="139"/>
      <c r="J2367" s="139"/>
      <c r="K2367" s="139"/>
      <c r="L2367" s="139"/>
      <c r="M2367" s="139"/>
      <c r="N2367" s="388"/>
    </row>
    <row r="2368" spans="2:14" x14ac:dyDescent="0.2">
      <c r="B2368" s="387"/>
      <c r="C2368" s="387"/>
      <c r="D2368" s="384"/>
      <c r="E2368" s="385"/>
      <c r="F2368" s="385"/>
      <c r="G2368" s="385"/>
      <c r="H2368" s="386"/>
      <c r="I2368" s="139"/>
      <c r="J2368" s="139"/>
      <c r="K2368" s="139"/>
      <c r="L2368" s="139"/>
      <c r="M2368" s="139"/>
      <c r="N2368" s="388"/>
    </row>
    <row r="2369" spans="2:14" x14ac:dyDescent="0.2">
      <c r="B2369" s="387"/>
      <c r="C2369" s="387"/>
      <c r="D2369" s="384"/>
      <c r="E2369" s="385"/>
      <c r="F2369" s="385"/>
      <c r="G2369" s="385"/>
      <c r="H2369" s="386"/>
      <c r="I2369" s="139"/>
      <c r="J2369" s="139"/>
      <c r="K2369" s="139"/>
      <c r="L2369" s="139"/>
      <c r="M2369" s="139"/>
      <c r="N2369" s="388"/>
    </row>
    <row r="2370" spans="2:14" x14ac:dyDescent="0.2">
      <c r="B2370" s="387"/>
      <c r="C2370" s="387"/>
      <c r="D2370" s="384"/>
      <c r="E2370" s="385"/>
      <c r="F2370" s="385"/>
      <c r="G2370" s="385"/>
      <c r="H2370" s="386"/>
      <c r="I2370" s="139"/>
      <c r="J2370" s="139"/>
      <c r="K2370" s="139"/>
      <c r="L2370" s="139"/>
      <c r="M2370" s="139"/>
      <c r="N2370" s="388"/>
    </row>
    <row r="2371" spans="2:14" x14ac:dyDescent="0.2">
      <c r="B2371" s="387"/>
      <c r="C2371" s="387"/>
      <c r="D2371" s="384"/>
      <c r="E2371" s="385"/>
      <c r="F2371" s="385"/>
      <c r="G2371" s="385"/>
      <c r="H2371" s="386"/>
      <c r="I2371" s="139"/>
      <c r="J2371" s="139"/>
      <c r="K2371" s="139"/>
      <c r="L2371" s="139"/>
      <c r="M2371" s="139"/>
      <c r="N2371" s="388"/>
    </row>
    <row r="2372" spans="2:14" x14ac:dyDescent="0.2">
      <c r="B2372" s="387"/>
      <c r="C2372" s="387"/>
      <c r="D2372" s="384"/>
      <c r="E2372" s="385"/>
      <c r="F2372" s="385"/>
      <c r="G2372" s="385"/>
      <c r="H2372" s="386"/>
      <c r="I2372" s="139"/>
      <c r="J2372" s="139"/>
      <c r="K2372" s="139"/>
      <c r="L2372" s="139"/>
      <c r="M2372" s="139"/>
      <c r="N2372" s="388"/>
    </row>
    <row r="2373" spans="2:14" x14ac:dyDescent="0.2">
      <c r="B2373" s="387"/>
      <c r="C2373" s="387"/>
      <c r="D2373" s="384"/>
      <c r="E2373" s="385"/>
      <c r="F2373" s="385"/>
      <c r="G2373" s="385"/>
      <c r="H2373" s="386"/>
      <c r="I2373" s="139"/>
      <c r="J2373" s="139"/>
      <c r="K2373" s="139"/>
      <c r="L2373" s="139"/>
      <c r="M2373" s="139"/>
      <c r="N2373" s="388"/>
    </row>
    <row r="2374" spans="2:14" x14ac:dyDescent="0.2">
      <c r="B2374" s="387"/>
      <c r="C2374" s="387"/>
      <c r="D2374" s="384"/>
      <c r="E2374" s="385"/>
      <c r="F2374" s="385"/>
      <c r="G2374" s="385"/>
      <c r="H2374" s="386"/>
      <c r="I2374" s="139"/>
      <c r="J2374" s="139"/>
      <c r="K2374" s="139"/>
      <c r="L2374" s="139"/>
      <c r="M2374" s="139"/>
      <c r="N2374" s="388"/>
    </row>
    <row r="2375" spans="2:14" x14ac:dyDescent="0.2">
      <c r="B2375" s="387"/>
      <c r="C2375" s="387"/>
      <c r="D2375" s="384"/>
      <c r="E2375" s="385"/>
      <c r="F2375" s="385"/>
      <c r="G2375" s="385"/>
      <c r="H2375" s="386"/>
      <c r="I2375" s="139"/>
      <c r="J2375" s="139"/>
      <c r="K2375" s="139"/>
      <c r="L2375" s="139"/>
      <c r="M2375" s="139"/>
      <c r="N2375" s="388"/>
    </row>
    <row r="2376" spans="2:14" x14ac:dyDescent="0.2">
      <c r="B2376" s="387"/>
      <c r="C2376" s="387"/>
      <c r="D2376" s="384"/>
      <c r="E2376" s="385"/>
      <c r="F2376" s="385"/>
      <c r="G2376" s="385"/>
      <c r="H2376" s="386"/>
      <c r="I2376" s="139"/>
      <c r="J2376" s="139"/>
      <c r="K2376" s="139"/>
      <c r="L2376" s="139"/>
      <c r="M2376" s="139"/>
      <c r="N2376" s="388"/>
    </row>
    <row r="2377" spans="2:14" x14ac:dyDescent="0.2">
      <c r="B2377" s="387"/>
      <c r="C2377" s="387"/>
      <c r="D2377" s="384"/>
      <c r="E2377" s="385"/>
      <c r="F2377" s="385"/>
      <c r="G2377" s="385"/>
      <c r="H2377" s="386"/>
      <c r="I2377" s="139"/>
      <c r="J2377" s="139"/>
      <c r="K2377" s="139"/>
      <c r="L2377" s="139"/>
      <c r="M2377" s="139"/>
      <c r="N2377" s="388"/>
    </row>
    <row r="2378" spans="2:14" x14ac:dyDescent="0.2">
      <c r="B2378" s="387"/>
      <c r="C2378" s="387"/>
      <c r="D2378" s="384"/>
      <c r="E2378" s="385"/>
      <c r="F2378" s="385"/>
      <c r="G2378" s="385"/>
      <c r="H2378" s="386"/>
      <c r="I2378" s="139"/>
      <c r="J2378" s="139"/>
      <c r="K2378" s="139"/>
      <c r="L2378" s="139"/>
      <c r="M2378" s="139"/>
      <c r="N2378" s="388"/>
    </row>
    <row r="2379" spans="2:14" x14ac:dyDescent="0.2">
      <c r="B2379" s="387"/>
      <c r="C2379" s="387"/>
      <c r="D2379" s="384"/>
      <c r="E2379" s="385"/>
      <c r="F2379" s="385"/>
      <c r="G2379" s="385"/>
      <c r="H2379" s="386"/>
      <c r="I2379" s="139"/>
      <c r="J2379" s="139"/>
      <c r="K2379" s="139"/>
      <c r="L2379" s="139"/>
      <c r="M2379" s="139"/>
      <c r="N2379" s="388"/>
    </row>
    <row r="2380" spans="2:14" x14ac:dyDescent="0.2">
      <c r="B2380" s="387"/>
      <c r="C2380" s="387"/>
      <c r="D2380" s="384"/>
      <c r="E2380" s="385"/>
      <c r="F2380" s="385"/>
      <c r="G2380" s="385"/>
      <c r="H2380" s="386"/>
      <c r="I2380" s="139"/>
      <c r="J2380" s="139"/>
      <c r="K2380" s="139"/>
      <c r="L2380" s="139"/>
      <c r="M2380" s="139"/>
      <c r="N2380" s="388"/>
    </row>
    <row r="2381" spans="2:14" x14ac:dyDescent="0.2">
      <c r="B2381" s="387"/>
      <c r="C2381" s="387"/>
      <c r="D2381" s="384"/>
      <c r="E2381" s="385"/>
      <c r="F2381" s="385"/>
      <c r="G2381" s="385"/>
      <c r="H2381" s="386"/>
      <c r="I2381" s="139"/>
      <c r="J2381" s="139"/>
      <c r="K2381" s="139"/>
      <c r="L2381" s="139"/>
      <c r="M2381" s="139"/>
      <c r="N2381" s="388"/>
    </row>
    <row r="2382" spans="2:14" x14ac:dyDescent="0.2">
      <c r="B2382" s="387"/>
      <c r="C2382" s="387"/>
      <c r="D2382" s="384"/>
      <c r="E2382" s="385"/>
      <c r="F2382" s="385"/>
      <c r="G2382" s="385"/>
      <c r="H2382" s="386"/>
      <c r="I2382" s="139"/>
      <c r="J2382" s="139"/>
      <c r="K2382" s="139"/>
      <c r="L2382" s="139"/>
      <c r="M2382" s="139"/>
      <c r="N2382" s="388"/>
    </row>
    <row r="2383" spans="2:14" x14ac:dyDescent="0.2">
      <c r="B2383" s="387"/>
      <c r="C2383" s="387"/>
      <c r="D2383" s="384"/>
      <c r="E2383" s="385"/>
      <c r="F2383" s="385"/>
      <c r="G2383" s="385"/>
      <c r="H2383" s="386"/>
      <c r="I2383" s="139"/>
      <c r="J2383" s="139"/>
      <c r="K2383" s="139"/>
      <c r="L2383" s="139"/>
      <c r="M2383" s="139"/>
      <c r="N2383" s="388"/>
    </row>
    <row r="2384" spans="2:14" x14ac:dyDescent="0.2">
      <c r="B2384" s="387"/>
      <c r="C2384" s="387"/>
      <c r="D2384" s="384"/>
      <c r="E2384" s="385"/>
      <c r="F2384" s="385"/>
      <c r="G2384" s="385"/>
      <c r="H2384" s="386"/>
      <c r="I2384" s="139"/>
      <c r="J2384" s="139"/>
      <c r="K2384" s="139"/>
      <c r="L2384" s="139"/>
      <c r="M2384" s="139"/>
      <c r="N2384" s="388"/>
    </row>
    <row r="2385" spans="2:14" x14ac:dyDescent="0.2">
      <c r="B2385" s="387"/>
      <c r="C2385" s="387"/>
      <c r="D2385" s="384"/>
      <c r="E2385" s="385"/>
      <c r="F2385" s="385"/>
      <c r="G2385" s="385"/>
      <c r="H2385" s="386"/>
      <c r="I2385" s="139"/>
      <c r="J2385" s="139"/>
      <c r="K2385" s="139"/>
      <c r="L2385" s="139"/>
      <c r="M2385" s="139"/>
      <c r="N2385" s="388"/>
    </row>
    <row r="2386" spans="2:14" x14ac:dyDescent="0.2">
      <c r="B2386" s="387"/>
      <c r="C2386" s="387"/>
      <c r="D2386" s="384"/>
      <c r="E2386" s="385"/>
      <c r="F2386" s="385"/>
      <c r="G2386" s="385"/>
      <c r="H2386" s="386"/>
      <c r="I2386" s="139"/>
      <c r="J2386" s="139"/>
      <c r="K2386" s="139"/>
      <c r="L2386" s="139"/>
      <c r="M2386" s="139"/>
      <c r="N2386" s="388"/>
    </row>
    <row r="2387" spans="2:14" x14ac:dyDescent="0.2">
      <c r="B2387" s="387"/>
      <c r="C2387" s="387"/>
      <c r="D2387" s="384"/>
      <c r="E2387" s="385"/>
      <c r="F2387" s="385"/>
      <c r="G2387" s="385"/>
      <c r="H2387" s="386"/>
      <c r="I2387" s="139"/>
      <c r="J2387" s="139"/>
      <c r="K2387" s="139"/>
      <c r="L2387" s="139"/>
      <c r="M2387" s="139"/>
      <c r="N2387" s="388"/>
    </row>
    <row r="2388" spans="2:14" x14ac:dyDescent="0.2">
      <c r="B2388" s="387"/>
      <c r="C2388" s="387"/>
      <c r="D2388" s="384"/>
      <c r="E2388" s="385"/>
      <c r="F2388" s="385"/>
      <c r="G2388" s="385"/>
      <c r="H2388" s="386"/>
      <c r="I2388" s="139"/>
      <c r="J2388" s="139"/>
      <c r="K2388" s="139"/>
      <c r="L2388" s="139"/>
      <c r="M2388" s="139"/>
      <c r="N2388" s="388"/>
    </row>
    <row r="2389" spans="2:14" x14ac:dyDescent="0.2">
      <c r="B2389" s="387"/>
      <c r="C2389" s="387"/>
      <c r="D2389" s="384"/>
      <c r="E2389" s="385"/>
      <c r="F2389" s="385"/>
      <c r="G2389" s="385"/>
      <c r="H2389" s="386"/>
      <c r="I2389" s="139"/>
      <c r="J2389" s="139"/>
      <c r="K2389" s="139"/>
      <c r="L2389" s="139"/>
      <c r="M2389" s="139"/>
      <c r="N2389" s="388"/>
    </row>
    <row r="2390" spans="2:14" x14ac:dyDescent="0.2">
      <c r="B2390" s="387"/>
      <c r="C2390" s="387"/>
      <c r="D2390" s="384"/>
      <c r="E2390" s="385"/>
      <c r="F2390" s="385"/>
      <c r="G2390" s="385"/>
      <c r="H2390" s="386"/>
      <c r="I2390" s="139"/>
      <c r="J2390" s="139"/>
      <c r="K2390" s="139"/>
      <c r="L2390" s="139"/>
      <c r="M2390" s="139"/>
      <c r="N2390" s="388"/>
    </row>
    <row r="2391" spans="2:14" x14ac:dyDescent="0.2">
      <c r="B2391" s="387"/>
      <c r="C2391" s="387"/>
      <c r="D2391" s="384"/>
      <c r="E2391" s="385"/>
      <c r="F2391" s="385"/>
      <c r="G2391" s="385"/>
      <c r="H2391" s="386"/>
      <c r="I2391" s="139"/>
      <c r="J2391" s="139"/>
      <c r="K2391" s="139"/>
      <c r="L2391" s="139"/>
      <c r="M2391" s="139"/>
      <c r="N2391" s="388"/>
    </row>
    <row r="2392" spans="2:14" x14ac:dyDescent="0.2">
      <c r="B2392" s="387"/>
      <c r="C2392" s="387"/>
      <c r="D2392" s="384"/>
      <c r="E2392" s="385"/>
      <c r="F2392" s="385"/>
      <c r="G2392" s="385"/>
      <c r="H2392" s="386"/>
      <c r="I2392" s="139"/>
      <c r="J2392" s="139"/>
      <c r="K2392" s="139"/>
      <c r="L2392" s="139"/>
      <c r="M2392" s="139"/>
      <c r="N2392" s="388"/>
    </row>
    <row r="2393" spans="2:14" x14ac:dyDescent="0.2">
      <c r="B2393" s="387"/>
      <c r="C2393" s="387"/>
      <c r="D2393" s="384"/>
      <c r="E2393" s="385"/>
      <c r="F2393" s="385"/>
      <c r="G2393" s="385"/>
      <c r="H2393" s="386"/>
      <c r="I2393" s="139"/>
      <c r="J2393" s="139"/>
      <c r="K2393" s="139"/>
      <c r="L2393" s="139"/>
      <c r="M2393" s="139"/>
      <c r="N2393" s="388"/>
    </row>
    <row r="2394" spans="2:14" x14ac:dyDescent="0.2">
      <c r="B2394" s="387"/>
      <c r="C2394" s="387"/>
      <c r="D2394" s="384"/>
      <c r="E2394" s="385"/>
      <c r="F2394" s="385"/>
      <c r="G2394" s="385"/>
      <c r="H2394" s="386"/>
      <c r="I2394" s="139"/>
      <c r="J2394" s="139"/>
      <c r="K2394" s="139"/>
      <c r="L2394" s="139"/>
      <c r="M2394" s="139"/>
      <c r="N2394" s="388"/>
    </row>
    <row r="2395" spans="2:14" x14ac:dyDescent="0.2">
      <c r="B2395" s="387"/>
      <c r="C2395" s="387"/>
      <c r="D2395" s="384"/>
      <c r="E2395" s="385"/>
      <c r="F2395" s="385"/>
      <c r="G2395" s="385"/>
      <c r="H2395" s="386"/>
      <c r="I2395" s="139"/>
      <c r="J2395" s="139"/>
      <c r="K2395" s="139"/>
      <c r="L2395" s="139"/>
      <c r="M2395" s="139"/>
      <c r="N2395" s="388"/>
    </row>
    <row r="2396" spans="2:14" x14ac:dyDescent="0.2">
      <c r="B2396" s="387"/>
      <c r="C2396" s="387"/>
      <c r="D2396" s="384"/>
      <c r="E2396" s="385"/>
      <c r="F2396" s="385"/>
      <c r="G2396" s="385"/>
      <c r="H2396" s="386"/>
      <c r="I2396" s="139"/>
      <c r="J2396" s="139"/>
      <c r="K2396" s="139"/>
      <c r="L2396" s="139"/>
      <c r="M2396" s="139"/>
      <c r="N2396" s="388"/>
    </row>
    <row r="2397" spans="2:14" x14ac:dyDescent="0.2">
      <c r="B2397" s="387"/>
      <c r="C2397" s="387"/>
      <c r="D2397" s="384"/>
      <c r="E2397" s="385"/>
      <c r="F2397" s="385"/>
      <c r="G2397" s="385"/>
      <c r="H2397" s="386"/>
      <c r="I2397" s="139"/>
      <c r="J2397" s="139"/>
      <c r="K2397" s="139"/>
      <c r="L2397" s="139"/>
      <c r="M2397" s="139"/>
      <c r="N2397" s="388"/>
    </row>
    <row r="2398" spans="2:14" x14ac:dyDescent="0.2">
      <c r="B2398" s="387"/>
      <c r="C2398" s="387"/>
      <c r="D2398" s="384"/>
      <c r="E2398" s="385"/>
      <c r="F2398" s="385"/>
      <c r="G2398" s="385"/>
      <c r="H2398" s="386"/>
      <c r="I2398" s="139"/>
      <c r="J2398" s="139"/>
      <c r="K2398" s="139"/>
      <c r="L2398" s="139"/>
      <c r="M2398" s="139"/>
      <c r="N2398" s="388"/>
    </row>
    <row r="2399" spans="2:14" x14ac:dyDescent="0.2">
      <c r="B2399" s="387"/>
      <c r="C2399" s="387"/>
      <c r="D2399" s="384"/>
      <c r="E2399" s="385"/>
      <c r="F2399" s="385"/>
      <c r="G2399" s="385"/>
      <c r="H2399" s="386"/>
      <c r="I2399" s="139"/>
      <c r="J2399" s="139"/>
      <c r="K2399" s="139"/>
      <c r="L2399" s="139"/>
      <c r="M2399" s="139"/>
      <c r="N2399" s="388"/>
    </row>
    <row r="2400" spans="2:14" x14ac:dyDescent="0.2">
      <c r="B2400" s="387"/>
      <c r="C2400" s="387"/>
      <c r="D2400" s="384"/>
      <c r="E2400" s="385"/>
      <c r="F2400" s="385"/>
      <c r="G2400" s="385"/>
      <c r="H2400" s="386"/>
      <c r="I2400" s="139"/>
      <c r="J2400" s="139"/>
      <c r="K2400" s="139"/>
      <c r="L2400" s="139"/>
      <c r="M2400" s="139"/>
      <c r="N2400" s="388"/>
    </row>
    <row r="2401" spans="2:14" x14ac:dyDescent="0.2">
      <c r="B2401" s="387"/>
      <c r="C2401" s="387"/>
      <c r="D2401" s="384"/>
      <c r="E2401" s="385"/>
      <c r="F2401" s="385"/>
      <c r="G2401" s="385"/>
      <c r="H2401" s="386"/>
      <c r="I2401" s="139"/>
      <c r="J2401" s="139"/>
      <c r="K2401" s="139"/>
      <c r="L2401" s="139"/>
      <c r="M2401" s="139"/>
      <c r="N2401" s="388"/>
    </row>
    <row r="2402" spans="2:14" x14ac:dyDescent="0.2">
      <c r="B2402" s="387"/>
      <c r="C2402" s="387"/>
      <c r="D2402" s="384"/>
      <c r="E2402" s="385"/>
      <c r="F2402" s="385"/>
      <c r="G2402" s="385"/>
      <c r="H2402" s="386"/>
      <c r="I2402" s="139"/>
      <c r="J2402" s="139"/>
      <c r="K2402" s="139"/>
      <c r="L2402" s="139"/>
      <c r="M2402" s="139"/>
      <c r="N2402" s="388"/>
    </row>
    <row r="2403" spans="2:14" x14ac:dyDescent="0.2">
      <c r="B2403" s="387"/>
      <c r="C2403" s="387"/>
      <c r="D2403" s="384"/>
      <c r="E2403" s="385"/>
      <c r="F2403" s="385"/>
      <c r="G2403" s="385"/>
      <c r="H2403" s="386"/>
      <c r="I2403" s="139"/>
      <c r="J2403" s="139"/>
      <c r="K2403" s="139"/>
      <c r="L2403" s="139"/>
      <c r="M2403" s="139"/>
      <c r="N2403" s="388"/>
    </row>
    <row r="2404" spans="2:14" x14ac:dyDescent="0.2">
      <c r="B2404" s="387"/>
      <c r="C2404" s="387"/>
      <c r="D2404" s="384"/>
      <c r="E2404" s="385"/>
      <c r="F2404" s="385"/>
      <c r="G2404" s="385"/>
      <c r="H2404" s="386"/>
      <c r="I2404" s="139"/>
      <c r="J2404" s="139"/>
      <c r="K2404" s="139"/>
      <c r="L2404" s="139"/>
      <c r="M2404" s="139"/>
      <c r="N2404" s="388"/>
    </row>
    <row r="2405" spans="2:14" x14ac:dyDescent="0.2">
      <c r="B2405" s="387"/>
      <c r="C2405" s="387"/>
      <c r="D2405" s="384"/>
      <c r="E2405" s="385"/>
      <c r="F2405" s="385"/>
      <c r="G2405" s="385"/>
      <c r="H2405" s="386"/>
      <c r="I2405" s="139"/>
      <c r="J2405" s="139"/>
      <c r="K2405" s="139"/>
      <c r="L2405" s="139"/>
      <c r="M2405" s="139"/>
      <c r="N2405" s="388"/>
    </row>
    <row r="2406" spans="2:14" x14ac:dyDescent="0.2">
      <c r="B2406" s="387"/>
      <c r="C2406" s="387"/>
      <c r="D2406" s="384"/>
      <c r="E2406" s="385"/>
      <c r="F2406" s="385"/>
      <c r="G2406" s="385"/>
      <c r="H2406" s="386"/>
      <c r="I2406" s="139"/>
      <c r="J2406" s="139"/>
      <c r="K2406" s="139"/>
      <c r="L2406" s="139"/>
      <c r="M2406" s="139"/>
      <c r="N2406" s="388"/>
    </row>
    <row r="2407" spans="2:14" x14ac:dyDescent="0.2">
      <c r="B2407" s="387"/>
      <c r="C2407" s="387"/>
      <c r="D2407" s="384"/>
      <c r="E2407" s="385"/>
      <c r="F2407" s="385"/>
      <c r="G2407" s="385"/>
      <c r="H2407" s="386"/>
      <c r="I2407" s="139"/>
      <c r="J2407" s="139"/>
      <c r="K2407" s="139"/>
      <c r="L2407" s="139"/>
      <c r="M2407" s="139"/>
      <c r="N2407" s="388"/>
    </row>
    <row r="2408" spans="2:14" x14ac:dyDescent="0.2">
      <c r="B2408" s="387"/>
      <c r="C2408" s="387"/>
      <c r="D2408" s="384"/>
      <c r="E2408" s="385"/>
      <c r="F2408" s="385"/>
      <c r="G2408" s="385"/>
      <c r="H2408" s="386"/>
      <c r="I2408" s="139"/>
      <c r="J2408" s="139"/>
      <c r="K2408" s="139"/>
      <c r="L2408" s="139"/>
      <c r="M2408" s="139"/>
      <c r="N2408" s="388"/>
    </row>
    <row r="2409" spans="2:14" x14ac:dyDescent="0.2">
      <c r="B2409" s="387"/>
      <c r="C2409" s="387"/>
      <c r="D2409" s="384"/>
      <c r="E2409" s="385"/>
      <c r="F2409" s="385"/>
      <c r="G2409" s="385"/>
      <c r="H2409" s="386"/>
      <c r="I2409" s="139"/>
      <c r="J2409" s="139"/>
      <c r="K2409" s="139"/>
      <c r="L2409" s="139"/>
      <c r="M2409" s="139"/>
      <c r="N2409" s="388"/>
    </row>
    <row r="2410" spans="2:14" x14ac:dyDescent="0.2">
      <c r="B2410" s="387"/>
      <c r="C2410" s="387"/>
      <c r="D2410" s="384"/>
      <c r="E2410" s="385"/>
      <c r="F2410" s="385"/>
      <c r="G2410" s="385"/>
      <c r="H2410" s="386"/>
      <c r="I2410" s="139"/>
      <c r="J2410" s="139"/>
      <c r="K2410" s="139"/>
      <c r="L2410" s="139"/>
      <c r="M2410" s="139"/>
      <c r="N2410" s="388"/>
    </row>
    <row r="2411" spans="2:14" x14ac:dyDescent="0.2">
      <c r="B2411" s="387"/>
      <c r="C2411" s="387"/>
      <c r="D2411" s="384"/>
      <c r="E2411" s="385"/>
      <c r="F2411" s="385"/>
      <c r="G2411" s="385"/>
      <c r="H2411" s="386"/>
      <c r="I2411" s="139"/>
      <c r="J2411" s="139"/>
      <c r="K2411" s="139"/>
      <c r="L2411" s="139"/>
      <c r="M2411" s="139"/>
      <c r="N2411" s="388"/>
    </row>
    <row r="2412" spans="2:14" x14ac:dyDescent="0.2">
      <c r="B2412" s="387"/>
      <c r="C2412" s="387"/>
      <c r="D2412" s="384"/>
      <c r="E2412" s="385"/>
      <c r="F2412" s="385"/>
      <c r="G2412" s="385"/>
      <c r="H2412" s="386"/>
      <c r="I2412" s="139"/>
      <c r="J2412" s="139"/>
      <c r="K2412" s="139"/>
      <c r="L2412" s="139"/>
      <c r="M2412" s="139"/>
      <c r="N2412" s="388"/>
    </row>
    <row r="2413" spans="2:14" x14ac:dyDescent="0.2">
      <c r="B2413" s="387"/>
      <c r="C2413" s="387"/>
      <c r="D2413" s="384"/>
      <c r="E2413" s="385"/>
      <c r="F2413" s="385"/>
      <c r="G2413" s="385"/>
      <c r="H2413" s="386"/>
      <c r="I2413" s="139"/>
      <c r="J2413" s="139"/>
      <c r="K2413" s="139"/>
      <c r="L2413" s="139"/>
      <c r="M2413" s="139"/>
      <c r="N2413" s="388"/>
    </row>
    <row r="2414" spans="2:14" x14ac:dyDescent="0.2">
      <c r="B2414" s="387"/>
      <c r="C2414" s="387"/>
      <c r="D2414" s="384"/>
      <c r="E2414" s="385"/>
      <c r="F2414" s="385"/>
      <c r="G2414" s="385"/>
      <c r="H2414" s="386"/>
      <c r="I2414" s="139"/>
      <c r="J2414" s="139"/>
      <c r="K2414" s="139"/>
      <c r="L2414" s="139"/>
      <c r="M2414" s="139"/>
      <c r="N2414" s="388"/>
    </row>
    <row r="2415" spans="2:14" x14ac:dyDescent="0.2">
      <c r="B2415" s="387"/>
      <c r="C2415" s="387"/>
      <c r="D2415" s="384"/>
      <c r="E2415" s="385"/>
      <c r="F2415" s="385"/>
      <c r="G2415" s="385"/>
      <c r="H2415" s="386"/>
      <c r="I2415" s="139"/>
      <c r="J2415" s="139"/>
      <c r="K2415" s="139"/>
      <c r="L2415" s="139"/>
      <c r="M2415" s="139"/>
      <c r="N2415" s="388"/>
    </row>
    <row r="2416" spans="2:14" x14ac:dyDescent="0.2">
      <c r="B2416" s="387"/>
      <c r="C2416" s="387"/>
      <c r="D2416" s="384"/>
      <c r="E2416" s="385"/>
      <c r="F2416" s="385"/>
      <c r="G2416" s="385"/>
      <c r="H2416" s="386"/>
      <c r="I2416" s="139"/>
      <c r="J2416" s="139"/>
      <c r="K2416" s="139"/>
      <c r="L2416" s="139"/>
      <c r="M2416" s="139"/>
      <c r="N2416" s="388"/>
    </row>
    <row r="2417" spans="2:14" x14ac:dyDescent="0.2">
      <c r="B2417" s="387"/>
      <c r="C2417" s="387"/>
      <c r="D2417" s="384"/>
      <c r="E2417" s="385"/>
      <c r="F2417" s="385"/>
      <c r="G2417" s="385"/>
      <c r="H2417" s="386"/>
      <c r="I2417" s="139"/>
      <c r="J2417" s="139"/>
      <c r="K2417" s="139"/>
      <c r="L2417" s="139"/>
      <c r="M2417" s="139"/>
      <c r="N2417" s="388"/>
    </row>
    <row r="2418" spans="2:14" x14ac:dyDescent="0.2">
      <c r="B2418" s="387"/>
      <c r="C2418" s="387"/>
      <c r="D2418" s="384"/>
      <c r="E2418" s="385"/>
      <c r="F2418" s="385"/>
      <c r="G2418" s="385"/>
      <c r="H2418" s="386"/>
      <c r="I2418" s="139"/>
      <c r="J2418" s="139"/>
      <c r="K2418" s="139"/>
      <c r="L2418" s="139"/>
      <c r="M2418" s="139"/>
      <c r="N2418" s="388"/>
    </row>
    <row r="2419" spans="2:14" x14ac:dyDescent="0.2">
      <c r="B2419" s="387"/>
      <c r="C2419" s="387"/>
      <c r="D2419" s="384"/>
      <c r="E2419" s="385"/>
      <c r="F2419" s="385"/>
      <c r="G2419" s="385"/>
      <c r="H2419" s="386"/>
      <c r="I2419" s="139"/>
      <c r="J2419" s="139"/>
      <c r="K2419" s="139"/>
      <c r="L2419" s="139"/>
      <c r="M2419" s="139"/>
      <c r="N2419" s="388"/>
    </row>
    <row r="2420" spans="2:14" x14ac:dyDescent="0.2">
      <c r="B2420" s="387"/>
      <c r="C2420" s="387"/>
      <c r="D2420" s="384"/>
      <c r="E2420" s="385"/>
      <c r="F2420" s="385"/>
      <c r="G2420" s="385"/>
      <c r="H2420" s="386"/>
      <c r="I2420" s="139"/>
      <c r="J2420" s="139"/>
      <c r="K2420" s="139"/>
      <c r="L2420" s="139"/>
      <c r="M2420" s="139"/>
      <c r="N2420" s="388"/>
    </row>
    <row r="2421" spans="2:14" x14ac:dyDescent="0.2">
      <c r="B2421" s="387"/>
      <c r="C2421" s="387"/>
      <c r="D2421" s="384"/>
      <c r="E2421" s="385"/>
      <c r="F2421" s="385"/>
      <c r="G2421" s="385"/>
      <c r="H2421" s="386"/>
      <c r="I2421" s="139"/>
      <c r="J2421" s="139"/>
      <c r="K2421" s="139"/>
      <c r="L2421" s="139"/>
      <c r="M2421" s="139"/>
      <c r="N2421" s="388"/>
    </row>
    <row r="2422" spans="2:14" x14ac:dyDescent="0.2">
      <c r="B2422" s="387"/>
      <c r="C2422" s="387"/>
      <c r="D2422" s="384"/>
      <c r="E2422" s="385"/>
      <c r="F2422" s="385"/>
      <c r="G2422" s="385"/>
      <c r="H2422" s="386"/>
      <c r="I2422" s="139"/>
      <c r="J2422" s="139"/>
      <c r="K2422" s="139"/>
      <c r="L2422" s="139"/>
      <c r="M2422" s="139"/>
      <c r="N2422" s="388"/>
    </row>
    <row r="2423" spans="2:14" x14ac:dyDescent="0.2">
      <c r="B2423" s="387"/>
      <c r="C2423" s="387"/>
      <c r="D2423" s="384"/>
      <c r="E2423" s="385"/>
      <c r="F2423" s="385"/>
      <c r="G2423" s="385"/>
      <c r="H2423" s="386"/>
      <c r="I2423" s="139"/>
      <c r="J2423" s="139"/>
      <c r="K2423" s="139"/>
      <c r="L2423" s="139"/>
      <c r="M2423" s="139"/>
      <c r="N2423" s="388"/>
    </row>
    <row r="2424" spans="2:14" x14ac:dyDescent="0.2">
      <c r="B2424" s="387"/>
      <c r="C2424" s="387"/>
      <c r="D2424" s="384"/>
      <c r="E2424" s="385"/>
      <c r="F2424" s="385"/>
      <c r="G2424" s="385"/>
      <c r="H2424" s="386"/>
      <c r="I2424" s="139"/>
      <c r="J2424" s="139"/>
      <c r="K2424" s="139"/>
      <c r="L2424" s="139"/>
      <c r="M2424" s="139"/>
      <c r="N2424" s="388"/>
    </row>
    <row r="2425" spans="2:14" x14ac:dyDescent="0.2">
      <c r="B2425" s="387"/>
      <c r="C2425" s="387"/>
      <c r="D2425" s="384"/>
      <c r="E2425" s="385"/>
      <c r="F2425" s="385"/>
      <c r="G2425" s="385"/>
      <c r="H2425" s="386"/>
      <c r="I2425" s="139"/>
      <c r="J2425" s="139"/>
      <c r="K2425" s="139"/>
      <c r="L2425" s="139"/>
      <c r="M2425" s="139"/>
      <c r="N2425" s="388"/>
    </row>
    <row r="2426" spans="2:14" x14ac:dyDescent="0.2">
      <c r="B2426" s="387"/>
      <c r="C2426" s="387"/>
      <c r="D2426" s="384"/>
      <c r="E2426" s="385"/>
      <c r="F2426" s="385"/>
      <c r="G2426" s="385"/>
      <c r="H2426" s="386"/>
      <c r="I2426" s="139"/>
      <c r="J2426" s="139"/>
      <c r="K2426" s="139"/>
      <c r="L2426" s="139"/>
      <c r="M2426" s="139"/>
      <c r="N2426" s="388"/>
    </row>
    <row r="2427" spans="2:14" x14ac:dyDescent="0.2">
      <c r="B2427" s="387"/>
      <c r="C2427" s="387"/>
      <c r="D2427" s="384"/>
      <c r="E2427" s="385"/>
      <c r="F2427" s="385"/>
      <c r="G2427" s="385"/>
      <c r="H2427" s="386"/>
      <c r="I2427" s="139"/>
      <c r="J2427" s="139"/>
      <c r="K2427" s="139"/>
      <c r="L2427" s="139"/>
      <c r="M2427" s="139"/>
      <c r="N2427" s="388"/>
    </row>
    <row r="2428" spans="2:14" x14ac:dyDescent="0.2">
      <c r="B2428" s="387"/>
      <c r="C2428" s="387"/>
      <c r="D2428" s="384"/>
      <c r="E2428" s="385"/>
      <c r="F2428" s="385"/>
      <c r="G2428" s="385"/>
      <c r="H2428" s="386"/>
      <c r="I2428" s="139"/>
      <c r="J2428" s="139"/>
      <c r="K2428" s="139"/>
      <c r="L2428" s="139"/>
      <c r="M2428" s="139"/>
      <c r="N2428" s="388"/>
    </row>
    <row r="2429" spans="2:14" x14ac:dyDescent="0.2">
      <c r="B2429" s="387"/>
      <c r="C2429" s="387"/>
      <c r="D2429" s="384"/>
      <c r="E2429" s="385"/>
      <c r="F2429" s="385"/>
      <c r="G2429" s="385"/>
      <c r="H2429" s="386"/>
      <c r="I2429" s="139"/>
      <c r="J2429" s="139"/>
      <c r="K2429" s="139"/>
      <c r="L2429" s="139"/>
      <c r="M2429" s="139"/>
      <c r="N2429" s="388"/>
    </row>
    <row r="2430" spans="2:14" x14ac:dyDescent="0.2">
      <c r="B2430" s="387"/>
      <c r="C2430" s="387"/>
      <c r="D2430" s="384"/>
      <c r="E2430" s="385"/>
      <c r="F2430" s="385"/>
      <c r="G2430" s="385"/>
      <c r="H2430" s="386"/>
      <c r="I2430" s="139"/>
      <c r="J2430" s="139"/>
      <c r="K2430" s="139"/>
      <c r="L2430" s="139"/>
      <c r="M2430" s="139"/>
      <c r="N2430" s="388"/>
    </row>
    <row r="2431" spans="2:14" x14ac:dyDescent="0.2">
      <c r="B2431" s="387"/>
      <c r="C2431" s="387"/>
      <c r="D2431" s="384"/>
      <c r="E2431" s="385"/>
      <c r="F2431" s="385"/>
      <c r="G2431" s="385"/>
      <c r="H2431" s="386"/>
      <c r="I2431" s="139"/>
      <c r="J2431" s="139"/>
      <c r="K2431" s="139"/>
      <c r="L2431" s="139"/>
      <c r="M2431" s="139"/>
      <c r="N2431" s="388"/>
    </row>
    <row r="2432" spans="2:14" x14ac:dyDescent="0.2">
      <c r="B2432" s="387"/>
      <c r="C2432" s="387"/>
      <c r="D2432" s="384"/>
      <c r="E2432" s="385"/>
      <c r="F2432" s="385"/>
      <c r="G2432" s="385"/>
      <c r="H2432" s="386"/>
      <c r="I2432" s="139"/>
      <c r="J2432" s="139"/>
      <c r="K2432" s="139"/>
      <c r="L2432" s="139"/>
      <c r="M2432" s="139"/>
      <c r="N2432" s="388"/>
    </row>
    <row r="2433" spans="2:14" x14ac:dyDescent="0.2">
      <c r="B2433" s="387"/>
      <c r="C2433" s="387"/>
      <c r="D2433" s="384"/>
      <c r="E2433" s="385"/>
      <c r="F2433" s="385"/>
      <c r="G2433" s="385"/>
      <c r="H2433" s="386"/>
      <c r="I2433" s="139"/>
      <c r="J2433" s="139"/>
      <c r="K2433" s="139"/>
      <c r="L2433" s="139"/>
      <c r="M2433" s="139"/>
      <c r="N2433" s="388"/>
    </row>
    <row r="2434" spans="2:14" x14ac:dyDescent="0.2">
      <c r="B2434" s="387"/>
      <c r="C2434" s="387"/>
      <c r="D2434" s="384"/>
      <c r="E2434" s="385"/>
      <c r="F2434" s="385"/>
      <c r="G2434" s="385"/>
      <c r="H2434" s="386"/>
      <c r="I2434" s="139"/>
      <c r="J2434" s="139"/>
      <c r="K2434" s="139"/>
      <c r="L2434" s="139"/>
      <c r="M2434" s="139"/>
      <c r="N2434" s="388"/>
    </row>
    <row r="2435" spans="2:14" x14ac:dyDescent="0.2">
      <c r="B2435" s="387"/>
      <c r="C2435" s="387"/>
      <c r="D2435" s="384"/>
      <c r="E2435" s="385"/>
      <c r="F2435" s="385"/>
      <c r="G2435" s="385"/>
      <c r="H2435" s="386"/>
      <c r="I2435" s="139"/>
      <c r="J2435" s="139"/>
      <c r="K2435" s="139"/>
      <c r="L2435" s="139"/>
      <c r="M2435" s="139"/>
      <c r="N2435" s="388"/>
    </row>
    <row r="2436" spans="2:14" x14ac:dyDescent="0.2">
      <c r="B2436" s="387"/>
      <c r="C2436" s="387"/>
      <c r="D2436" s="384"/>
      <c r="E2436" s="385"/>
      <c r="F2436" s="385"/>
      <c r="G2436" s="385"/>
      <c r="H2436" s="386"/>
      <c r="I2436" s="139"/>
      <c r="J2436" s="139"/>
      <c r="K2436" s="139"/>
      <c r="L2436" s="139"/>
      <c r="M2436" s="139"/>
      <c r="N2436" s="388"/>
    </row>
    <row r="2437" spans="2:14" x14ac:dyDescent="0.2">
      <c r="B2437" s="387"/>
      <c r="C2437" s="387"/>
      <c r="D2437" s="384"/>
      <c r="E2437" s="385"/>
      <c r="F2437" s="385"/>
      <c r="G2437" s="385"/>
      <c r="H2437" s="386"/>
      <c r="I2437" s="139"/>
      <c r="J2437" s="139"/>
      <c r="K2437" s="139"/>
      <c r="L2437" s="139"/>
      <c r="M2437" s="139"/>
      <c r="N2437" s="388"/>
    </row>
    <row r="2438" spans="2:14" x14ac:dyDescent="0.2">
      <c r="B2438" s="387"/>
      <c r="C2438" s="387"/>
      <c r="D2438" s="384"/>
      <c r="E2438" s="385"/>
      <c r="F2438" s="385"/>
      <c r="G2438" s="385"/>
      <c r="H2438" s="386"/>
      <c r="I2438" s="139"/>
      <c r="J2438" s="139"/>
      <c r="K2438" s="139"/>
      <c r="L2438" s="139"/>
      <c r="M2438" s="139"/>
      <c r="N2438" s="388"/>
    </row>
    <row r="2439" spans="2:14" x14ac:dyDescent="0.2">
      <c r="B2439" s="387"/>
      <c r="C2439" s="387"/>
      <c r="D2439" s="384"/>
      <c r="E2439" s="385"/>
      <c r="F2439" s="385"/>
      <c r="G2439" s="385"/>
      <c r="H2439" s="386"/>
      <c r="I2439" s="139"/>
      <c r="J2439" s="139"/>
      <c r="K2439" s="139"/>
      <c r="L2439" s="139"/>
      <c r="M2439" s="139"/>
      <c r="N2439" s="388"/>
    </row>
    <row r="2440" spans="2:14" x14ac:dyDescent="0.2">
      <c r="B2440" s="387"/>
      <c r="C2440" s="387"/>
      <c r="D2440" s="384"/>
      <c r="E2440" s="385"/>
      <c r="F2440" s="385"/>
      <c r="G2440" s="385"/>
      <c r="H2440" s="386"/>
      <c r="I2440" s="139"/>
      <c r="J2440" s="139"/>
      <c r="K2440" s="139"/>
      <c r="L2440" s="139"/>
      <c r="M2440" s="139"/>
      <c r="N2440" s="388"/>
    </row>
    <row r="2441" spans="2:14" x14ac:dyDescent="0.2">
      <c r="B2441" s="387"/>
      <c r="C2441" s="387"/>
      <c r="D2441" s="384"/>
      <c r="E2441" s="385"/>
      <c r="F2441" s="385"/>
      <c r="G2441" s="385"/>
      <c r="H2441" s="386"/>
      <c r="I2441" s="139"/>
      <c r="J2441" s="139"/>
      <c r="K2441" s="139"/>
      <c r="L2441" s="139"/>
      <c r="M2441" s="139"/>
      <c r="N2441" s="388"/>
    </row>
    <row r="2442" spans="2:14" x14ac:dyDescent="0.2">
      <c r="B2442" s="387"/>
      <c r="C2442" s="387"/>
      <c r="D2442" s="384"/>
      <c r="E2442" s="385"/>
      <c r="F2442" s="385"/>
      <c r="G2442" s="385"/>
      <c r="H2442" s="386"/>
      <c r="I2442" s="139"/>
      <c r="J2442" s="139"/>
      <c r="K2442" s="139"/>
      <c r="L2442" s="139"/>
      <c r="M2442" s="139"/>
      <c r="N2442" s="388"/>
    </row>
    <row r="2443" spans="2:14" x14ac:dyDescent="0.2">
      <c r="B2443" s="387"/>
      <c r="C2443" s="387"/>
      <c r="D2443" s="384"/>
      <c r="E2443" s="385"/>
      <c r="F2443" s="385"/>
      <c r="G2443" s="385"/>
      <c r="H2443" s="386"/>
      <c r="I2443" s="139"/>
      <c r="J2443" s="139"/>
      <c r="K2443" s="139"/>
      <c r="L2443" s="139"/>
      <c r="M2443" s="139"/>
      <c r="N2443" s="388"/>
    </row>
    <row r="2444" spans="2:14" x14ac:dyDescent="0.2">
      <c r="B2444" s="387"/>
      <c r="C2444" s="387"/>
      <c r="D2444" s="384"/>
      <c r="E2444" s="385"/>
      <c r="F2444" s="385"/>
      <c r="G2444" s="385"/>
      <c r="H2444" s="386"/>
      <c r="I2444" s="139"/>
      <c r="J2444" s="139"/>
      <c r="K2444" s="139"/>
      <c r="L2444" s="139"/>
      <c r="M2444" s="139"/>
      <c r="N2444" s="388"/>
    </row>
    <row r="2445" spans="2:14" x14ac:dyDescent="0.2">
      <c r="B2445" s="387"/>
      <c r="C2445" s="387"/>
      <c r="D2445" s="384"/>
      <c r="E2445" s="385"/>
      <c r="F2445" s="385"/>
      <c r="G2445" s="385"/>
      <c r="H2445" s="386"/>
      <c r="I2445" s="139"/>
      <c r="J2445" s="139"/>
      <c r="K2445" s="139"/>
      <c r="L2445" s="139"/>
      <c r="M2445" s="139"/>
      <c r="N2445" s="388"/>
    </row>
    <row r="2446" spans="2:14" x14ac:dyDescent="0.2">
      <c r="B2446" s="387"/>
      <c r="C2446" s="387"/>
      <c r="D2446" s="384"/>
      <c r="E2446" s="385"/>
      <c r="F2446" s="385"/>
      <c r="G2446" s="385"/>
      <c r="H2446" s="386"/>
      <c r="I2446" s="139"/>
      <c r="J2446" s="139"/>
      <c r="K2446" s="139"/>
      <c r="L2446" s="139"/>
      <c r="M2446" s="139"/>
      <c r="N2446" s="388"/>
    </row>
    <row r="2447" spans="2:14" x14ac:dyDescent="0.2">
      <c r="B2447" s="387"/>
      <c r="C2447" s="387"/>
      <c r="D2447" s="384"/>
      <c r="E2447" s="385"/>
      <c r="F2447" s="385"/>
      <c r="G2447" s="385"/>
      <c r="H2447" s="386"/>
      <c r="I2447" s="139"/>
      <c r="J2447" s="139"/>
      <c r="K2447" s="139"/>
      <c r="L2447" s="139"/>
      <c r="M2447" s="139"/>
      <c r="N2447" s="388"/>
    </row>
    <row r="2448" spans="2:14" x14ac:dyDescent="0.2">
      <c r="B2448" s="387"/>
      <c r="C2448" s="387"/>
      <c r="D2448" s="384"/>
      <c r="E2448" s="385"/>
      <c r="F2448" s="385"/>
      <c r="G2448" s="385"/>
      <c r="H2448" s="386"/>
      <c r="I2448" s="139"/>
      <c r="J2448" s="139"/>
      <c r="K2448" s="139"/>
      <c r="L2448" s="139"/>
      <c r="M2448" s="139"/>
      <c r="N2448" s="388"/>
    </row>
    <row r="2449" spans="2:14" x14ac:dyDescent="0.2">
      <c r="B2449" s="387"/>
      <c r="C2449" s="387"/>
      <c r="D2449" s="384"/>
      <c r="E2449" s="385"/>
      <c r="F2449" s="385"/>
      <c r="G2449" s="385"/>
      <c r="H2449" s="386"/>
      <c r="I2449" s="139"/>
      <c r="J2449" s="139"/>
      <c r="K2449" s="139"/>
      <c r="L2449" s="139"/>
      <c r="M2449" s="139"/>
      <c r="N2449" s="388"/>
    </row>
    <row r="2450" spans="2:14" x14ac:dyDescent="0.2">
      <c r="B2450" s="387"/>
      <c r="C2450" s="387"/>
      <c r="D2450" s="384"/>
      <c r="E2450" s="385"/>
      <c r="F2450" s="385"/>
      <c r="G2450" s="385"/>
      <c r="H2450" s="386"/>
      <c r="I2450" s="139"/>
      <c r="J2450" s="139"/>
      <c r="K2450" s="139"/>
      <c r="L2450" s="139"/>
      <c r="M2450" s="139"/>
      <c r="N2450" s="388"/>
    </row>
    <row r="2451" spans="2:14" x14ac:dyDescent="0.2">
      <c r="B2451" s="387"/>
      <c r="C2451" s="387"/>
      <c r="D2451" s="384"/>
      <c r="E2451" s="385"/>
      <c r="F2451" s="385"/>
      <c r="G2451" s="385"/>
      <c r="H2451" s="386"/>
      <c r="I2451" s="139"/>
      <c r="J2451" s="139"/>
      <c r="K2451" s="139"/>
      <c r="L2451" s="139"/>
      <c r="M2451" s="139"/>
      <c r="N2451" s="388"/>
    </row>
    <row r="2452" spans="2:14" x14ac:dyDescent="0.2">
      <c r="B2452" s="387"/>
      <c r="C2452" s="387"/>
      <c r="D2452" s="384"/>
      <c r="E2452" s="385"/>
      <c r="F2452" s="385"/>
      <c r="G2452" s="385"/>
      <c r="H2452" s="386"/>
      <c r="I2452" s="139"/>
      <c r="J2452" s="139"/>
      <c r="K2452" s="139"/>
      <c r="L2452" s="139"/>
      <c r="M2452" s="139"/>
      <c r="N2452" s="388"/>
    </row>
    <row r="2453" spans="2:14" x14ac:dyDescent="0.2">
      <c r="B2453" s="387"/>
      <c r="C2453" s="387"/>
      <c r="D2453" s="384"/>
      <c r="E2453" s="385"/>
      <c r="F2453" s="385"/>
      <c r="G2453" s="385"/>
      <c r="H2453" s="386"/>
      <c r="I2453" s="139"/>
      <c r="J2453" s="139"/>
      <c r="K2453" s="139"/>
      <c r="L2453" s="139"/>
      <c r="M2453" s="139"/>
      <c r="N2453" s="388"/>
    </row>
    <row r="2454" spans="2:14" x14ac:dyDescent="0.2">
      <c r="B2454" s="387"/>
      <c r="C2454" s="387"/>
      <c r="D2454" s="384"/>
      <c r="E2454" s="385"/>
      <c r="F2454" s="385"/>
      <c r="G2454" s="385"/>
      <c r="H2454" s="386"/>
      <c r="I2454" s="139"/>
      <c r="J2454" s="139"/>
      <c r="K2454" s="139"/>
      <c r="L2454" s="139"/>
      <c r="M2454" s="139"/>
      <c r="N2454" s="388"/>
    </row>
    <row r="2455" spans="2:14" x14ac:dyDescent="0.2">
      <c r="B2455" s="387"/>
      <c r="C2455" s="387"/>
      <c r="D2455" s="384"/>
      <c r="E2455" s="385"/>
      <c r="F2455" s="385"/>
      <c r="G2455" s="385"/>
      <c r="H2455" s="386"/>
      <c r="I2455" s="139"/>
      <c r="J2455" s="139"/>
      <c r="K2455" s="139"/>
      <c r="L2455" s="139"/>
      <c r="M2455" s="139"/>
      <c r="N2455" s="388"/>
    </row>
    <row r="2456" spans="2:14" x14ac:dyDescent="0.2">
      <c r="B2456" s="387"/>
      <c r="C2456" s="387"/>
      <c r="D2456" s="384"/>
      <c r="E2456" s="385"/>
      <c r="F2456" s="385"/>
      <c r="G2456" s="385"/>
      <c r="H2456" s="386"/>
      <c r="I2456" s="139"/>
      <c r="J2456" s="139"/>
      <c r="K2456" s="139"/>
      <c r="L2456" s="139"/>
      <c r="M2456" s="139"/>
      <c r="N2456" s="388"/>
    </row>
    <row r="2457" spans="2:14" x14ac:dyDescent="0.2">
      <c r="B2457" s="387"/>
      <c r="C2457" s="387"/>
      <c r="D2457" s="384"/>
      <c r="E2457" s="385"/>
      <c r="F2457" s="385"/>
      <c r="G2457" s="385"/>
      <c r="H2457" s="386"/>
      <c r="I2457" s="139"/>
      <c r="J2457" s="139"/>
      <c r="K2457" s="139"/>
      <c r="L2457" s="139"/>
      <c r="M2457" s="139"/>
      <c r="N2457" s="388"/>
    </row>
    <row r="2458" spans="2:14" x14ac:dyDescent="0.2">
      <c r="B2458" s="387"/>
      <c r="C2458" s="387"/>
      <c r="D2458" s="384"/>
      <c r="E2458" s="385"/>
      <c r="F2458" s="385"/>
      <c r="G2458" s="385"/>
      <c r="H2458" s="386"/>
      <c r="I2458" s="139"/>
      <c r="J2458" s="139"/>
      <c r="K2458" s="139"/>
      <c r="L2458" s="139"/>
      <c r="M2458" s="139"/>
      <c r="N2458" s="388"/>
    </row>
    <row r="2459" spans="2:14" x14ac:dyDescent="0.2">
      <c r="B2459" s="387"/>
      <c r="C2459" s="387"/>
      <c r="D2459" s="384"/>
      <c r="E2459" s="385"/>
      <c r="F2459" s="385"/>
      <c r="G2459" s="385"/>
      <c r="H2459" s="386"/>
      <c r="I2459" s="139"/>
      <c r="J2459" s="139"/>
      <c r="K2459" s="139"/>
      <c r="L2459" s="139"/>
      <c r="M2459" s="139"/>
      <c r="N2459" s="388"/>
    </row>
    <row r="2460" spans="2:14" x14ac:dyDescent="0.2">
      <c r="B2460" s="387"/>
      <c r="C2460" s="387"/>
      <c r="D2460" s="384"/>
      <c r="E2460" s="385"/>
      <c r="F2460" s="385"/>
      <c r="G2460" s="385"/>
      <c r="H2460" s="386"/>
      <c r="I2460" s="139"/>
      <c r="J2460" s="139"/>
      <c r="K2460" s="139"/>
      <c r="L2460" s="139"/>
      <c r="M2460" s="139"/>
      <c r="N2460" s="388"/>
    </row>
    <row r="2461" spans="2:14" x14ac:dyDescent="0.2">
      <c r="B2461" s="387"/>
      <c r="C2461" s="387"/>
      <c r="D2461" s="384"/>
      <c r="E2461" s="385"/>
      <c r="F2461" s="385"/>
      <c r="G2461" s="385"/>
      <c r="H2461" s="386"/>
      <c r="I2461" s="139"/>
      <c r="J2461" s="139"/>
      <c r="K2461" s="139"/>
      <c r="L2461" s="139"/>
      <c r="M2461" s="139"/>
      <c r="N2461" s="388"/>
    </row>
    <row r="2462" spans="2:14" x14ac:dyDescent="0.2">
      <c r="B2462" s="387"/>
      <c r="C2462" s="387"/>
      <c r="D2462" s="384"/>
      <c r="E2462" s="385"/>
      <c r="F2462" s="385"/>
      <c r="G2462" s="385"/>
      <c r="H2462" s="386"/>
      <c r="I2462" s="139"/>
      <c r="J2462" s="139"/>
      <c r="K2462" s="139"/>
      <c r="L2462" s="139"/>
      <c r="M2462" s="139"/>
      <c r="N2462" s="388"/>
    </row>
    <row r="2463" spans="2:14" x14ac:dyDescent="0.2">
      <c r="B2463" s="387"/>
      <c r="C2463" s="387"/>
      <c r="D2463" s="384"/>
      <c r="E2463" s="385"/>
      <c r="F2463" s="385"/>
      <c r="G2463" s="385"/>
      <c r="H2463" s="386"/>
      <c r="I2463" s="139"/>
      <c r="J2463" s="139"/>
      <c r="K2463" s="139"/>
      <c r="L2463" s="139"/>
      <c r="M2463" s="139"/>
      <c r="N2463" s="388"/>
    </row>
    <row r="2464" spans="2:14" x14ac:dyDescent="0.2">
      <c r="B2464" s="387"/>
      <c r="C2464" s="387"/>
      <c r="D2464" s="384"/>
      <c r="E2464" s="385"/>
      <c r="F2464" s="385"/>
      <c r="G2464" s="385"/>
      <c r="H2464" s="386"/>
      <c r="I2464" s="139"/>
      <c r="J2464" s="139"/>
      <c r="K2464" s="139"/>
      <c r="L2464" s="139"/>
      <c r="M2464" s="139"/>
      <c r="N2464" s="388"/>
    </row>
    <row r="2465" spans="2:14" x14ac:dyDescent="0.2">
      <c r="B2465" s="387"/>
      <c r="C2465" s="387"/>
      <c r="D2465" s="384"/>
      <c r="E2465" s="385"/>
      <c r="F2465" s="385"/>
      <c r="G2465" s="385"/>
      <c r="H2465" s="386"/>
      <c r="I2465" s="139"/>
      <c r="J2465" s="139"/>
      <c r="K2465" s="139"/>
      <c r="L2465" s="139"/>
      <c r="M2465" s="139"/>
      <c r="N2465" s="388"/>
    </row>
    <row r="2466" spans="2:14" x14ac:dyDescent="0.2">
      <c r="B2466" s="387"/>
      <c r="C2466" s="387"/>
      <c r="D2466" s="384"/>
      <c r="E2466" s="385"/>
      <c r="F2466" s="385"/>
      <c r="G2466" s="385"/>
      <c r="H2466" s="386"/>
      <c r="I2466" s="139"/>
      <c r="J2466" s="139"/>
      <c r="K2466" s="139"/>
      <c r="L2466" s="139"/>
      <c r="M2466" s="139"/>
      <c r="N2466" s="388"/>
    </row>
    <row r="2467" spans="2:14" x14ac:dyDescent="0.2">
      <c r="B2467" s="387"/>
      <c r="C2467" s="387"/>
      <c r="D2467" s="384"/>
      <c r="E2467" s="385"/>
      <c r="F2467" s="385"/>
      <c r="G2467" s="385"/>
      <c r="H2467" s="386"/>
      <c r="I2467" s="139"/>
      <c r="J2467" s="139"/>
      <c r="K2467" s="139"/>
      <c r="L2467" s="139"/>
      <c r="M2467" s="139"/>
      <c r="N2467" s="388"/>
    </row>
    <row r="2468" spans="2:14" x14ac:dyDescent="0.2">
      <c r="B2468" s="387"/>
      <c r="C2468" s="387"/>
      <c r="D2468" s="384"/>
      <c r="E2468" s="385"/>
      <c r="F2468" s="385"/>
      <c r="G2468" s="385"/>
      <c r="H2468" s="386"/>
      <c r="I2468" s="139"/>
      <c r="J2468" s="139"/>
      <c r="K2468" s="139"/>
      <c r="L2468" s="139"/>
      <c r="M2468" s="139"/>
      <c r="N2468" s="388"/>
    </row>
    <row r="2469" spans="2:14" x14ac:dyDescent="0.2">
      <c r="B2469" s="387"/>
      <c r="C2469" s="387"/>
      <c r="D2469" s="384"/>
      <c r="E2469" s="385"/>
      <c r="F2469" s="385"/>
      <c r="G2469" s="385"/>
      <c r="H2469" s="386"/>
      <c r="I2469" s="139"/>
      <c r="J2469" s="139"/>
      <c r="K2469" s="139"/>
      <c r="L2469" s="139"/>
      <c r="M2469" s="139"/>
      <c r="N2469" s="388"/>
    </row>
    <row r="2470" spans="2:14" x14ac:dyDescent="0.2">
      <c r="B2470" s="387"/>
      <c r="C2470" s="387"/>
      <c r="D2470" s="384"/>
      <c r="E2470" s="385"/>
      <c r="F2470" s="385"/>
      <c r="G2470" s="385"/>
      <c r="H2470" s="386"/>
      <c r="I2470" s="139"/>
      <c r="J2470" s="139"/>
      <c r="K2470" s="139"/>
      <c r="L2470" s="139"/>
      <c r="M2470" s="139"/>
      <c r="N2470" s="388"/>
    </row>
    <row r="2471" spans="2:14" x14ac:dyDescent="0.2">
      <c r="B2471" s="387"/>
      <c r="C2471" s="387"/>
      <c r="D2471" s="384"/>
      <c r="E2471" s="385"/>
      <c r="F2471" s="385"/>
      <c r="G2471" s="385"/>
      <c r="H2471" s="386"/>
      <c r="I2471" s="139"/>
      <c r="J2471" s="139"/>
      <c r="K2471" s="139"/>
      <c r="L2471" s="139"/>
      <c r="M2471" s="139"/>
      <c r="N2471" s="388"/>
    </row>
    <row r="2472" spans="2:14" x14ac:dyDescent="0.2">
      <c r="B2472" s="387"/>
      <c r="C2472" s="387"/>
      <c r="D2472" s="384"/>
      <c r="E2472" s="385"/>
      <c r="F2472" s="385"/>
      <c r="G2472" s="385"/>
      <c r="H2472" s="386"/>
      <c r="I2472" s="139"/>
      <c r="J2472" s="139"/>
      <c r="K2472" s="139"/>
      <c r="L2472" s="139"/>
      <c r="M2472" s="139"/>
      <c r="N2472" s="388"/>
    </row>
    <row r="2473" spans="2:14" x14ac:dyDescent="0.2">
      <c r="B2473" s="387"/>
      <c r="C2473" s="387"/>
      <c r="D2473" s="384"/>
      <c r="E2473" s="385"/>
      <c r="F2473" s="385"/>
      <c r="G2473" s="385"/>
      <c r="H2473" s="386"/>
      <c r="I2473" s="139"/>
      <c r="J2473" s="139"/>
      <c r="K2473" s="139"/>
      <c r="L2473" s="139"/>
      <c r="M2473" s="139"/>
      <c r="N2473" s="388"/>
    </row>
    <row r="2474" spans="2:14" x14ac:dyDescent="0.2">
      <c r="B2474" s="387"/>
      <c r="C2474" s="387"/>
      <c r="D2474" s="384"/>
      <c r="E2474" s="385"/>
      <c r="F2474" s="385"/>
      <c r="G2474" s="385"/>
      <c r="H2474" s="386"/>
      <c r="I2474" s="139"/>
      <c r="J2474" s="139"/>
      <c r="K2474" s="139"/>
      <c r="L2474" s="139"/>
      <c r="M2474" s="139"/>
      <c r="N2474" s="388"/>
    </row>
    <row r="2475" spans="2:14" x14ac:dyDescent="0.2">
      <c r="B2475" s="387"/>
      <c r="C2475" s="387"/>
      <c r="D2475" s="384"/>
      <c r="E2475" s="385"/>
      <c r="F2475" s="385"/>
      <c r="G2475" s="385"/>
      <c r="H2475" s="386"/>
      <c r="I2475" s="139"/>
      <c r="J2475" s="139"/>
      <c r="K2475" s="139"/>
      <c r="L2475" s="139"/>
      <c r="M2475" s="139"/>
      <c r="N2475" s="388"/>
    </row>
    <row r="2476" spans="2:14" x14ac:dyDescent="0.2">
      <c r="B2476" s="387"/>
      <c r="C2476" s="387"/>
      <c r="D2476" s="384"/>
      <c r="E2476" s="385"/>
      <c r="F2476" s="385"/>
      <c r="G2476" s="385"/>
      <c r="H2476" s="386"/>
      <c r="I2476" s="139"/>
      <c r="J2476" s="139"/>
      <c r="K2476" s="139"/>
      <c r="L2476" s="139"/>
      <c r="M2476" s="139"/>
      <c r="N2476" s="388"/>
    </row>
    <row r="2477" spans="2:14" x14ac:dyDescent="0.2">
      <c r="B2477" s="387"/>
      <c r="C2477" s="387"/>
      <c r="D2477" s="384"/>
      <c r="E2477" s="385"/>
      <c r="F2477" s="385"/>
      <c r="G2477" s="385"/>
      <c r="H2477" s="386"/>
      <c r="I2477" s="139"/>
      <c r="J2477" s="139"/>
      <c r="K2477" s="139"/>
      <c r="L2477" s="139"/>
      <c r="M2477" s="139"/>
      <c r="N2477" s="388"/>
    </row>
    <row r="2478" spans="2:14" x14ac:dyDescent="0.2">
      <c r="B2478" s="387"/>
      <c r="C2478" s="387"/>
      <c r="D2478" s="384"/>
      <c r="E2478" s="385"/>
      <c r="F2478" s="385"/>
      <c r="G2478" s="385"/>
      <c r="H2478" s="386"/>
      <c r="I2478" s="139"/>
      <c r="J2478" s="139"/>
      <c r="K2478" s="139"/>
      <c r="L2478" s="139"/>
      <c r="M2478" s="139"/>
      <c r="N2478" s="388"/>
    </row>
    <row r="2479" spans="2:14" x14ac:dyDescent="0.2">
      <c r="B2479" s="387"/>
      <c r="C2479" s="387"/>
      <c r="D2479" s="384"/>
      <c r="E2479" s="385"/>
      <c r="F2479" s="385"/>
      <c r="G2479" s="385"/>
      <c r="H2479" s="386"/>
      <c r="I2479" s="139"/>
      <c r="J2479" s="139"/>
      <c r="K2479" s="139"/>
      <c r="L2479" s="139"/>
      <c r="M2479" s="139"/>
      <c r="N2479" s="388"/>
    </row>
    <row r="2480" spans="2:14" x14ac:dyDescent="0.2">
      <c r="B2480" s="387"/>
      <c r="C2480" s="387"/>
      <c r="D2480" s="384"/>
      <c r="E2480" s="385"/>
      <c r="F2480" s="385"/>
      <c r="G2480" s="385"/>
      <c r="H2480" s="386"/>
      <c r="I2480" s="139"/>
      <c r="J2480" s="139"/>
      <c r="K2480" s="139"/>
      <c r="L2480" s="139"/>
      <c r="M2480" s="139"/>
      <c r="N2480" s="388"/>
    </row>
    <row r="2481" spans="2:14" x14ac:dyDescent="0.2">
      <c r="B2481" s="387"/>
      <c r="C2481" s="387"/>
      <c r="D2481" s="384"/>
      <c r="E2481" s="385"/>
      <c r="F2481" s="385"/>
      <c r="G2481" s="385"/>
      <c r="H2481" s="386"/>
      <c r="I2481" s="139"/>
      <c r="J2481" s="139"/>
      <c r="K2481" s="139"/>
      <c r="L2481" s="139"/>
      <c r="M2481" s="139"/>
      <c r="N2481" s="388"/>
    </row>
    <row r="2482" spans="2:14" x14ac:dyDescent="0.2">
      <c r="B2482" s="387"/>
      <c r="C2482" s="387"/>
      <c r="D2482" s="384"/>
      <c r="E2482" s="385"/>
      <c r="F2482" s="385"/>
      <c r="G2482" s="385"/>
      <c r="H2482" s="386"/>
      <c r="I2482" s="139"/>
      <c r="J2482" s="139"/>
      <c r="K2482" s="139"/>
      <c r="L2482" s="139"/>
      <c r="M2482" s="139"/>
      <c r="N2482" s="388"/>
    </row>
    <row r="2483" spans="2:14" x14ac:dyDescent="0.2">
      <c r="B2483" s="387"/>
      <c r="C2483" s="387"/>
      <c r="D2483" s="384"/>
      <c r="E2483" s="385"/>
      <c r="F2483" s="385"/>
      <c r="G2483" s="385"/>
      <c r="H2483" s="386"/>
      <c r="I2483" s="139"/>
      <c r="J2483" s="139"/>
      <c r="K2483" s="139"/>
      <c r="L2483" s="139"/>
      <c r="M2483" s="139"/>
      <c r="N2483" s="388"/>
    </row>
    <row r="2484" spans="2:14" x14ac:dyDescent="0.2">
      <c r="B2484" s="387"/>
      <c r="C2484" s="387"/>
      <c r="D2484" s="384"/>
      <c r="E2484" s="385"/>
      <c r="F2484" s="385"/>
      <c r="G2484" s="385"/>
      <c r="H2484" s="386"/>
      <c r="I2484" s="139"/>
      <c r="J2484" s="139"/>
      <c r="K2484" s="139"/>
      <c r="L2484" s="139"/>
      <c r="M2484" s="139"/>
      <c r="N2484" s="388"/>
    </row>
    <row r="2485" spans="2:14" x14ac:dyDescent="0.2">
      <c r="B2485" s="387"/>
      <c r="C2485" s="387"/>
      <c r="D2485" s="384"/>
      <c r="E2485" s="385"/>
      <c r="F2485" s="385"/>
      <c r="G2485" s="385"/>
      <c r="H2485" s="386"/>
      <c r="I2485" s="139"/>
      <c r="J2485" s="139"/>
      <c r="K2485" s="139"/>
      <c r="L2485" s="139"/>
      <c r="M2485" s="139"/>
      <c r="N2485" s="388"/>
    </row>
    <row r="2486" spans="2:14" x14ac:dyDescent="0.2">
      <c r="B2486" s="387"/>
      <c r="C2486" s="387"/>
      <c r="D2486" s="384"/>
      <c r="E2486" s="385"/>
      <c r="F2486" s="385"/>
      <c r="G2486" s="385"/>
      <c r="H2486" s="386"/>
      <c r="I2486" s="139"/>
      <c r="J2486" s="139"/>
      <c r="K2486" s="139"/>
      <c r="L2486" s="139"/>
      <c r="M2486" s="139"/>
      <c r="N2486" s="388"/>
    </row>
    <row r="2487" spans="2:14" x14ac:dyDescent="0.2">
      <c r="B2487" s="387"/>
      <c r="C2487" s="387"/>
      <c r="D2487" s="384"/>
      <c r="E2487" s="385"/>
      <c r="F2487" s="385"/>
      <c r="G2487" s="385"/>
      <c r="H2487" s="386"/>
      <c r="I2487" s="139"/>
      <c r="J2487" s="139"/>
      <c r="K2487" s="139"/>
      <c r="L2487" s="139"/>
      <c r="M2487" s="139"/>
      <c r="N2487" s="388"/>
    </row>
    <row r="2488" spans="2:14" x14ac:dyDescent="0.2">
      <c r="B2488" s="387"/>
      <c r="C2488" s="387"/>
      <c r="D2488" s="384"/>
      <c r="E2488" s="385"/>
      <c r="F2488" s="385"/>
      <c r="G2488" s="385"/>
      <c r="H2488" s="386"/>
      <c r="I2488" s="139"/>
      <c r="J2488" s="139"/>
      <c r="K2488" s="139"/>
      <c r="L2488" s="139"/>
      <c r="M2488" s="139"/>
      <c r="N2488" s="388"/>
    </row>
    <row r="2489" spans="2:14" x14ac:dyDescent="0.2">
      <c r="B2489" s="387"/>
      <c r="C2489" s="387"/>
      <c r="D2489" s="384"/>
      <c r="E2489" s="385"/>
      <c r="F2489" s="385"/>
      <c r="G2489" s="385"/>
      <c r="H2489" s="386"/>
      <c r="I2489" s="139"/>
      <c r="J2489" s="139"/>
      <c r="K2489" s="139"/>
      <c r="L2489" s="139"/>
      <c r="M2489" s="139"/>
      <c r="N2489" s="388"/>
    </row>
    <row r="2490" spans="2:14" x14ac:dyDescent="0.2">
      <c r="B2490" s="387"/>
      <c r="C2490" s="387"/>
      <c r="D2490" s="384"/>
      <c r="E2490" s="385"/>
      <c r="F2490" s="385"/>
      <c r="G2490" s="385"/>
      <c r="H2490" s="386"/>
      <c r="I2490" s="139"/>
      <c r="J2490" s="139"/>
      <c r="K2490" s="139"/>
      <c r="L2490" s="139"/>
      <c r="M2490" s="139"/>
      <c r="N2490" s="388"/>
    </row>
    <row r="2491" spans="2:14" x14ac:dyDescent="0.2">
      <c r="B2491" s="387"/>
      <c r="C2491" s="387"/>
      <c r="D2491" s="384"/>
      <c r="E2491" s="385"/>
      <c r="F2491" s="385"/>
      <c r="G2491" s="385"/>
      <c r="H2491" s="386"/>
      <c r="I2491" s="139"/>
      <c r="J2491" s="139"/>
      <c r="K2491" s="139"/>
      <c r="L2491" s="139"/>
      <c r="M2491" s="139"/>
      <c r="N2491" s="388"/>
    </row>
    <row r="2492" spans="2:14" x14ac:dyDescent="0.2">
      <c r="B2492" s="387"/>
      <c r="C2492" s="387"/>
      <c r="D2492" s="384"/>
      <c r="E2492" s="385"/>
      <c r="F2492" s="385"/>
      <c r="G2492" s="385"/>
      <c r="H2492" s="386"/>
      <c r="I2492" s="139"/>
      <c r="J2492" s="139"/>
      <c r="K2492" s="139"/>
      <c r="L2492" s="139"/>
      <c r="M2492" s="139"/>
      <c r="N2492" s="388"/>
    </row>
    <row r="2493" spans="2:14" x14ac:dyDescent="0.2">
      <c r="B2493" s="387"/>
      <c r="C2493" s="387"/>
      <c r="D2493" s="384"/>
      <c r="E2493" s="385"/>
      <c r="F2493" s="385"/>
      <c r="G2493" s="385"/>
      <c r="H2493" s="386"/>
      <c r="I2493" s="139"/>
      <c r="J2493" s="139"/>
      <c r="K2493" s="139"/>
      <c r="L2493" s="139"/>
      <c r="M2493" s="139"/>
      <c r="N2493" s="388"/>
    </row>
    <row r="2494" spans="2:14" x14ac:dyDescent="0.2">
      <c r="B2494" s="387"/>
      <c r="C2494" s="387"/>
      <c r="D2494" s="384"/>
      <c r="E2494" s="385"/>
      <c r="F2494" s="385"/>
      <c r="G2494" s="385"/>
      <c r="H2494" s="386"/>
      <c r="I2494" s="139"/>
      <c r="J2494" s="139"/>
      <c r="K2494" s="139"/>
      <c r="L2494" s="139"/>
      <c r="M2494" s="139"/>
      <c r="N2494" s="388"/>
    </row>
    <row r="2495" spans="2:14" x14ac:dyDescent="0.2">
      <c r="B2495" s="387"/>
      <c r="C2495" s="387"/>
      <c r="D2495" s="384"/>
      <c r="E2495" s="385"/>
      <c r="F2495" s="385"/>
      <c r="G2495" s="385"/>
      <c r="H2495" s="386"/>
      <c r="I2495" s="139"/>
      <c r="J2495" s="139"/>
      <c r="K2495" s="139"/>
      <c r="L2495" s="139"/>
      <c r="M2495" s="139"/>
      <c r="N2495" s="388"/>
    </row>
    <row r="2496" spans="2:14" x14ac:dyDescent="0.2">
      <c r="B2496" s="387"/>
      <c r="C2496" s="387"/>
      <c r="D2496" s="384"/>
      <c r="E2496" s="385"/>
      <c r="F2496" s="385"/>
      <c r="G2496" s="385"/>
      <c r="H2496" s="386"/>
      <c r="I2496" s="139"/>
      <c r="J2496" s="139"/>
      <c r="K2496" s="139"/>
      <c r="L2496" s="139"/>
      <c r="M2496" s="139"/>
      <c r="N2496" s="388"/>
    </row>
    <row r="2497" spans="2:14" x14ac:dyDescent="0.2">
      <c r="B2497" s="387"/>
      <c r="C2497" s="387"/>
      <c r="D2497" s="384"/>
      <c r="E2497" s="385"/>
      <c r="F2497" s="385"/>
      <c r="G2497" s="385"/>
      <c r="H2497" s="386"/>
      <c r="I2497" s="139"/>
      <c r="J2497" s="139"/>
      <c r="K2497" s="139"/>
      <c r="L2497" s="139"/>
      <c r="M2497" s="139"/>
      <c r="N2497" s="388"/>
    </row>
    <row r="2498" spans="2:14" x14ac:dyDescent="0.2">
      <c r="B2498" s="387"/>
      <c r="C2498" s="387"/>
      <c r="D2498" s="384"/>
      <c r="E2498" s="385"/>
      <c r="F2498" s="385"/>
      <c r="G2498" s="385"/>
      <c r="H2498" s="386"/>
      <c r="I2498" s="139"/>
      <c r="J2498" s="139"/>
      <c r="K2498" s="139"/>
      <c r="L2498" s="139"/>
      <c r="M2498" s="139"/>
      <c r="N2498" s="388"/>
    </row>
    <row r="2499" spans="2:14" x14ac:dyDescent="0.2">
      <c r="B2499" s="387"/>
      <c r="C2499" s="387"/>
      <c r="D2499" s="384"/>
      <c r="E2499" s="385"/>
      <c r="F2499" s="385"/>
      <c r="G2499" s="385"/>
      <c r="H2499" s="386"/>
      <c r="I2499" s="139"/>
      <c r="J2499" s="139"/>
      <c r="K2499" s="139"/>
      <c r="L2499" s="139"/>
      <c r="M2499" s="139"/>
      <c r="N2499" s="388"/>
    </row>
    <row r="2500" spans="2:14" x14ac:dyDescent="0.2">
      <c r="B2500" s="387"/>
      <c r="C2500" s="387"/>
      <c r="D2500" s="384"/>
      <c r="E2500" s="385"/>
      <c r="F2500" s="385"/>
      <c r="G2500" s="385"/>
      <c r="H2500" s="386"/>
      <c r="I2500" s="139"/>
      <c r="J2500" s="139"/>
      <c r="K2500" s="139"/>
      <c r="L2500" s="139"/>
      <c r="M2500" s="139"/>
      <c r="N2500" s="388"/>
    </row>
    <row r="2501" spans="2:14" x14ac:dyDescent="0.2">
      <c r="B2501" s="332"/>
      <c r="C2501" s="332"/>
      <c r="D2501" s="333"/>
      <c r="E2501" s="334"/>
      <c r="F2501" s="334"/>
      <c r="G2501" s="334"/>
      <c r="H2501" s="335"/>
      <c r="I2501" s="336"/>
      <c r="J2501" s="336"/>
      <c r="K2501" s="336"/>
      <c r="L2501" s="336"/>
      <c r="M2501" s="336"/>
      <c r="N2501" s="337"/>
    </row>
    <row r="2502" spans="2:14" x14ac:dyDescent="0.2">
      <c r="B2502" s="332"/>
      <c r="C2502" s="332"/>
      <c r="D2502" s="333"/>
      <c r="E2502" s="334"/>
      <c r="F2502" s="334"/>
      <c r="G2502" s="334"/>
      <c r="H2502" s="335"/>
      <c r="I2502" s="336"/>
      <c r="J2502" s="336"/>
      <c r="K2502" s="336"/>
      <c r="L2502" s="336"/>
      <c r="M2502" s="336"/>
      <c r="N2502" s="337"/>
    </row>
    <row r="2503" spans="2:14" x14ac:dyDescent="0.2">
      <c r="B2503" s="332"/>
      <c r="C2503" s="332"/>
      <c r="D2503" s="333"/>
      <c r="E2503" s="334"/>
      <c r="F2503" s="334"/>
      <c r="G2503" s="334"/>
      <c r="H2503" s="335"/>
      <c r="I2503" s="336"/>
      <c r="J2503" s="336"/>
      <c r="K2503" s="336"/>
      <c r="L2503" s="336"/>
      <c r="M2503" s="336"/>
      <c r="N2503" s="337"/>
    </row>
    <row r="2504" spans="2:14" x14ac:dyDescent="0.2">
      <c r="B2504" s="332"/>
      <c r="C2504" s="332"/>
      <c r="D2504" s="333"/>
      <c r="E2504" s="334"/>
      <c r="F2504" s="334"/>
      <c r="G2504" s="334"/>
      <c r="H2504" s="335"/>
      <c r="I2504" s="336"/>
      <c r="J2504" s="336"/>
      <c r="K2504" s="336"/>
      <c r="L2504" s="336"/>
      <c r="M2504" s="336"/>
      <c r="N2504" s="337"/>
    </row>
    <row r="2505" spans="2:14" x14ac:dyDescent="0.2">
      <c r="B2505" s="332"/>
      <c r="C2505" s="332"/>
      <c r="D2505" s="333"/>
      <c r="E2505" s="334"/>
      <c r="F2505" s="334"/>
      <c r="G2505" s="334"/>
      <c r="H2505" s="335"/>
      <c r="I2505" s="336"/>
      <c r="J2505" s="336"/>
      <c r="K2505" s="336"/>
      <c r="L2505" s="336"/>
      <c r="M2505" s="336"/>
      <c r="N2505" s="337"/>
    </row>
    <row r="2506" spans="2:14" x14ac:dyDescent="0.2">
      <c r="B2506" s="332"/>
      <c r="C2506" s="332"/>
      <c r="D2506" s="333"/>
      <c r="E2506" s="334"/>
      <c r="F2506" s="334"/>
      <c r="G2506" s="334"/>
      <c r="H2506" s="335"/>
      <c r="I2506" s="336"/>
      <c r="J2506" s="336"/>
      <c r="K2506" s="336"/>
      <c r="L2506" s="336"/>
      <c r="M2506" s="336"/>
      <c r="N2506" s="337"/>
    </row>
    <row r="2507" spans="2:14" x14ac:dyDescent="0.2">
      <c r="B2507" s="332"/>
      <c r="C2507" s="332"/>
      <c r="D2507" s="333"/>
      <c r="E2507" s="334"/>
      <c r="F2507" s="334"/>
      <c r="G2507" s="334"/>
      <c r="H2507" s="335"/>
      <c r="I2507" s="336"/>
      <c r="J2507" s="336"/>
      <c r="K2507" s="336"/>
      <c r="L2507" s="336"/>
      <c r="M2507" s="336"/>
      <c r="N2507" s="337"/>
    </row>
    <row r="2508" spans="2:14" x14ac:dyDescent="0.2">
      <c r="B2508" s="332"/>
      <c r="C2508" s="332"/>
      <c r="D2508" s="333"/>
      <c r="E2508" s="334"/>
      <c r="F2508" s="334"/>
      <c r="G2508" s="334"/>
      <c r="H2508" s="335"/>
      <c r="I2508" s="336"/>
      <c r="J2508" s="336"/>
      <c r="K2508" s="336"/>
      <c r="L2508" s="336"/>
      <c r="M2508" s="336"/>
      <c r="N2508" s="337"/>
    </row>
    <row r="2509" spans="2:14" x14ac:dyDescent="0.2">
      <c r="B2509" s="332"/>
      <c r="C2509" s="332"/>
      <c r="D2509" s="333"/>
      <c r="E2509" s="334"/>
      <c r="F2509" s="334"/>
      <c r="G2509" s="334"/>
      <c r="H2509" s="335"/>
      <c r="I2509" s="336"/>
      <c r="J2509" s="336"/>
      <c r="K2509" s="336"/>
      <c r="L2509" s="336"/>
      <c r="M2509" s="336"/>
      <c r="N2509" s="337"/>
    </row>
    <row r="2510" spans="2:14" x14ac:dyDescent="0.2">
      <c r="B2510" s="332"/>
      <c r="C2510" s="332"/>
      <c r="D2510" s="333"/>
      <c r="E2510" s="334"/>
      <c r="F2510" s="334"/>
      <c r="G2510" s="334"/>
      <c r="H2510" s="335"/>
      <c r="I2510" s="336"/>
      <c r="J2510" s="336"/>
      <c r="K2510" s="336"/>
      <c r="L2510" s="336"/>
      <c r="M2510" s="336"/>
      <c r="N2510" s="337"/>
    </row>
    <row r="2511" spans="2:14" x14ac:dyDescent="0.2">
      <c r="B2511" s="332"/>
      <c r="C2511" s="332"/>
      <c r="D2511" s="333"/>
      <c r="E2511" s="334"/>
      <c r="F2511" s="334"/>
      <c r="G2511" s="334"/>
      <c r="H2511" s="335"/>
      <c r="I2511" s="336"/>
      <c r="J2511" s="336"/>
      <c r="K2511" s="336"/>
      <c r="L2511" s="336"/>
      <c r="M2511" s="336"/>
      <c r="N2511" s="337"/>
    </row>
    <row r="2512" spans="2:14" x14ac:dyDescent="0.2">
      <c r="B2512" s="332"/>
      <c r="C2512" s="332"/>
      <c r="D2512" s="333"/>
      <c r="E2512" s="334"/>
      <c r="F2512" s="334"/>
      <c r="G2512" s="334"/>
      <c r="H2512" s="335"/>
      <c r="I2512" s="336"/>
      <c r="J2512" s="336"/>
      <c r="K2512" s="336"/>
      <c r="L2512" s="336"/>
      <c r="M2512" s="336"/>
      <c r="N2512" s="337"/>
    </row>
    <row r="2513" spans="2:14" x14ac:dyDescent="0.2">
      <c r="B2513" s="332"/>
      <c r="C2513" s="332"/>
      <c r="D2513" s="333"/>
      <c r="E2513" s="334"/>
      <c r="F2513" s="334"/>
      <c r="G2513" s="334"/>
      <c r="H2513" s="335"/>
      <c r="I2513" s="336"/>
      <c r="J2513" s="336"/>
      <c r="K2513" s="336"/>
      <c r="L2513" s="336"/>
      <c r="M2513" s="336"/>
      <c r="N2513" s="337"/>
    </row>
    <row r="2514" spans="2:14" x14ac:dyDescent="0.2">
      <c r="B2514" s="332"/>
      <c r="C2514" s="332"/>
      <c r="D2514" s="333"/>
      <c r="E2514" s="334"/>
      <c r="F2514" s="334"/>
      <c r="G2514" s="334"/>
      <c r="H2514" s="335"/>
      <c r="I2514" s="336"/>
      <c r="J2514" s="336"/>
      <c r="K2514" s="336"/>
      <c r="L2514" s="336"/>
      <c r="M2514" s="336"/>
      <c r="N2514" s="337"/>
    </row>
    <row r="2515" spans="2:14" x14ac:dyDescent="0.2">
      <c r="B2515" s="332"/>
      <c r="C2515" s="332"/>
      <c r="D2515" s="333"/>
      <c r="E2515" s="334"/>
      <c r="F2515" s="334"/>
      <c r="G2515" s="334"/>
      <c r="H2515" s="335"/>
      <c r="I2515" s="336"/>
      <c r="J2515" s="336"/>
      <c r="K2515" s="336"/>
      <c r="L2515" s="336"/>
      <c r="M2515" s="336"/>
      <c r="N2515" s="337"/>
    </row>
    <row r="2516" spans="2:14" x14ac:dyDescent="0.2">
      <c r="B2516" s="332"/>
      <c r="C2516" s="332"/>
      <c r="D2516" s="333"/>
      <c r="E2516" s="334"/>
      <c r="F2516" s="334"/>
      <c r="G2516" s="334"/>
      <c r="H2516" s="335"/>
      <c r="I2516" s="336"/>
      <c r="J2516" s="336"/>
      <c r="K2516" s="336"/>
      <c r="L2516" s="336"/>
      <c r="M2516" s="336"/>
      <c r="N2516" s="337"/>
    </row>
    <row r="2517" spans="2:14" x14ac:dyDescent="0.2">
      <c r="B2517" s="332"/>
      <c r="C2517" s="332"/>
      <c r="D2517" s="333"/>
      <c r="E2517" s="334"/>
      <c r="F2517" s="334"/>
      <c r="G2517" s="334"/>
      <c r="H2517" s="335"/>
      <c r="I2517" s="336"/>
      <c r="J2517" s="336"/>
      <c r="K2517" s="336"/>
      <c r="L2517" s="336"/>
      <c r="M2517" s="336"/>
      <c r="N2517" s="337"/>
    </row>
    <row r="2518" spans="2:14" x14ac:dyDescent="0.2">
      <c r="B2518" s="332"/>
      <c r="C2518" s="332"/>
      <c r="D2518" s="333"/>
      <c r="E2518" s="334"/>
      <c r="F2518" s="334"/>
      <c r="G2518" s="334"/>
      <c r="H2518" s="335"/>
      <c r="I2518" s="336"/>
      <c r="J2518" s="336"/>
      <c r="K2518" s="336"/>
      <c r="L2518" s="336"/>
      <c r="M2518" s="336"/>
      <c r="N2518" s="337"/>
    </row>
    <row r="2519" spans="2:14" x14ac:dyDescent="0.2">
      <c r="B2519" s="332"/>
      <c r="C2519" s="332"/>
      <c r="D2519" s="333"/>
      <c r="E2519" s="334"/>
      <c r="F2519" s="334"/>
      <c r="G2519" s="334"/>
      <c r="H2519" s="335"/>
      <c r="I2519" s="336"/>
      <c r="J2519" s="336"/>
      <c r="K2519" s="336"/>
      <c r="L2519" s="336"/>
      <c r="M2519" s="336"/>
      <c r="N2519" s="337"/>
    </row>
    <row r="2520" spans="2:14" x14ac:dyDescent="0.2">
      <c r="B2520" s="332"/>
      <c r="C2520" s="332"/>
      <c r="D2520" s="333"/>
      <c r="E2520" s="334"/>
      <c r="F2520" s="334"/>
      <c r="G2520" s="334"/>
      <c r="H2520" s="335"/>
      <c r="I2520" s="336"/>
      <c r="J2520" s="336"/>
      <c r="K2520" s="336"/>
      <c r="L2520" s="336"/>
      <c r="M2520" s="336"/>
      <c r="N2520" s="337"/>
    </row>
    <row r="2521" spans="2:14" x14ac:dyDescent="0.2">
      <c r="B2521" s="332"/>
      <c r="C2521" s="332"/>
      <c r="D2521" s="333"/>
      <c r="E2521" s="334"/>
      <c r="F2521" s="334"/>
      <c r="G2521" s="334"/>
      <c r="H2521" s="335"/>
      <c r="I2521" s="336"/>
      <c r="J2521" s="336"/>
      <c r="K2521" s="336"/>
      <c r="L2521" s="336"/>
      <c r="M2521" s="336"/>
      <c r="N2521" s="337"/>
    </row>
    <row r="2522" spans="2:14" x14ac:dyDescent="0.2">
      <c r="B2522" s="332"/>
      <c r="C2522" s="332"/>
      <c r="D2522" s="333"/>
      <c r="E2522" s="334"/>
      <c r="F2522" s="334"/>
      <c r="G2522" s="334"/>
      <c r="H2522" s="335"/>
      <c r="I2522" s="336"/>
      <c r="J2522" s="336"/>
      <c r="K2522" s="336"/>
      <c r="L2522" s="336"/>
      <c r="M2522" s="336"/>
      <c r="N2522" s="337"/>
    </row>
    <row r="2523" spans="2:14" x14ac:dyDescent="0.2">
      <c r="B2523" s="332"/>
      <c r="C2523" s="332"/>
      <c r="D2523" s="333"/>
      <c r="E2523" s="334"/>
      <c r="F2523" s="334"/>
      <c r="G2523" s="334"/>
      <c r="H2523" s="335"/>
      <c r="I2523" s="336"/>
      <c r="J2523" s="336"/>
      <c r="K2523" s="336"/>
      <c r="L2523" s="336"/>
      <c r="M2523" s="336"/>
      <c r="N2523" s="337"/>
    </row>
    <row r="2524" spans="2:14" x14ac:dyDescent="0.2">
      <c r="B2524" s="332"/>
      <c r="C2524" s="332"/>
      <c r="D2524" s="333"/>
      <c r="E2524" s="334"/>
      <c r="F2524" s="334"/>
      <c r="G2524" s="334"/>
      <c r="H2524" s="335"/>
      <c r="I2524" s="336"/>
      <c r="J2524" s="336"/>
      <c r="K2524" s="336"/>
      <c r="L2524" s="336"/>
      <c r="M2524" s="336"/>
      <c r="N2524" s="337"/>
    </row>
    <row r="2525" spans="2:14" x14ac:dyDescent="0.2">
      <c r="B2525" s="332"/>
      <c r="C2525" s="332"/>
      <c r="D2525" s="333"/>
      <c r="E2525" s="334"/>
      <c r="F2525" s="334"/>
      <c r="G2525" s="334"/>
      <c r="H2525" s="335"/>
      <c r="I2525" s="336"/>
      <c r="J2525" s="336"/>
      <c r="K2525" s="336"/>
      <c r="L2525" s="336"/>
      <c r="M2525" s="336"/>
      <c r="N2525" s="337"/>
    </row>
    <row r="2526" spans="2:14" x14ac:dyDescent="0.2">
      <c r="B2526" s="332"/>
      <c r="C2526" s="332"/>
      <c r="D2526" s="333"/>
      <c r="E2526" s="334"/>
      <c r="F2526" s="334"/>
      <c r="G2526" s="334"/>
      <c r="H2526" s="335"/>
      <c r="I2526" s="336"/>
      <c r="J2526" s="336"/>
      <c r="K2526" s="336"/>
      <c r="L2526" s="336"/>
      <c r="M2526" s="336"/>
      <c r="N2526" s="337"/>
    </row>
    <row r="2527" spans="2:14" x14ac:dyDescent="0.2">
      <c r="B2527" s="332"/>
      <c r="C2527" s="332"/>
      <c r="D2527" s="333"/>
      <c r="E2527" s="334"/>
      <c r="F2527" s="334"/>
      <c r="G2527" s="334"/>
      <c r="H2527" s="335"/>
      <c r="I2527" s="336"/>
      <c r="J2527" s="336"/>
      <c r="K2527" s="336"/>
      <c r="L2527" s="336"/>
      <c r="M2527" s="336"/>
      <c r="N2527" s="337"/>
    </row>
    <row r="2528" spans="2:14" x14ac:dyDescent="0.2">
      <c r="B2528" s="332"/>
      <c r="C2528" s="332"/>
      <c r="D2528" s="333"/>
      <c r="E2528" s="334"/>
      <c r="F2528" s="334"/>
      <c r="G2528" s="334"/>
      <c r="H2528" s="335"/>
      <c r="I2528" s="336"/>
      <c r="J2528" s="336"/>
      <c r="K2528" s="336"/>
      <c r="L2528" s="336"/>
      <c r="M2528" s="336"/>
      <c r="N2528" s="337"/>
    </row>
    <row r="2529" spans="2:14" x14ac:dyDescent="0.2">
      <c r="B2529" s="332"/>
      <c r="C2529" s="332"/>
      <c r="D2529" s="333"/>
      <c r="E2529" s="334"/>
      <c r="F2529" s="334"/>
      <c r="G2529" s="334"/>
      <c r="H2529" s="335"/>
      <c r="I2529" s="336"/>
      <c r="J2529" s="336"/>
      <c r="K2529" s="336"/>
      <c r="L2529" s="336"/>
      <c r="M2529" s="336"/>
      <c r="N2529" s="337"/>
    </row>
    <row r="2530" spans="2:14" x14ac:dyDescent="0.2">
      <c r="B2530" s="332"/>
      <c r="C2530" s="332"/>
      <c r="D2530" s="333"/>
      <c r="E2530" s="334"/>
      <c r="F2530" s="334"/>
      <c r="G2530" s="334"/>
      <c r="H2530" s="335"/>
      <c r="I2530" s="336"/>
      <c r="J2530" s="336"/>
      <c r="K2530" s="336"/>
      <c r="L2530" s="336"/>
      <c r="M2530" s="336"/>
      <c r="N2530" s="337"/>
    </row>
    <row r="2531" spans="2:14" x14ac:dyDescent="0.2">
      <c r="B2531" s="332"/>
      <c r="C2531" s="332"/>
      <c r="D2531" s="333"/>
      <c r="E2531" s="334"/>
      <c r="F2531" s="334"/>
      <c r="G2531" s="334"/>
      <c r="H2531" s="335"/>
      <c r="I2531" s="336"/>
      <c r="J2531" s="336"/>
      <c r="K2531" s="336"/>
      <c r="L2531" s="336"/>
      <c r="M2531" s="336"/>
      <c r="N2531" s="337"/>
    </row>
    <row r="2532" spans="2:14" x14ac:dyDescent="0.2">
      <c r="B2532" s="332"/>
      <c r="C2532" s="332"/>
      <c r="D2532" s="333"/>
      <c r="E2532" s="334"/>
      <c r="F2532" s="334"/>
      <c r="G2532" s="334"/>
      <c r="H2532" s="335"/>
      <c r="I2532" s="336"/>
      <c r="J2532" s="336"/>
      <c r="K2532" s="336"/>
      <c r="L2532" s="336"/>
      <c r="M2532" s="336"/>
      <c r="N2532" s="337"/>
    </row>
    <row r="2533" spans="2:14" x14ac:dyDescent="0.2">
      <c r="B2533" s="332"/>
      <c r="C2533" s="332"/>
      <c r="D2533" s="333"/>
      <c r="E2533" s="334"/>
      <c r="F2533" s="334"/>
      <c r="G2533" s="334"/>
      <c r="H2533" s="335"/>
      <c r="I2533" s="336"/>
      <c r="J2533" s="336"/>
      <c r="K2533" s="336"/>
      <c r="L2533" s="336"/>
      <c r="M2533" s="336"/>
      <c r="N2533" s="337"/>
    </row>
    <row r="2534" spans="2:14" x14ac:dyDescent="0.2">
      <c r="B2534" s="332"/>
      <c r="C2534" s="332"/>
      <c r="D2534" s="333"/>
      <c r="E2534" s="334"/>
      <c r="F2534" s="334"/>
      <c r="G2534" s="334"/>
      <c r="H2534" s="335"/>
      <c r="I2534" s="336"/>
      <c r="J2534" s="336"/>
      <c r="K2534" s="336"/>
      <c r="L2534" s="336"/>
      <c r="M2534" s="336"/>
      <c r="N2534" s="337"/>
    </row>
    <row r="2535" spans="2:14" x14ac:dyDescent="0.2">
      <c r="B2535" s="332"/>
      <c r="C2535" s="332"/>
      <c r="D2535" s="333"/>
      <c r="E2535" s="334"/>
      <c r="F2535" s="334"/>
      <c r="G2535" s="334"/>
      <c r="H2535" s="335"/>
      <c r="I2535" s="336"/>
      <c r="J2535" s="336"/>
      <c r="K2535" s="336"/>
      <c r="L2535" s="336"/>
      <c r="M2535" s="336"/>
      <c r="N2535" s="337"/>
    </row>
    <row r="2536" spans="2:14" x14ac:dyDescent="0.2">
      <c r="B2536" s="332"/>
      <c r="C2536" s="332"/>
      <c r="D2536" s="333"/>
      <c r="E2536" s="334"/>
      <c r="F2536" s="334"/>
      <c r="G2536" s="334"/>
      <c r="H2536" s="335"/>
      <c r="I2536" s="336"/>
      <c r="J2536" s="336"/>
      <c r="K2536" s="336"/>
      <c r="L2536" s="336"/>
      <c r="M2536" s="336"/>
      <c r="N2536" s="337"/>
    </row>
    <row r="2537" spans="2:14" x14ac:dyDescent="0.2">
      <c r="B2537" s="332"/>
      <c r="C2537" s="332"/>
      <c r="D2537" s="333"/>
      <c r="E2537" s="334"/>
      <c r="F2537" s="334"/>
      <c r="G2537" s="334"/>
      <c r="H2537" s="335"/>
      <c r="I2537" s="336"/>
      <c r="J2537" s="336"/>
      <c r="K2537" s="336"/>
      <c r="L2537" s="336"/>
      <c r="M2537" s="336"/>
      <c r="N2537" s="337"/>
    </row>
    <row r="2538" spans="2:14" x14ac:dyDescent="0.2">
      <c r="B2538" s="332"/>
      <c r="C2538" s="332"/>
      <c r="D2538" s="333"/>
      <c r="E2538" s="334"/>
      <c r="F2538" s="334"/>
      <c r="G2538" s="334"/>
      <c r="H2538" s="335"/>
      <c r="I2538" s="336"/>
      <c r="J2538" s="336"/>
      <c r="K2538" s="336"/>
      <c r="L2538" s="336"/>
      <c r="M2538" s="336"/>
      <c r="N2538" s="337"/>
    </row>
    <row r="2539" spans="2:14" x14ac:dyDescent="0.2">
      <c r="B2539" s="332"/>
      <c r="C2539" s="332"/>
      <c r="D2539" s="333"/>
      <c r="E2539" s="334"/>
      <c r="F2539" s="334"/>
      <c r="G2539" s="334"/>
      <c r="H2539" s="335"/>
      <c r="I2539" s="336"/>
      <c r="J2539" s="336"/>
      <c r="K2539" s="336"/>
      <c r="L2539" s="336"/>
      <c r="M2539" s="336"/>
      <c r="N2539" s="337"/>
    </row>
    <row r="2540" spans="2:14" x14ac:dyDescent="0.2">
      <c r="B2540" s="332"/>
      <c r="C2540" s="332"/>
      <c r="D2540" s="333"/>
      <c r="E2540" s="334"/>
      <c r="F2540" s="334"/>
      <c r="G2540" s="334"/>
      <c r="H2540" s="335"/>
      <c r="I2540" s="336"/>
      <c r="J2540" s="336"/>
      <c r="K2540" s="336"/>
      <c r="L2540" s="336"/>
      <c r="M2540" s="336"/>
      <c r="N2540" s="337"/>
    </row>
    <row r="2541" spans="2:14" x14ac:dyDescent="0.2">
      <c r="B2541" s="332"/>
      <c r="C2541" s="332"/>
      <c r="D2541" s="333"/>
      <c r="E2541" s="334"/>
      <c r="F2541" s="334"/>
      <c r="G2541" s="334"/>
      <c r="H2541" s="335"/>
      <c r="I2541" s="336"/>
      <c r="J2541" s="336"/>
      <c r="K2541" s="336"/>
      <c r="L2541" s="336"/>
      <c r="M2541" s="336"/>
      <c r="N2541" s="337"/>
    </row>
    <row r="2542" spans="2:14" x14ac:dyDescent="0.2">
      <c r="B2542" s="332"/>
      <c r="C2542" s="332"/>
      <c r="D2542" s="333"/>
      <c r="E2542" s="334"/>
      <c r="F2542" s="334"/>
      <c r="G2542" s="334"/>
      <c r="H2542" s="335"/>
      <c r="I2542" s="336"/>
      <c r="J2542" s="336"/>
      <c r="K2542" s="336"/>
      <c r="L2542" s="336"/>
      <c r="M2542" s="336"/>
      <c r="N2542" s="337"/>
    </row>
    <row r="2543" spans="2:14" x14ac:dyDescent="0.2">
      <c r="B2543" s="332"/>
      <c r="C2543" s="332"/>
      <c r="D2543" s="333"/>
      <c r="E2543" s="334"/>
      <c r="F2543" s="334"/>
      <c r="G2543" s="334"/>
      <c r="H2543" s="335"/>
      <c r="I2543" s="336"/>
      <c r="J2543" s="336"/>
      <c r="K2543" s="336"/>
      <c r="L2543" s="336"/>
      <c r="M2543" s="336"/>
      <c r="N2543" s="337"/>
    </row>
    <row r="2544" spans="2:14" x14ac:dyDescent="0.2">
      <c r="B2544" s="332"/>
      <c r="C2544" s="332"/>
      <c r="D2544" s="333"/>
      <c r="E2544" s="334"/>
      <c r="F2544" s="334"/>
      <c r="G2544" s="334"/>
      <c r="H2544" s="335"/>
      <c r="I2544" s="336"/>
      <c r="J2544" s="336"/>
      <c r="K2544" s="336"/>
      <c r="L2544" s="336"/>
      <c r="M2544" s="336"/>
      <c r="N2544" s="337"/>
    </row>
    <row r="2545" spans="2:14" x14ac:dyDescent="0.2">
      <c r="B2545" s="332"/>
      <c r="C2545" s="332"/>
      <c r="D2545" s="333"/>
      <c r="E2545" s="334"/>
      <c r="F2545" s="334"/>
      <c r="G2545" s="334"/>
      <c r="H2545" s="335"/>
      <c r="I2545" s="336"/>
      <c r="J2545" s="336"/>
      <c r="K2545" s="336"/>
      <c r="L2545" s="336"/>
      <c r="M2545" s="336"/>
      <c r="N2545" s="337"/>
    </row>
    <row r="2546" spans="2:14" x14ac:dyDescent="0.2">
      <c r="B2546" s="332"/>
      <c r="C2546" s="332"/>
      <c r="D2546" s="333"/>
      <c r="E2546" s="334"/>
      <c r="F2546" s="334"/>
      <c r="G2546" s="334"/>
      <c r="H2546" s="335"/>
      <c r="I2546" s="336"/>
      <c r="J2546" s="336"/>
      <c r="K2546" s="336"/>
      <c r="L2546" s="336"/>
      <c r="M2546" s="336"/>
      <c r="N2546" s="337"/>
    </row>
    <row r="2547" spans="2:14" x14ac:dyDescent="0.2">
      <c r="B2547" s="332"/>
      <c r="C2547" s="332"/>
      <c r="D2547" s="333"/>
      <c r="E2547" s="334"/>
      <c r="F2547" s="334"/>
      <c r="G2547" s="334"/>
      <c r="H2547" s="335"/>
      <c r="I2547" s="336"/>
      <c r="J2547" s="336"/>
      <c r="K2547" s="336"/>
      <c r="L2547" s="336"/>
      <c r="M2547" s="336"/>
      <c r="N2547" s="337"/>
    </row>
    <row r="2548" spans="2:14" x14ac:dyDescent="0.2">
      <c r="B2548" s="332"/>
      <c r="C2548" s="332"/>
      <c r="D2548" s="333"/>
      <c r="E2548" s="334"/>
      <c r="F2548" s="334"/>
      <c r="G2548" s="334"/>
      <c r="H2548" s="335"/>
      <c r="I2548" s="336"/>
      <c r="J2548" s="336"/>
      <c r="K2548" s="336"/>
      <c r="L2548" s="336"/>
      <c r="M2548" s="336"/>
      <c r="N2548" s="337"/>
    </row>
    <row r="2549" spans="2:14" x14ac:dyDescent="0.2">
      <c r="B2549" s="332"/>
      <c r="C2549" s="332"/>
      <c r="D2549" s="333"/>
      <c r="E2549" s="334"/>
      <c r="F2549" s="334"/>
      <c r="G2549" s="334"/>
      <c r="H2549" s="335"/>
      <c r="I2549" s="336"/>
      <c r="J2549" s="336"/>
      <c r="K2549" s="336"/>
      <c r="L2549" s="336"/>
      <c r="M2549" s="336"/>
      <c r="N2549" s="337"/>
    </row>
    <row r="2550" spans="2:14" x14ac:dyDescent="0.2">
      <c r="B2550" s="332"/>
      <c r="C2550" s="332"/>
      <c r="D2550" s="333"/>
      <c r="E2550" s="334"/>
      <c r="F2550" s="334"/>
      <c r="G2550" s="334"/>
      <c r="H2550" s="335"/>
      <c r="I2550" s="336"/>
      <c r="J2550" s="336"/>
      <c r="K2550" s="336"/>
      <c r="L2550" s="336"/>
      <c r="M2550" s="336"/>
      <c r="N2550" s="337"/>
    </row>
    <row r="2551" spans="2:14" x14ac:dyDescent="0.2">
      <c r="B2551" s="332"/>
      <c r="C2551" s="332"/>
      <c r="D2551" s="333"/>
      <c r="E2551" s="334"/>
      <c r="F2551" s="334"/>
      <c r="G2551" s="334"/>
      <c r="H2551" s="335"/>
      <c r="I2551" s="336"/>
      <c r="J2551" s="336"/>
      <c r="K2551" s="336"/>
      <c r="L2551" s="336"/>
      <c r="M2551" s="336"/>
      <c r="N2551" s="337"/>
    </row>
    <row r="2552" spans="2:14" x14ac:dyDescent="0.2">
      <c r="B2552" s="332"/>
      <c r="C2552" s="332"/>
      <c r="D2552" s="333"/>
      <c r="E2552" s="334"/>
      <c r="F2552" s="334"/>
      <c r="G2552" s="334"/>
      <c r="H2552" s="335"/>
      <c r="I2552" s="336"/>
      <c r="J2552" s="336"/>
      <c r="K2552" s="336"/>
      <c r="L2552" s="336"/>
      <c r="M2552" s="336"/>
      <c r="N2552" s="337"/>
    </row>
    <row r="2553" spans="2:14" x14ac:dyDescent="0.2">
      <c r="B2553" s="332"/>
      <c r="C2553" s="332"/>
      <c r="D2553" s="333"/>
      <c r="E2553" s="334"/>
      <c r="F2553" s="334"/>
      <c r="G2553" s="334"/>
      <c r="H2553" s="335"/>
      <c r="I2553" s="336"/>
      <c r="J2553" s="336"/>
      <c r="K2553" s="336"/>
      <c r="L2553" s="336"/>
      <c r="M2553" s="336"/>
      <c r="N2553" s="337"/>
    </row>
    <row r="2554" spans="2:14" x14ac:dyDescent="0.2">
      <c r="B2554" s="332"/>
      <c r="C2554" s="332"/>
      <c r="D2554" s="333"/>
      <c r="E2554" s="334"/>
      <c r="F2554" s="334"/>
      <c r="G2554" s="334"/>
      <c r="H2554" s="335"/>
      <c r="I2554" s="336"/>
      <c r="J2554" s="336"/>
      <c r="K2554" s="336"/>
      <c r="L2554" s="336"/>
      <c r="M2554" s="336"/>
      <c r="N2554" s="337"/>
    </row>
    <row r="2555" spans="2:14" x14ac:dyDescent="0.2">
      <c r="B2555" s="332"/>
      <c r="C2555" s="332"/>
      <c r="D2555" s="333"/>
      <c r="E2555" s="334"/>
      <c r="F2555" s="334"/>
      <c r="G2555" s="334"/>
      <c r="H2555" s="335"/>
      <c r="I2555" s="336"/>
      <c r="J2555" s="336"/>
      <c r="K2555" s="336"/>
      <c r="L2555" s="336"/>
      <c r="M2555" s="336"/>
      <c r="N2555" s="337"/>
    </row>
    <row r="2556" spans="2:14" x14ac:dyDescent="0.2">
      <c r="B2556" s="332"/>
      <c r="C2556" s="332"/>
      <c r="D2556" s="333"/>
      <c r="E2556" s="334"/>
      <c r="F2556" s="334"/>
      <c r="G2556" s="334"/>
      <c r="H2556" s="335"/>
      <c r="I2556" s="336"/>
      <c r="J2556" s="336"/>
      <c r="K2556" s="336"/>
      <c r="L2556" s="336"/>
      <c r="M2556" s="336"/>
      <c r="N2556" s="337"/>
    </row>
    <row r="2557" spans="2:14" x14ac:dyDescent="0.2">
      <c r="B2557" s="332"/>
      <c r="C2557" s="332"/>
      <c r="D2557" s="333"/>
      <c r="E2557" s="334"/>
      <c r="F2557" s="334"/>
      <c r="G2557" s="334"/>
      <c r="H2557" s="335"/>
      <c r="I2557" s="336"/>
      <c r="J2557" s="336"/>
      <c r="K2557" s="336"/>
      <c r="L2557" s="336"/>
      <c r="M2557" s="336"/>
      <c r="N2557" s="337"/>
    </row>
    <row r="2558" spans="2:14" x14ac:dyDescent="0.2">
      <c r="B2558" s="332"/>
      <c r="C2558" s="332"/>
      <c r="D2558" s="333"/>
      <c r="E2558" s="334"/>
      <c r="F2558" s="334"/>
      <c r="G2558" s="334"/>
      <c r="H2558" s="335"/>
      <c r="I2558" s="336"/>
      <c r="J2558" s="336"/>
      <c r="K2558" s="336"/>
      <c r="L2558" s="336"/>
      <c r="M2558" s="336"/>
      <c r="N2558" s="337"/>
    </row>
    <row r="2559" spans="2:14" x14ac:dyDescent="0.2">
      <c r="B2559" s="332"/>
      <c r="C2559" s="332"/>
      <c r="D2559" s="333"/>
      <c r="E2559" s="334"/>
      <c r="F2559" s="334"/>
      <c r="G2559" s="334"/>
      <c r="H2559" s="335"/>
      <c r="I2559" s="336"/>
      <c r="J2559" s="336"/>
      <c r="K2559" s="336"/>
      <c r="L2559" s="336"/>
      <c r="M2559" s="336"/>
      <c r="N2559" s="337"/>
    </row>
    <row r="2560" spans="2:14" x14ac:dyDescent="0.2">
      <c r="B2560" s="332"/>
      <c r="C2560" s="332"/>
      <c r="D2560" s="333"/>
      <c r="E2560" s="334"/>
      <c r="F2560" s="334"/>
      <c r="G2560" s="334"/>
      <c r="H2560" s="335"/>
      <c r="I2560" s="336"/>
      <c r="J2560" s="336"/>
      <c r="K2560" s="336"/>
      <c r="L2560" s="336"/>
      <c r="M2560" s="336"/>
      <c r="N2560" s="337"/>
    </row>
    <row r="2561" spans="2:14" x14ac:dyDescent="0.2">
      <c r="B2561" s="332"/>
      <c r="C2561" s="332"/>
      <c r="D2561" s="333"/>
      <c r="E2561" s="334"/>
      <c r="F2561" s="334"/>
      <c r="G2561" s="334"/>
      <c r="H2561" s="335"/>
      <c r="I2561" s="336"/>
      <c r="J2561" s="336"/>
      <c r="K2561" s="336"/>
      <c r="L2561" s="336"/>
      <c r="M2561" s="336"/>
      <c r="N2561" s="337"/>
    </row>
    <row r="2562" spans="2:14" x14ac:dyDescent="0.2">
      <c r="B2562" s="332"/>
      <c r="C2562" s="332"/>
      <c r="D2562" s="333"/>
      <c r="E2562" s="334"/>
      <c r="F2562" s="334"/>
      <c r="G2562" s="334"/>
      <c r="H2562" s="335"/>
      <c r="I2562" s="336"/>
      <c r="J2562" s="336"/>
      <c r="K2562" s="336"/>
      <c r="L2562" s="336"/>
      <c r="M2562" s="336"/>
      <c r="N2562" s="337"/>
    </row>
    <row r="2563" spans="2:14" x14ac:dyDescent="0.2">
      <c r="B2563" s="332"/>
      <c r="C2563" s="332"/>
      <c r="D2563" s="333"/>
      <c r="E2563" s="334"/>
      <c r="F2563" s="334"/>
      <c r="G2563" s="334"/>
      <c r="H2563" s="335"/>
      <c r="I2563" s="336"/>
      <c r="J2563" s="336"/>
      <c r="K2563" s="336"/>
      <c r="L2563" s="336"/>
      <c r="M2563" s="336"/>
      <c r="N2563" s="337"/>
    </row>
    <row r="2564" spans="2:14" x14ac:dyDescent="0.2">
      <c r="B2564" s="332"/>
      <c r="C2564" s="332"/>
      <c r="D2564" s="333"/>
      <c r="E2564" s="334"/>
      <c r="F2564" s="334"/>
      <c r="G2564" s="334"/>
      <c r="H2564" s="335"/>
      <c r="I2564" s="336"/>
      <c r="J2564" s="336"/>
      <c r="K2564" s="336"/>
      <c r="L2564" s="336"/>
      <c r="M2564" s="336"/>
      <c r="N2564" s="337"/>
    </row>
    <row r="2565" spans="2:14" x14ac:dyDescent="0.2">
      <c r="B2565" s="332"/>
      <c r="C2565" s="332"/>
      <c r="D2565" s="333"/>
      <c r="E2565" s="334"/>
      <c r="F2565" s="334"/>
      <c r="G2565" s="334"/>
      <c r="H2565" s="335"/>
      <c r="I2565" s="336"/>
      <c r="J2565" s="336"/>
      <c r="K2565" s="336"/>
      <c r="L2565" s="336"/>
      <c r="M2565" s="336"/>
      <c r="N2565" s="337"/>
    </row>
    <row r="2566" spans="2:14" x14ac:dyDescent="0.2">
      <c r="B2566" s="332"/>
      <c r="C2566" s="332"/>
      <c r="D2566" s="333"/>
      <c r="E2566" s="334"/>
      <c r="F2566" s="334"/>
      <c r="G2566" s="334"/>
      <c r="H2566" s="335"/>
      <c r="I2566" s="336"/>
      <c r="J2566" s="336"/>
      <c r="K2566" s="336"/>
      <c r="L2566" s="336"/>
      <c r="M2566" s="336"/>
      <c r="N2566" s="337"/>
    </row>
    <row r="2567" spans="2:14" x14ac:dyDescent="0.2">
      <c r="B2567" s="332"/>
      <c r="C2567" s="332"/>
      <c r="D2567" s="333"/>
      <c r="E2567" s="334"/>
      <c r="F2567" s="334"/>
      <c r="G2567" s="334"/>
      <c r="H2567" s="335"/>
      <c r="I2567" s="336"/>
      <c r="J2567" s="336"/>
      <c r="K2567" s="336"/>
      <c r="L2567" s="336"/>
      <c r="M2567" s="336"/>
      <c r="N2567" s="337"/>
    </row>
    <row r="2568" spans="2:14" x14ac:dyDescent="0.2">
      <c r="B2568" s="332"/>
      <c r="C2568" s="332"/>
      <c r="D2568" s="333"/>
      <c r="E2568" s="334"/>
      <c r="F2568" s="334"/>
      <c r="G2568" s="334"/>
      <c r="H2568" s="335"/>
      <c r="I2568" s="336"/>
      <c r="J2568" s="336"/>
      <c r="K2568" s="336"/>
      <c r="L2568" s="336"/>
      <c r="M2568" s="336"/>
      <c r="N2568" s="337"/>
    </row>
    <row r="2569" spans="2:14" x14ac:dyDescent="0.2">
      <c r="B2569" s="332"/>
      <c r="C2569" s="332"/>
      <c r="D2569" s="333"/>
      <c r="E2569" s="334"/>
      <c r="F2569" s="334"/>
      <c r="G2569" s="334"/>
      <c r="H2569" s="335"/>
      <c r="I2569" s="336"/>
      <c r="J2569" s="336"/>
      <c r="K2569" s="336"/>
      <c r="L2569" s="336"/>
      <c r="M2569" s="336"/>
      <c r="N2569" s="337"/>
    </row>
    <row r="2570" spans="2:14" x14ac:dyDescent="0.2">
      <c r="B2570" s="332"/>
      <c r="C2570" s="332"/>
      <c r="D2570" s="333"/>
      <c r="E2570" s="334"/>
      <c r="F2570" s="334"/>
      <c r="G2570" s="334"/>
      <c r="H2570" s="335"/>
      <c r="I2570" s="336"/>
      <c r="J2570" s="336"/>
      <c r="K2570" s="336"/>
      <c r="L2570" s="336"/>
      <c r="M2570" s="336"/>
      <c r="N2570" s="337"/>
    </row>
    <row r="2571" spans="2:14" x14ac:dyDescent="0.2">
      <c r="B2571" s="332"/>
      <c r="C2571" s="332"/>
      <c r="D2571" s="333"/>
      <c r="E2571" s="334"/>
      <c r="F2571" s="334"/>
      <c r="G2571" s="334"/>
      <c r="H2571" s="335"/>
      <c r="I2571" s="336"/>
      <c r="J2571" s="336"/>
      <c r="K2571" s="336"/>
      <c r="L2571" s="336"/>
      <c r="M2571" s="336"/>
      <c r="N2571" s="337"/>
    </row>
    <row r="2572" spans="2:14" x14ac:dyDescent="0.2">
      <c r="B2572" s="332"/>
      <c r="C2572" s="332"/>
      <c r="D2572" s="333"/>
      <c r="E2572" s="334"/>
      <c r="F2572" s="334"/>
      <c r="G2572" s="334"/>
      <c r="H2572" s="335"/>
      <c r="I2572" s="336"/>
      <c r="J2572" s="336"/>
      <c r="K2572" s="336"/>
      <c r="L2572" s="336"/>
      <c r="M2572" s="336"/>
      <c r="N2572" s="337"/>
    </row>
    <row r="2573" spans="2:14" x14ac:dyDescent="0.2">
      <c r="B2573" s="332"/>
      <c r="C2573" s="332"/>
      <c r="D2573" s="333"/>
      <c r="E2573" s="334"/>
      <c r="F2573" s="334"/>
      <c r="G2573" s="334"/>
      <c r="H2573" s="335"/>
      <c r="I2573" s="336"/>
      <c r="J2573" s="336"/>
      <c r="K2573" s="336"/>
      <c r="L2573" s="336"/>
      <c r="M2573" s="336"/>
      <c r="N2573" s="337"/>
    </row>
    <row r="2574" spans="2:14" x14ac:dyDescent="0.2">
      <c r="B2574" s="332"/>
      <c r="C2574" s="332"/>
      <c r="D2574" s="333"/>
      <c r="E2574" s="334"/>
      <c r="F2574" s="334"/>
      <c r="G2574" s="334"/>
      <c r="H2574" s="335"/>
      <c r="I2574" s="336"/>
      <c r="J2574" s="336"/>
      <c r="K2574" s="336"/>
      <c r="L2574" s="336"/>
      <c r="M2574" s="336"/>
      <c r="N2574" s="337"/>
    </row>
    <row r="2575" spans="2:14" x14ac:dyDescent="0.2">
      <c r="B2575" s="332"/>
      <c r="C2575" s="332"/>
      <c r="D2575" s="333"/>
      <c r="E2575" s="334"/>
      <c r="F2575" s="334"/>
      <c r="G2575" s="334"/>
      <c r="H2575" s="335"/>
      <c r="I2575" s="336"/>
      <c r="J2575" s="336"/>
      <c r="K2575" s="336"/>
      <c r="L2575" s="336"/>
      <c r="M2575" s="336"/>
      <c r="N2575" s="337"/>
    </row>
    <row r="2576" spans="2:14" x14ac:dyDescent="0.2">
      <c r="B2576" s="332"/>
      <c r="C2576" s="332"/>
      <c r="D2576" s="333"/>
      <c r="E2576" s="334"/>
      <c r="F2576" s="334"/>
      <c r="G2576" s="334"/>
      <c r="H2576" s="335"/>
      <c r="I2576" s="336"/>
      <c r="J2576" s="336"/>
      <c r="K2576" s="336"/>
      <c r="L2576" s="336"/>
      <c r="M2576" s="336"/>
      <c r="N2576" s="337"/>
    </row>
    <row r="2577" spans="2:14" x14ac:dyDescent="0.2">
      <c r="B2577" s="332"/>
      <c r="C2577" s="332"/>
      <c r="D2577" s="333"/>
      <c r="E2577" s="334"/>
      <c r="F2577" s="334"/>
      <c r="G2577" s="334"/>
      <c r="H2577" s="335"/>
      <c r="I2577" s="336"/>
      <c r="J2577" s="336"/>
      <c r="K2577" s="336"/>
      <c r="L2577" s="336"/>
      <c r="M2577" s="336"/>
      <c r="N2577" s="337"/>
    </row>
    <row r="2578" spans="2:14" x14ac:dyDescent="0.2">
      <c r="B2578" s="332"/>
      <c r="C2578" s="332"/>
      <c r="D2578" s="333"/>
      <c r="E2578" s="334"/>
      <c r="F2578" s="334"/>
      <c r="G2578" s="334"/>
      <c r="H2578" s="335"/>
      <c r="I2578" s="336"/>
      <c r="J2578" s="336"/>
      <c r="K2578" s="336"/>
      <c r="L2578" s="336"/>
      <c r="M2578" s="336"/>
      <c r="N2578" s="337"/>
    </row>
    <row r="2579" spans="2:14" x14ac:dyDescent="0.2">
      <c r="B2579" s="332"/>
      <c r="C2579" s="332"/>
      <c r="D2579" s="333"/>
      <c r="E2579" s="334"/>
      <c r="F2579" s="334"/>
      <c r="G2579" s="334"/>
      <c r="H2579" s="335"/>
      <c r="I2579" s="336"/>
      <c r="J2579" s="336"/>
      <c r="K2579" s="336"/>
      <c r="L2579" s="336"/>
      <c r="M2579" s="336"/>
      <c r="N2579" s="337"/>
    </row>
    <row r="2580" spans="2:14" x14ac:dyDescent="0.2">
      <c r="B2580" s="332"/>
      <c r="C2580" s="332"/>
      <c r="D2580" s="333"/>
      <c r="E2580" s="334"/>
      <c r="F2580" s="334"/>
      <c r="G2580" s="334"/>
      <c r="H2580" s="335"/>
      <c r="I2580" s="336"/>
      <c r="J2580" s="336"/>
      <c r="K2580" s="336"/>
      <c r="L2580" s="336"/>
      <c r="M2580" s="336"/>
      <c r="N2580" s="337"/>
    </row>
    <row r="2581" spans="2:14" x14ac:dyDescent="0.2">
      <c r="B2581" s="332"/>
      <c r="C2581" s="332"/>
      <c r="D2581" s="333"/>
      <c r="E2581" s="334"/>
      <c r="F2581" s="334"/>
      <c r="G2581" s="334"/>
      <c r="H2581" s="335"/>
      <c r="I2581" s="336"/>
      <c r="J2581" s="336"/>
      <c r="K2581" s="336"/>
      <c r="L2581" s="336"/>
      <c r="M2581" s="336"/>
      <c r="N2581" s="337"/>
    </row>
    <row r="2582" spans="2:14" x14ac:dyDescent="0.2">
      <c r="B2582" s="332"/>
      <c r="C2582" s="332"/>
      <c r="D2582" s="333"/>
      <c r="E2582" s="334"/>
      <c r="F2582" s="334"/>
      <c r="G2582" s="334"/>
      <c r="H2582" s="335"/>
      <c r="I2582" s="336"/>
      <c r="J2582" s="336"/>
      <c r="K2582" s="336"/>
      <c r="L2582" s="336"/>
      <c r="M2582" s="336"/>
      <c r="N2582" s="337"/>
    </row>
    <row r="2583" spans="2:14" x14ac:dyDescent="0.2">
      <c r="B2583" s="332"/>
      <c r="C2583" s="332"/>
      <c r="D2583" s="333"/>
      <c r="E2583" s="334"/>
      <c r="F2583" s="334"/>
      <c r="G2583" s="334"/>
      <c r="H2583" s="335"/>
      <c r="I2583" s="336"/>
      <c r="J2583" s="336"/>
      <c r="K2583" s="336"/>
      <c r="L2583" s="336"/>
      <c r="M2583" s="336"/>
      <c r="N2583" s="337"/>
    </row>
    <row r="2584" spans="2:14" x14ac:dyDescent="0.2">
      <c r="B2584" s="332"/>
      <c r="C2584" s="332"/>
      <c r="D2584" s="333"/>
      <c r="E2584" s="334"/>
      <c r="F2584" s="334"/>
      <c r="G2584" s="334"/>
      <c r="H2584" s="335"/>
      <c r="I2584" s="336"/>
      <c r="J2584" s="336"/>
      <c r="K2584" s="336"/>
      <c r="L2584" s="336"/>
      <c r="M2584" s="336"/>
      <c r="N2584" s="337"/>
    </row>
    <row r="2585" spans="2:14" x14ac:dyDescent="0.2">
      <c r="B2585" s="332"/>
      <c r="C2585" s="332"/>
      <c r="D2585" s="333"/>
      <c r="E2585" s="334"/>
      <c r="F2585" s="334"/>
      <c r="G2585" s="334"/>
      <c r="H2585" s="335"/>
      <c r="I2585" s="336"/>
      <c r="J2585" s="336"/>
      <c r="K2585" s="336"/>
      <c r="L2585" s="336"/>
      <c r="M2585" s="336"/>
      <c r="N2585" s="337"/>
    </row>
    <row r="2586" spans="2:14" x14ac:dyDescent="0.2">
      <c r="B2586" s="332"/>
      <c r="C2586" s="332"/>
      <c r="D2586" s="333"/>
      <c r="E2586" s="334"/>
      <c r="F2586" s="334"/>
      <c r="G2586" s="334"/>
      <c r="H2586" s="335"/>
      <c r="I2586" s="336"/>
      <c r="J2586" s="336"/>
      <c r="K2586" s="336"/>
      <c r="L2586" s="336"/>
      <c r="M2586" s="336"/>
      <c r="N2586" s="337"/>
    </row>
    <row r="2587" spans="2:14" x14ac:dyDescent="0.2">
      <c r="B2587" s="332"/>
      <c r="C2587" s="332"/>
      <c r="D2587" s="333"/>
      <c r="E2587" s="334"/>
      <c r="F2587" s="334"/>
      <c r="G2587" s="334"/>
      <c r="H2587" s="335"/>
      <c r="I2587" s="336"/>
      <c r="J2587" s="336"/>
      <c r="K2587" s="336"/>
      <c r="L2587" s="336"/>
      <c r="M2587" s="336"/>
      <c r="N2587" s="337"/>
    </row>
    <row r="2588" spans="2:14" x14ac:dyDescent="0.2">
      <c r="B2588" s="332"/>
      <c r="C2588" s="332"/>
      <c r="D2588" s="333"/>
      <c r="E2588" s="334"/>
      <c r="F2588" s="334"/>
      <c r="G2588" s="334"/>
      <c r="H2588" s="335"/>
      <c r="I2588" s="336"/>
      <c r="J2588" s="336"/>
      <c r="K2588" s="336"/>
      <c r="L2588" s="336"/>
      <c r="M2588" s="336"/>
      <c r="N2588" s="337"/>
    </row>
    <row r="2589" spans="2:14" x14ac:dyDescent="0.2">
      <c r="B2589" s="332"/>
      <c r="C2589" s="332"/>
      <c r="D2589" s="333"/>
      <c r="E2589" s="334"/>
      <c r="F2589" s="334"/>
      <c r="G2589" s="334"/>
      <c r="H2589" s="335"/>
      <c r="I2589" s="336"/>
      <c r="J2589" s="336"/>
      <c r="K2589" s="336"/>
      <c r="L2589" s="336"/>
      <c r="M2589" s="336"/>
      <c r="N2589" s="337"/>
    </row>
    <row r="2590" spans="2:14" x14ac:dyDescent="0.2">
      <c r="B2590" s="332"/>
      <c r="C2590" s="332"/>
      <c r="D2590" s="333"/>
      <c r="E2590" s="334"/>
      <c r="F2590" s="334"/>
      <c r="G2590" s="334"/>
      <c r="H2590" s="335"/>
      <c r="I2590" s="336"/>
      <c r="J2590" s="336"/>
      <c r="K2590" s="336"/>
      <c r="L2590" s="336"/>
      <c r="M2590" s="336"/>
      <c r="N2590" s="337"/>
    </row>
    <row r="2591" spans="2:14" x14ac:dyDescent="0.2">
      <c r="B2591" s="332"/>
      <c r="C2591" s="332"/>
      <c r="D2591" s="333"/>
      <c r="E2591" s="334"/>
      <c r="F2591" s="334"/>
      <c r="G2591" s="334"/>
      <c r="H2591" s="335"/>
      <c r="I2591" s="336"/>
      <c r="J2591" s="336"/>
      <c r="K2591" s="336"/>
      <c r="L2591" s="336"/>
      <c r="M2591" s="336"/>
      <c r="N2591" s="337"/>
    </row>
    <row r="2592" spans="2:14" x14ac:dyDescent="0.2">
      <c r="B2592" s="332"/>
      <c r="C2592" s="332"/>
      <c r="D2592" s="333"/>
      <c r="E2592" s="334"/>
      <c r="F2592" s="334"/>
      <c r="G2592" s="334"/>
      <c r="H2592" s="335"/>
      <c r="I2592" s="336"/>
      <c r="J2592" s="336"/>
      <c r="K2592" s="336"/>
      <c r="L2592" s="336"/>
      <c r="M2592" s="336"/>
      <c r="N2592" s="337"/>
    </row>
    <row r="2593" spans="2:14" x14ac:dyDescent="0.2">
      <c r="B2593" s="332"/>
      <c r="C2593" s="332"/>
      <c r="D2593" s="333"/>
      <c r="E2593" s="334"/>
      <c r="F2593" s="334"/>
      <c r="G2593" s="334"/>
      <c r="H2593" s="335"/>
      <c r="I2593" s="336"/>
      <c r="J2593" s="336"/>
      <c r="K2593" s="336"/>
      <c r="L2593" s="336"/>
      <c r="M2593" s="336"/>
      <c r="N2593" s="337"/>
    </row>
    <row r="2594" spans="2:14" x14ac:dyDescent="0.2">
      <c r="B2594" s="332"/>
      <c r="C2594" s="332"/>
      <c r="D2594" s="333"/>
      <c r="E2594" s="334"/>
      <c r="F2594" s="334"/>
      <c r="G2594" s="334"/>
      <c r="H2594" s="335"/>
      <c r="I2594" s="336"/>
      <c r="J2594" s="336"/>
      <c r="K2594" s="336"/>
      <c r="L2594" s="336"/>
      <c r="M2594" s="336"/>
      <c r="N2594" s="337"/>
    </row>
    <row r="2595" spans="2:14" x14ac:dyDescent="0.2">
      <c r="B2595" s="332"/>
      <c r="C2595" s="332"/>
      <c r="D2595" s="333"/>
      <c r="E2595" s="334"/>
      <c r="F2595" s="334"/>
      <c r="G2595" s="334"/>
      <c r="H2595" s="335"/>
      <c r="I2595" s="336"/>
      <c r="J2595" s="336"/>
      <c r="K2595" s="336"/>
      <c r="L2595" s="336"/>
      <c r="M2595" s="336"/>
      <c r="N2595" s="337"/>
    </row>
    <row r="2596" spans="2:14" x14ac:dyDescent="0.2">
      <c r="B2596" s="332"/>
      <c r="C2596" s="332"/>
      <c r="D2596" s="333"/>
      <c r="E2596" s="334"/>
      <c r="F2596" s="334"/>
      <c r="G2596" s="334"/>
      <c r="H2596" s="335"/>
      <c r="I2596" s="336"/>
      <c r="J2596" s="336"/>
      <c r="K2596" s="336"/>
      <c r="L2596" s="336"/>
      <c r="M2596" s="336"/>
      <c r="N2596" s="337"/>
    </row>
    <row r="2597" spans="2:14" x14ac:dyDescent="0.2">
      <c r="B2597" s="332"/>
      <c r="C2597" s="332"/>
      <c r="D2597" s="333"/>
      <c r="E2597" s="334"/>
      <c r="F2597" s="334"/>
      <c r="G2597" s="334"/>
      <c r="H2597" s="335"/>
      <c r="I2597" s="336"/>
      <c r="J2597" s="336"/>
      <c r="K2597" s="336"/>
      <c r="L2597" s="336"/>
      <c r="M2597" s="336"/>
      <c r="N2597" s="337"/>
    </row>
    <row r="2598" spans="2:14" x14ac:dyDescent="0.2">
      <c r="B2598" s="332"/>
      <c r="C2598" s="332"/>
      <c r="D2598" s="333"/>
      <c r="E2598" s="334"/>
      <c r="F2598" s="334"/>
      <c r="G2598" s="334"/>
      <c r="H2598" s="335"/>
      <c r="I2598" s="336"/>
      <c r="J2598" s="336"/>
      <c r="K2598" s="336"/>
      <c r="L2598" s="336"/>
      <c r="M2598" s="336"/>
      <c r="N2598" s="337"/>
    </row>
    <row r="2599" spans="2:14" x14ac:dyDescent="0.2">
      <c r="B2599" s="332"/>
      <c r="C2599" s="332"/>
      <c r="D2599" s="333"/>
      <c r="E2599" s="334"/>
      <c r="F2599" s="334"/>
      <c r="G2599" s="334"/>
      <c r="H2599" s="335"/>
      <c r="I2599" s="336"/>
      <c r="J2599" s="336"/>
      <c r="K2599" s="336"/>
      <c r="L2599" s="336"/>
      <c r="M2599" s="336"/>
      <c r="N2599" s="337"/>
    </row>
    <row r="2600" spans="2:14" x14ac:dyDescent="0.2">
      <c r="B2600" s="332"/>
      <c r="C2600" s="332"/>
      <c r="D2600" s="333"/>
      <c r="E2600" s="334"/>
      <c r="F2600" s="334"/>
      <c r="G2600" s="334"/>
      <c r="H2600" s="335"/>
      <c r="I2600" s="336"/>
      <c r="J2600" s="336"/>
      <c r="K2600" s="336"/>
      <c r="L2600" s="336"/>
      <c r="M2600" s="336"/>
      <c r="N2600" s="337"/>
    </row>
    <row r="2601" spans="2:14" x14ac:dyDescent="0.2">
      <c r="B2601" s="332"/>
      <c r="C2601" s="332"/>
      <c r="D2601" s="333"/>
      <c r="E2601" s="334"/>
      <c r="F2601" s="334"/>
      <c r="G2601" s="334"/>
      <c r="H2601" s="335"/>
      <c r="I2601" s="336"/>
      <c r="J2601" s="336"/>
      <c r="K2601" s="336"/>
      <c r="L2601" s="336"/>
      <c r="M2601" s="336"/>
      <c r="N2601" s="337"/>
    </row>
    <row r="2602" spans="2:14" x14ac:dyDescent="0.2">
      <c r="B2602" s="332"/>
      <c r="C2602" s="332"/>
      <c r="D2602" s="333"/>
      <c r="E2602" s="334"/>
      <c r="F2602" s="334"/>
      <c r="G2602" s="334"/>
      <c r="H2602" s="335"/>
      <c r="I2602" s="336"/>
      <c r="J2602" s="336"/>
      <c r="K2602" s="336"/>
      <c r="L2602" s="336"/>
      <c r="M2602" s="336"/>
      <c r="N2602" s="337"/>
    </row>
    <row r="2603" spans="2:14" x14ac:dyDescent="0.2">
      <c r="B2603" s="332"/>
      <c r="C2603" s="332"/>
      <c r="D2603" s="333"/>
      <c r="E2603" s="334"/>
      <c r="F2603" s="334"/>
      <c r="G2603" s="334"/>
      <c r="H2603" s="335"/>
      <c r="I2603" s="336"/>
      <c r="J2603" s="336"/>
      <c r="K2603" s="336"/>
      <c r="L2603" s="336"/>
      <c r="M2603" s="336"/>
      <c r="N2603" s="337"/>
    </row>
    <row r="2604" spans="2:14" x14ac:dyDescent="0.2">
      <c r="B2604" s="332"/>
      <c r="C2604" s="332"/>
      <c r="D2604" s="333"/>
      <c r="E2604" s="334"/>
      <c r="F2604" s="334"/>
      <c r="G2604" s="334"/>
      <c r="H2604" s="335"/>
      <c r="I2604" s="336"/>
      <c r="J2604" s="336"/>
      <c r="K2604" s="336"/>
      <c r="L2604" s="336"/>
      <c r="M2604" s="336"/>
      <c r="N2604" s="337"/>
    </row>
    <row r="2605" spans="2:14" x14ac:dyDescent="0.2">
      <c r="B2605" s="332"/>
      <c r="C2605" s="332"/>
      <c r="D2605" s="333"/>
      <c r="E2605" s="334"/>
      <c r="F2605" s="334"/>
      <c r="G2605" s="334"/>
      <c r="H2605" s="335"/>
      <c r="I2605" s="336"/>
      <c r="J2605" s="336"/>
      <c r="K2605" s="336"/>
      <c r="L2605" s="336"/>
      <c r="M2605" s="336"/>
      <c r="N2605" s="337"/>
    </row>
    <row r="2606" spans="2:14" x14ac:dyDescent="0.2">
      <c r="B2606" s="332"/>
      <c r="C2606" s="332"/>
      <c r="D2606" s="333"/>
      <c r="E2606" s="334"/>
      <c r="F2606" s="334"/>
      <c r="G2606" s="334"/>
      <c r="H2606" s="335"/>
      <c r="I2606" s="336"/>
      <c r="J2606" s="336"/>
      <c r="K2606" s="336"/>
      <c r="L2606" s="336"/>
      <c r="M2606" s="336"/>
      <c r="N2606" s="337"/>
    </row>
    <row r="2607" spans="2:14" x14ac:dyDescent="0.2">
      <c r="B2607" s="332"/>
      <c r="C2607" s="332"/>
      <c r="D2607" s="333"/>
      <c r="E2607" s="334"/>
      <c r="F2607" s="334"/>
      <c r="G2607" s="334"/>
      <c r="H2607" s="335"/>
      <c r="I2607" s="336"/>
      <c r="J2607" s="336"/>
      <c r="K2607" s="336"/>
      <c r="L2607" s="336"/>
      <c r="M2607" s="336"/>
      <c r="N2607" s="337"/>
    </row>
    <row r="2608" spans="2:14" x14ac:dyDescent="0.2">
      <c r="B2608" s="332"/>
      <c r="C2608" s="332"/>
      <c r="D2608" s="333"/>
      <c r="E2608" s="334"/>
      <c r="F2608" s="334"/>
      <c r="G2608" s="334"/>
      <c r="H2608" s="335"/>
      <c r="I2608" s="336"/>
      <c r="J2608" s="336"/>
      <c r="K2608" s="336"/>
      <c r="L2608" s="336"/>
      <c r="M2608" s="336"/>
      <c r="N2608" s="337"/>
    </row>
    <row r="2609" spans="2:14" x14ac:dyDescent="0.2">
      <c r="B2609" s="332"/>
      <c r="C2609" s="332"/>
      <c r="D2609" s="333"/>
      <c r="E2609" s="334"/>
      <c r="F2609" s="334"/>
      <c r="G2609" s="334"/>
      <c r="H2609" s="335"/>
      <c r="I2609" s="336"/>
      <c r="J2609" s="336"/>
      <c r="K2609" s="336"/>
      <c r="L2609" s="336"/>
      <c r="M2609" s="336"/>
      <c r="N2609" s="337"/>
    </row>
    <row r="2610" spans="2:14" x14ac:dyDescent="0.2">
      <c r="B2610" s="332"/>
      <c r="C2610" s="332"/>
      <c r="D2610" s="333"/>
      <c r="E2610" s="334"/>
      <c r="F2610" s="334"/>
      <c r="G2610" s="334"/>
      <c r="H2610" s="335"/>
      <c r="I2610" s="336"/>
      <c r="J2610" s="336"/>
      <c r="K2610" s="336"/>
      <c r="L2610" s="336"/>
      <c r="M2610" s="336"/>
      <c r="N2610" s="337"/>
    </row>
    <row r="2611" spans="2:14" x14ac:dyDescent="0.2">
      <c r="B2611" s="332"/>
      <c r="C2611" s="332"/>
      <c r="D2611" s="333"/>
      <c r="E2611" s="334"/>
      <c r="F2611" s="334"/>
      <c r="G2611" s="334"/>
      <c r="H2611" s="335"/>
      <c r="I2611" s="336"/>
      <c r="J2611" s="336"/>
      <c r="K2611" s="336"/>
      <c r="L2611" s="336"/>
      <c r="M2611" s="336"/>
      <c r="N2611" s="337"/>
    </row>
    <row r="2612" spans="2:14" x14ac:dyDescent="0.2">
      <c r="B2612" s="332"/>
      <c r="C2612" s="332"/>
      <c r="D2612" s="333"/>
      <c r="E2612" s="334"/>
      <c r="F2612" s="334"/>
      <c r="G2612" s="334"/>
      <c r="H2612" s="335"/>
      <c r="I2612" s="336"/>
      <c r="J2612" s="336"/>
      <c r="K2612" s="336"/>
      <c r="L2612" s="336"/>
      <c r="M2612" s="336"/>
      <c r="N2612" s="337"/>
    </row>
    <row r="2613" spans="2:14" x14ac:dyDescent="0.2">
      <c r="B2613" s="332"/>
      <c r="C2613" s="332"/>
      <c r="D2613" s="333"/>
      <c r="E2613" s="334"/>
      <c r="F2613" s="334"/>
      <c r="G2613" s="334"/>
      <c r="H2613" s="335"/>
      <c r="I2613" s="336"/>
      <c r="J2613" s="336"/>
      <c r="K2613" s="336"/>
      <c r="L2613" s="336"/>
      <c r="M2613" s="336"/>
      <c r="N2613" s="337"/>
    </row>
    <row r="2614" spans="2:14" x14ac:dyDescent="0.2">
      <c r="B2614" s="332"/>
      <c r="C2614" s="332"/>
      <c r="D2614" s="333"/>
      <c r="E2614" s="334"/>
      <c r="F2614" s="334"/>
      <c r="G2614" s="334"/>
      <c r="H2614" s="335"/>
      <c r="I2614" s="336"/>
      <c r="J2614" s="336"/>
      <c r="K2614" s="336"/>
      <c r="L2614" s="336"/>
      <c r="M2614" s="336"/>
      <c r="N2614" s="337"/>
    </row>
    <row r="2615" spans="2:14" x14ac:dyDescent="0.2">
      <c r="B2615" s="332"/>
      <c r="C2615" s="332"/>
      <c r="D2615" s="333"/>
      <c r="E2615" s="334"/>
      <c r="F2615" s="334"/>
      <c r="G2615" s="334"/>
      <c r="H2615" s="335"/>
      <c r="I2615" s="336"/>
      <c r="J2615" s="336"/>
      <c r="K2615" s="336"/>
      <c r="L2615" s="336"/>
      <c r="M2615" s="336"/>
      <c r="N2615" s="337"/>
    </row>
    <row r="2616" spans="2:14" x14ac:dyDescent="0.2">
      <c r="B2616" s="332"/>
      <c r="C2616" s="332"/>
      <c r="D2616" s="333"/>
      <c r="E2616" s="334"/>
      <c r="F2616" s="334"/>
      <c r="G2616" s="334"/>
      <c r="H2616" s="335"/>
      <c r="I2616" s="336"/>
      <c r="J2616" s="336"/>
      <c r="K2616" s="336"/>
      <c r="L2616" s="336"/>
      <c r="M2616" s="336"/>
      <c r="N2616" s="337"/>
    </row>
    <row r="2617" spans="2:14" x14ac:dyDescent="0.2">
      <c r="B2617" s="332"/>
      <c r="C2617" s="332"/>
      <c r="D2617" s="333"/>
      <c r="E2617" s="334"/>
      <c r="F2617" s="334"/>
      <c r="G2617" s="334"/>
      <c r="H2617" s="335"/>
      <c r="I2617" s="336"/>
      <c r="J2617" s="336"/>
      <c r="K2617" s="336"/>
      <c r="L2617" s="336"/>
      <c r="M2617" s="336"/>
      <c r="N2617" s="337"/>
    </row>
    <row r="2618" spans="2:14" x14ac:dyDescent="0.2">
      <c r="B2618" s="332"/>
      <c r="C2618" s="332"/>
      <c r="D2618" s="333"/>
      <c r="E2618" s="334"/>
      <c r="F2618" s="334"/>
      <c r="G2618" s="334"/>
      <c r="H2618" s="335"/>
      <c r="I2618" s="336"/>
      <c r="J2618" s="336"/>
      <c r="K2618" s="336"/>
      <c r="L2618" s="336"/>
      <c r="M2618" s="336"/>
      <c r="N2618" s="337"/>
    </row>
    <row r="2619" spans="2:14" x14ac:dyDescent="0.2">
      <c r="B2619" s="332"/>
      <c r="C2619" s="332"/>
      <c r="D2619" s="333"/>
      <c r="E2619" s="334"/>
      <c r="F2619" s="334"/>
      <c r="G2619" s="334"/>
      <c r="H2619" s="335"/>
      <c r="I2619" s="336"/>
      <c r="J2619" s="336"/>
      <c r="K2619" s="336"/>
      <c r="L2619" s="336"/>
      <c r="M2619" s="336"/>
      <c r="N2619" s="337"/>
    </row>
    <row r="2620" spans="2:14" x14ac:dyDescent="0.2">
      <c r="B2620" s="332"/>
      <c r="C2620" s="332"/>
      <c r="D2620" s="333"/>
      <c r="E2620" s="334"/>
      <c r="F2620" s="334"/>
      <c r="G2620" s="334"/>
      <c r="H2620" s="335"/>
      <c r="I2620" s="336"/>
      <c r="J2620" s="336"/>
      <c r="K2620" s="336"/>
      <c r="L2620" s="336"/>
      <c r="M2620" s="336"/>
      <c r="N2620" s="337"/>
    </row>
    <row r="2621" spans="2:14" x14ac:dyDescent="0.2">
      <c r="B2621" s="332"/>
      <c r="C2621" s="332"/>
      <c r="D2621" s="333"/>
      <c r="E2621" s="334"/>
      <c r="F2621" s="334"/>
      <c r="G2621" s="334"/>
      <c r="H2621" s="335"/>
      <c r="I2621" s="336"/>
      <c r="J2621" s="336"/>
      <c r="K2621" s="336"/>
      <c r="L2621" s="336"/>
      <c r="M2621" s="336"/>
      <c r="N2621" s="337"/>
    </row>
    <row r="2622" spans="2:14" x14ac:dyDescent="0.2">
      <c r="B2622" s="332"/>
      <c r="C2622" s="332"/>
      <c r="D2622" s="333"/>
      <c r="E2622" s="334"/>
      <c r="F2622" s="334"/>
      <c r="G2622" s="334"/>
      <c r="H2622" s="335"/>
      <c r="I2622" s="336"/>
      <c r="J2622" s="336"/>
      <c r="K2622" s="336"/>
      <c r="L2622" s="336"/>
      <c r="M2622" s="336"/>
      <c r="N2622" s="337"/>
    </row>
    <row r="2623" spans="2:14" x14ac:dyDescent="0.2">
      <c r="B2623" s="332"/>
      <c r="C2623" s="332"/>
      <c r="D2623" s="333"/>
      <c r="E2623" s="334"/>
      <c r="F2623" s="334"/>
      <c r="G2623" s="334"/>
      <c r="H2623" s="335"/>
      <c r="I2623" s="336"/>
      <c r="J2623" s="336"/>
      <c r="K2623" s="336"/>
      <c r="L2623" s="336"/>
      <c r="M2623" s="336"/>
      <c r="N2623" s="337"/>
    </row>
    <row r="2624" spans="2:14" x14ac:dyDescent="0.2">
      <c r="B2624" s="332"/>
      <c r="C2624" s="332"/>
      <c r="D2624" s="333"/>
      <c r="E2624" s="334"/>
      <c r="F2624" s="334"/>
      <c r="G2624" s="334"/>
      <c r="H2624" s="335"/>
      <c r="I2624" s="336"/>
      <c r="J2624" s="336"/>
      <c r="K2624" s="336"/>
      <c r="L2624" s="336"/>
      <c r="M2624" s="336"/>
      <c r="N2624" s="337"/>
    </row>
    <row r="2625" spans="2:14" x14ac:dyDescent="0.2">
      <c r="B2625" s="332"/>
      <c r="C2625" s="332"/>
      <c r="D2625" s="333"/>
      <c r="E2625" s="334"/>
      <c r="F2625" s="334"/>
      <c r="G2625" s="334"/>
      <c r="H2625" s="335"/>
      <c r="I2625" s="336"/>
      <c r="J2625" s="336"/>
      <c r="K2625" s="336"/>
      <c r="L2625" s="336"/>
      <c r="M2625" s="336"/>
      <c r="N2625" s="337"/>
    </row>
    <row r="2626" spans="2:14" x14ac:dyDescent="0.2">
      <c r="B2626" s="332"/>
      <c r="C2626" s="332"/>
      <c r="D2626" s="333"/>
      <c r="E2626" s="334"/>
      <c r="F2626" s="334"/>
      <c r="G2626" s="334"/>
      <c r="H2626" s="335"/>
      <c r="I2626" s="336"/>
      <c r="J2626" s="336"/>
      <c r="K2626" s="336"/>
      <c r="L2626" s="336"/>
      <c r="M2626" s="336"/>
      <c r="N2626" s="337"/>
    </row>
    <row r="2627" spans="2:14" x14ac:dyDescent="0.2">
      <c r="B2627" s="332"/>
      <c r="C2627" s="332"/>
      <c r="D2627" s="333"/>
      <c r="E2627" s="334"/>
      <c r="F2627" s="334"/>
      <c r="G2627" s="334"/>
      <c r="H2627" s="335"/>
      <c r="I2627" s="336"/>
      <c r="J2627" s="336"/>
      <c r="K2627" s="336"/>
      <c r="L2627" s="336"/>
      <c r="M2627" s="336"/>
      <c r="N2627" s="337"/>
    </row>
    <row r="2628" spans="2:14" x14ac:dyDescent="0.2">
      <c r="B2628" s="332"/>
      <c r="C2628" s="332"/>
      <c r="D2628" s="333"/>
      <c r="E2628" s="334"/>
      <c r="F2628" s="334"/>
      <c r="G2628" s="334"/>
      <c r="H2628" s="335"/>
      <c r="I2628" s="336"/>
      <c r="J2628" s="336"/>
      <c r="K2628" s="336"/>
      <c r="L2628" s="336"/>
      <c r="M2628" s="336"/>
      <c r="N2628" s="337"/>
    </row>
    <row r="2629" spans="2:14" x14ac:dyDescent="0.2">
      <c r="B2629" s="332"/>
      <c r="C2629" s="332"/>
      <c r="D2629" s="333"/>
      <c r="E2629" s="334"/>
      <c r="F2629" s="334"/>
      <c r="G2629" s="334"/>
      <c r="H2629" s="335"/>
      <c r="I2629" s="336"/>
      <c r="J2629" s="336"/>
      <c r="K2629" s="336"/>
      <c r="L2629" s="336"/>
      <c r="M2629" s="336"/>
      <c r="N2629" s="337"/>
    </row>
    <row r="2630" spans="2:14" x14ac:dyDescent="0.2">
      <c r="B2630" s="332"/>
      <c r="C2630" s="332"/>
      <c r="D2630" s="333"/>
      <c r="E2630" s="334"/>
      <c r="F2630" s="334"/>
      <c r="G2630" s="334"/>
      <c r="H2630" s="335"/>
      <c r="I2630" s="336"/>
      <c r="J2630" s="336"/>
      <c r="K2630" s="336"/>
      <c r="L2630" s="336"/>
      <c r="M2630" s="336"/>
      <c r="N2630" s="337"/>
    </row>
    <row r="2631" spans="2:14" x14ac:dyDescent="0.2">
      <c r="B2631" s="332"/>
      <c r="C2631" s="332"/>
      <c r="D2631" s="333"/>
      <c r="E2631" s="334"/>
      <c r="F2631" s="334"/>
      <c r="G2631" s="334"/>
      <c r="H2631" s="335"/>
      <c r="I2631" s="336"/>
      <c r="J2631" s="336"/>
      <c r="K2631" s="336"/>
      <c r="L2631" s="336"/>
      <c r="M2631" s="336"/>
      <c r="N2631" s="337"/>
    </row>
    <row r="2632" spans="2:14" x14ac:dyDescent="0.2">
      <c r="B2632" s="332"/>
      <c r="C2632" s="332"/>
      <c r="D2632" s="333"/>
      <c r="E2632" s="334"/>
      <c r="F2632" s="334"/>
      <c r="G2632" s="334"/>
      <c r="H2632" s="335"/>
      <c r="I2632" s="336"/>
      <c r="J2632" s="336"/>
      <c r="K2632" s="336"/>
      <c r="L2632" s="336"/>
      <c r="M2632" s="336"/>
      <c r="N2632" s="337"/>
    </row>
    <row r="2633" spans="2:14" x14ac:dyDescent="0.2">
      <c r="B2633" s="332"/>
      <c r="C2633" s="332"/>
      <c r="D2633" s="333"/>
      <c r="E2633" s="334"/>
      <c r="F2633" s="334"/>
      <c r="G2633" s="334"/>
      <c r="H2633" s="335"/>
      <c r="I2633" s="336"/>
      <c r="J2633" s="336"/>
      <c r="K2633" s="336"/>
      <c r="L2633" s="336"/>
      <c r="M2633" s="336"/>
      <c r="N2633" s="337"/>
    </row>
    <row r="2634" spans="2:14" x14ac:dyDescent="0.2">
      <c r="B2634" s="332"/>
      <c r="C2634" s="332"/>
      <c r="D2634" s="333"/>
      <c r="E2634" s="334"/>
      <c r="F2634" s="334"/>
      <c r="G2634" s="334"/>
      <c r="H2634" s="335"/>
      <c r="I2634" s="336"/>
      <c r="J2634" s="336"/>
      <c r="K2634" s="336"/>
      <c r="L2634" s="336"/>
      <c r="M2634" s="336"/>
      <c r="N2634" s="337"/>
    </row>
    <row r="2635" spans="2:14" x14ac:dyDescent="0.2">
      <c r="B2635" s="332"/>
      <c r="C2635" s="332"/>
      <c r="D2635" s="333"/>
      <c r="E2635" s="334"/>
      <c r="F2635" s="334"/>
      <c r="G2635" s="334"/>
      <c r="H2635" s="335"/>
      <c r="I2635" s="336"/>
      <c r="J2635" s="336"/>
      <c r="K2635" s="336"/>
      <c r="L2635" s="336"/>
      <c r="M2635" s="336"/>
      <c r="N2635" s="337"/>
    </row>
    <row r="2636" spans="2:14" x14ac:dyDescent="0.2">
      <c r="B2636" s="332"/>
      <c r="C2636" s="332"/>
      <c r="D2636" s="333"/>
      <c r="E2636" s="334"/>
      <c r="F2636" s="334"/>
      <c r="G2636" s="334"/>
      <c r="H2636" s="335"/>
      <c r="I2636" s="336"/>
      <c r="J2636" s="336"/>
      <c r="K2636" s="336"/>
      <c r="L2636" s="336"/>
      <c r="M2636" s="336"/>
      <c r="N2636" s="337"/>
    </row>
    <row r="2637" spans="2:14" x14ac:dyDescent="0.2">
      <c r="B2637" s="332"/>
      <c r="C2637" s="332"/>
      <c r="D2637" s="333"/>
      <c r="E2637" s="334"/>
      <c r="F2637" s="334"/>
      <c r="G2637" s="334"/>
      <c r="H2637" s="335"/>
      <c r="I2637" s="336"/>
      <c r="J2637" s="336"/>
      <c r="K2637" s="336"/>
      <c r="L2637" s="336"/>
      <c r="M2637" s="336"/>
      <c r="N2637" s="337"/>
    </row>
    <row r="2638" spans="2:14" x14ac:dyDescent="0.2">
      <c r="B2638" s="332"/>
      <c r="C2638" s="332"/>
      <c r="D2638" s="333"/>
      <c r="E2638" s="334"/>
      <c r="F2638" s="334"/>
      <c r="G2638" s="334"/>
      <c r="H2638" s="335"/>
      <c r="I2638" s="336"/>
      <c r="J2638" s="336"/>
      <c r="K2638" s="336"/>
      <c r="L2638" s="336"/>
      <c r="M2638" s="336"/>
      <c r="N2638" s="337"/>
    </row>
    <row r="2639" spans="2:14" x14ac:dyDescent="0.2">
      <c r="B2639" s="332"/>
      <c r="C2639" s="332"/>
      <c r="D2639" s="333"/>
      <c r="E2639" s="334"/>
      <c r="F2639" s="334"/>
      <c r="G2639" s="334"/>
      <c r="H2639" s="335"/>
      <c r="I2639" s="336"/>
      <c r="J2639" s="336"/>
      <c r="K2639" s="336"/>
      <c r="L2639" s="336"/>
      <c r="M2639" s="336"/>
      <c r="N2639" s="337"/>
    </row>
    <row r="2640" spans="2:14" x14ac:dyDescent="0.2">
      <c r="B2640" s="332"/>
      <c r="C2640" s="332"/>
      <c r="D2640" s="333"/>
      <c r="E2640" s="334"/>
      <c r="F2640" s="334"/>
      <c r="G2640" s="334"/>
      <c r="H2640" s="335"/>
      <c r="I2640" s="336"/>
      <c r="J2640" s="336"/>
      <c r="K2640" s="336"/>
      <c r="L2640" s="336"/>
      <c r="M2640" s="336"/>
      <c r="N2640" s="337"/>
    </row>
    <row r="2641" spans="2:14" x14ac:dyDescent="0.2">
      <c r="B2641" s="332"/>
      <c r="C2641" s="332"/>
      <c r="D2641" s="333"/>
      <c r="E2641" s="334"/>
      <c r="F2641" s="334"/>
      <c r="G2641" s="334"/>
      <c r="H2641" s="335"/>
      <c r="I2641" s="336"/>
      <c r="J2641" s="336"/>
      <c r="K2641" s="336"/>
      <c r="L2641" s="336"/>
      <c r="M2641" s="336"/>
      <c r="N2641" s="337"/>
    </row>
    <row r="2642" spans="2:14" x14ac:dyDescent="0.2">
      <c r="B2642" s="332"/>
      <c r="C2642" s="332"/>
      <c r="D2642" s="333"/>
      <c r="E2642" s="334"/>
      <c r="F2642" s="334"/>
      <c r="G2642" s="334"/>
      <c r="H2642" s="335"/>
      <c r="I2642" s="336"/>
      <c r="J2642" s="336"/>
      <c r="K2642" s="336"/>
      <c r="L2642" s="336"/>
      <c r="M2642" s="336"/>
      <c r="N2642" s="337"/>
    </row>
    <row r="2643" spans="2:14" x14ac:dyDescent="0.2">
      <c r="B2643" s="332"/>
      <c r="C2643" s="332"/>
      <c r="D2643" s="333"/>
      <c r="E2643" s="334"/>
      <c r="F2643" s="334"/>
      <c r="G2643" s="334"/>
      <c r="H2643" s="335"/>
      <c r="I2643" s="336"/>
      <c r="J2643" s="336"/>
      <c r="K2643" s="336"/>
      <c r="L2643" s="336"/>
      <c r="M2643" s="336"/>
      <c r="N2643" s="337"/>
    </row>
    <row r="2644" spans="2:14" x14ac:dyDescent="0.2">
      <c r="B2644" s="332"/>
      <c r="C2644" s="332"/>
      <c r="D2644" s="333"/>
      <c r="E2644" s="334"/>
      <c r="F2644" s="334"/>
      <c r="G2644" s="334"/>
      <c r="H2644" s="335"/>
      <c r="I2644" s="336"/>
      <c r="J2644" s="336"/>
      <c r="K2644" s="336"/>
      <c r="L2644" s="336"/>
      <c r="M2644" s="336"/>
      <c r="N2644" s="337"/>
    </row>
    <row r="2645" spans="2:14" x14ac:dyDescent="0.2">
      <c r="B2645" s="332"/>
      <c r="C2645" s="332"/>
      <c r="D2645" s="333"/>
      <c r="E2645" s="334"/>
      <c r="F2645" s="334"/>
      <c r="G2645" s="334"/>
      <c r="H2645" s="335"/>
      <c r="I2645" s="336"/>
      <c r="J2645" s="336"/>
      <c r="K2645" s="336"/>
      <c r="L2645" s="336"/>
      <c r="M2645" s="336"/>
      <c r="N2645" s="337"/>
    </row>
    <row r="2646" spans="2:14" x14ac:dyDescent="0.2">
      <c r="B2646" s="332"/>
      <c r="C2646" s="332"/>
      <c r="D2646" s="333"/>
      <c r="E2646" s="334"/>
      <c r="F2646" s="334"/>
      <c r="G2646" s="334"/>
      <c r="H2646" s="335"/>
      <c r="I2646" s="336"/>
      <c r="J2646" s="336"/>
      <c r="K2646" s="336"/>
      <c r="L2646" s="336"/>
      <c r="M2646" s="336"/>
      <c r="N2646" s="337"/>
    </row>
    <row r="2647" spans="2:14" x14ac:dyDescent="0.2">
      <c r="B2647" s="332"/>
      <c r="C2647" s="332"/>
      <c r="D2647" s="333"/>
      <c r="E2647" s="334"/>
      <c r="F2647" s="334"/>
      <c r="G2647" s="334"/>
      <c r="H2647" s="335"/>
      <c r="I2647" s="336"/>
      <c r="J2647" s="336"/>
      <c r="K2647" s="336"/>
      <c r="L2647" s="336"/>
      <c r="M2647" s="336"/>
      <c r="N2647" s="337"/>
    </row>
    <row r="2648" spans="2:14" x14ac:dyDescent="0.2">
      <c r="B2648" s="332"/>
      <c r="C2648" s="332"/>
      <c r="D2648" s="333"/>
      <c r="E2648" s="334"/>
      <c r="F2648" s="334"/>
      <c r="G2648" s="334"/>
      <c r="H2648" s="335"/>
      <c r="I2648" s="336"/>
      <c r="J2648" s="336"/>
      <c r="K2648" s="336"/>
      <c r="L2648" s="336"/>
      <c r="M2648" s="336"/>
      <c r="N2648" s="337"/>
    </row>
    <row r="2649" spans="2:14" x14ac:dyDescent="0.2">
      <c r="B2649" s="332"/>
      <c r="C2649" s="332"/>
      <c r="D2649" s="333"/>
      <c r="E2649" s="334"/>
      <c r="F2649" s="334"/>
      <c r="G2649" s="334"/>
      <c r="H2649" s="335"/>
      <c r="I2649" s="336"/>
      <c r="J2649" s="336"/>
      <c r="K2649" s="336"/>
      <c r="L2649" s="336"/>
      <c r="M2649" s="336"/>
      <c r="N2649" s="337"/>
    </row>
    <row r="2650" spans="2:14" x14ac:dyDescent="0.2">
      <c r="B2650" s="332"/>
      <c r="C2650" s="332"/>
      <c r="D2650" s="333"/>
      <c r="E2650" s="334"/>
      <c r="F2650" s="334"/>
      <c r="G2650" s="334"/>
      <c r="H2650" s="335"/>
      <c r="I2650" s="336"/>
      <c r="J2650" s="336"/>
      <c r="K2650" s="336"/>
      <c r="L2650" s="336"/>
      <c r="M2650" s="336"/>
      <c r="N2650" s="337"/>
    </row>
    <row r="2651" spans="2:14" x14ac:dyDescent="0.2">
      <c r="B2651" s="332"/>
      <c r="C2651" s="332"/>
      <c r="D2651" s="333"/>
      <c r="E2651" s="334"/>
      <c r="F2651" s="334"/>
      <c r="G2651" s="334"/>
      <c r="H2651" s="335"/>
      <c r="I2651" s="336"/>
      <c r="J2651" s="336"/>
      <c r="K2651" s="336"/>
      <c r="L2651" s="336"/>
      <c r="M2651" s="336"/>
      <c r="N2651" s="337"/>
    </row>
    <row r="2652" spans="2:14" x14ac:dyDescent="0.2">
      <c r="B2652" s="332"/>
      <c r="C2652" s="332"/>
      <c r="D2652" s="333"/>
      <c r="E2652" s="334"/>
      <c r="F2652" s="334"/>
      <c r="G2652" s="334"/>
      <c r="H2652" s="335"/>
      <c r="I2652" s="336"/>
      <c r="J2652" s="336"/>
      <c r="K2652" s="336"/>
      <c r="L2652" s="336"/>
      <c r="M2652" s="336"/>
      <c r="N2652" s="337"/>
    </row>
    <row r="2653" spans="2:14" x14ac:dyDescent="0.2">
      <c r="B2653" s="332"/>
      <c r="C2653" s="332"/>
      <c r="D2653" s="333"/>
      <c r="E2653" s="334"/>
      <c r="F2653" s="334"/>
      <c r="G2653" s="334"/>
      <c r="H2653" s="335"/>
      <c r="I2653" s="336"/>
      <c r="J2653" s="336"/>
      <c r="K2653" s="336"/>
      <c r="L2653" s="336"/>
      <c r="M2653" s="336"/>
      <c r="N2653" s="337"/>
    </row>
    <row r="2654" spans="2:14" x14ac:dyDescent="0.2">
      <c r="B2654" s="332"/>
      <c r="C2654" s="332"/>
      <c r="D2654" s="333"/>
      <c r="E2654" s="334"/>
      <c r="F2654" s="334"/>
      <c r="G2654" s="334"/>
      <c r="H2654" s="335"/>
      <c r="I2654" s="336"/>
      <c r="J2654" s="336"/>
      <c r="K2654" s="336"/>
      <c r="L2654" s="336"/>
      <c r="M2654" s="336"/>
      <c r="N2654" s="337"/>
    </row>
    <row r="2655" spans="2:14" x14ac:dyDescent="0.2">
      <c r="B2655" s="332"/>
      <c r="C2655" s="332"/>
      <c r="D2655" s="333"/>
      <c r="E2655" s="334"/>
      <c r="F2655" s="334"/>
      <c r="G2655" s="334"/>
      <c r="H2655" s="335"/>
      <c r="I2655" s="336"/>
      <c r="J2655" s="336"/>
      <c r="K2655" s="336"/>
      <c r="L2655" s="336"/>
      <c r="M2655" s="336"/>
      <c r="N2655" s="337"/>
    </row>
    <row r="2656" spans="2:14" x14ac:dyDescent="0.2">
      <c r="B2656" s="332"/>
      <c r="C2656" s="332"/>
      <c r="D2656" s="333"/>
      <c r="E2656" s="334"/>
      <c r="F2656" s="334"/>
      <c r="G2656" s="334"/>
      <c r="H2656" s="335"/>
      <c r="I2656" s="336"/>
      <c r="J2656" s="336"/>
      <c r="K2656" s="336"/>
      <c r="L2656" s="336"/>
      <c r="M2656" s="336"/>
      <c r="N2656" s="337"/>
    </row>
    <row r="2657" spans="2:14" x14ac:dyDescent="0.2">
      <c r="B2657" s="332"/>
      <c r="C2657" s="332"/>
      <c r="D2657" s="333"/>
      <c r="E2657" s="334"/>
      <c r="F2657" s="334"/>
      <c r="G2657" s="334"/>
      <c r="H2657" s="335"/>
      <c r="I2657" s="336"/>
      <c r="J2657" s="336"/>
      <c r="K2657" s="336"/>
      <c r="L2657" s="336"/>
      <c r="M2657" s="336"/>
      <c r="N2657" s="337"/>
    </row>
    <row r="2658" spans="2:14" x14ac:dyDescent="0.2">
      <c r="B2658" s="332"/>
      <c r="C2658" s="332"/>
      <c r="D2658" s="333"/>
      <c r="E2658" s="334"/>
      <c r="F2658" s="334"/>
      <c r="G2658" s="334"/>
      <c r="H2658" s="335"/>
      <c r="I2658" s="336"/>
      <c r="J2658" s="336"/>
      <c r="K2658" s="336"/>
      <c r="L2658" s="336"/>
      <c r="M2658" s="336"/>
      <c r="N2658" s="337"/>
    </row>
    <row r="2659" spans="2:14" x14ac:dyDescent="0.2">
      <c r="B2659" s="332"/>
      <c r="C2659" s="332"/>
      <c r="D2659" s="333"/>
      <c r="E2659" s="334"/>
      <c r="F2659" s="334"/>
      <c r="G2659" s="334"/>
      <c r="H2659" s="335"/>
      <c r="I2659" s="336"/>
      <c r="J2659" s="336"/>
      <c r="K2659" s="336"/>
      <c r="L2659" s="336"/>
      <c r="M2659" s="336"/>
      <c r="N2659" s="337"/>
    </row>
    <row r="2660" spans="2:14" x14ac:dyDescent="0.2">
      <c r="B2660" s="332"/>
      <c r="C2660" s="332"/>
      <c r="D2660" s="333"/>
      <c r="E2660" s="334"/>
      <c r="F2660" s="334"/>
      <c r="G2660" s="334"/>
      <c r="H2660" s="335"/>
      <c r="I2660" s="336"/>
      <c r="J2660" s="336"/>
      <c r="K2660" s="336"/>
      <c r="L2660" s="336"/>
      <c r="M2660" s="336"/>
      <c r="N2660" s="337"/>
    </row>
    <row r="2661" spans="2:14" x14ac:dyDescent="0.2">
      <c r="B2661" s="332"/>
      <c r="C2661" s="332"/>
      <c r="D2661" s="333"/>
      <c r="E2661" s="334"/>
      <c r="F2661" s="334"/>
      <c r="G2661" s="334"/>
      <c r="H2661" s="335"/>
      <c r="I2661" s="336"/>
      <c r="J2661" s="336"/>
      <c r="K2661" s="336"/>
      <c r="L2661" s="336"/>
      <c r="M2661" s="336"/>
      <c r="N2661" s="337"/>
    </row>
    <row r="2662" spans="2:14" x14ac:dyDescent="0.2">
      <c r="B2662" s="332"/>
      <c r="C2662" s="332"/>
      <c r="D2662" s="333"/>
      <c r="E2662" s="334"/>
      <c r="F2662" s="334"/>
      <c r="G2662" s="334"/>
      <c r="H2662" s="335"/>
      <c r="I2662" s="336"/>
      <c r="J2662" s="336"/>
      <c r="K2662" s="336"/>
      <c r="L2662" s="336"/>
      <c r="M2662" s="336"/>
      <c r="N2662" s="337"/>
    </row>
    <row r="2663" spans="2:14" x14ac:dyDescent="0.2">
      <c r="B2663" s="332"/>
      <c r="C2663" s="332"/>
      <c r="D2663" s="333"/>
      <c r="E2663" s="334"/>
      <c r="F2663" s="334"/>
      <c r="G2663" s="334"/>
      <c r="H2663" s="335"/>
      <c r="I2663" s="336"/>
      <c r="J2663" s="336"/>
      <c r="K2663" s="336"/>
      <c r="L2663" s="336"/>
      <c r="M2663" s="336"/>
      <c r="N2663" s="337"/>
    </row>
    <row r="2664" spans="2:14" x14ac:dyDescent="0.2">
      <c r="B2664" s="332"/>
      <c r="C2664" s="332"/>
      <c r="D2664" s="333"/>
      <c r="E2664" s="334"/>
      <c r="F2664" s="334"/>
      <c r="G2664" s="334"/>
      <c r="H2664" s="335"/>
      <c r="I2664" s="336"/>
      <c r="J2664" s="336"/>
      <c r="K2664" s="336"/>
      <c r="L2664" s="336"/>
      <c r="M2664" s="336"/>
      <c r="N2664" s="337"/>
    </row>
    <row r="2665" spans="2:14" x14ac:dyDescent="0.2">
      <c r="B2665" s="332"/>
      <c r="C2665" s="332"/>
      <c r="D2665" s="333"/>
      <c r="E2665" s="334"/>
      <c r="F2665" s="334"/>
      <c r="G2665" s="334"/>
      <c r="H2665" s="335"/>
      <c r="I2665" s="336"/>
      <c r="J2665" s="336"/>
      <c r="K2665" s="336"/>
      <c r="L2665" s="336"/>
      <c r="M2665" s="336"/>
      <c r="N2665" s="337"/>
    </row>
    <row r="2666" spans="2:14" x14ac:dyDescent="0.2">
      <c r="B2666" s="332"/>
      <c r="C2666" s="332"/>
      <c r="D2666" s="333"/>
      <c r="E2666" s="334"/>
      <c r="F2666" s="334"/>
      <c r="G2666" s="334"/>
      <c r="H2666" s="335"/>
      <c r="I2666" s="336"/>
      <c r="J2666" s="336"/>
      <c r="K2666" s="336"/>
      <c r="L2666" s="336"/>
      <c r="M2666" s="336"/>
      <c r="N2666" s="337"/>
    </row>
    <row r="2667" spans="2:14" x14ac:dyDescent="0.2">
      <c r="B2667" s="332"/>
      <c r="C2667" s="332"/>
      <c r="D2667" s="333"/>
      <c r="E2667" s="334"/>
      <c r="F2667" s="334"/>
      <c r="G2667" s="334"/>
      <c r="H2667" s="335"/>
      <c r="I2667" s="336"/>
      <c r="J2667" s="336"/>
      <c r="K2667" s="336"/>
      <c r="L2667" s="336"/>
      <c r="M2667" s="336"/>
      <c r="N2667" s="337"/>
    </row>
    <row r="2668" spans="2:14" x14ac:dyDescent="0.2">
      <c r="B2668" s="332"/>
      <c r="C2668" s="332"/>
      <c r="D2668" s="333"/>
      <c r="E2668" s="334"/>
      <c r="F2668" s="334"/>
      <c r="G2668" s="334"/>
      <c r="H2668" s="335"/>
      <c r="I2668" s="336"/>
      <c r="J2668" s="336"/>
      <c r="K2668" s="336"/>
      <c r="L2668" s="336"/>
      <c r="M2668" s="336"/>
      <c r="N2668" s="337"/>
    </row>
    <row r="2669" spans="2:14" x14ac:dyDescent="0.2">
      <c r="B2669" s="332"/>
      <c r="C2669" s="332"/>
      <c r="D2669" s="333"/>
      <c r="E2669" s="334"/>
      <c r="F2669" s="334"/>
      <c r="G2669" s="334"/>
      <c r="H2669" s="335"/>
      <c r="I2669" s="336"/>
      <c r="J2669" s="336"/>
      <c r="K2669" s="336"/>
      <c r="L2669" s="336"/>
      <c r="M2669" s="336"/>
      <c r="N2669" s="337"/>
    </row>
    <row r="2670" spans="2:14" x14ac:dyDescent="0.2">
      <c r="B2670" s="332"/>
      <c r="C2670" s="332"/>
      <c r="D2670" s="333"/>
      <c r="E2670" s="334"/>
      <c r="F2670" s="334"/>
      <c r="G2670" s="334"/>
      <c r="H2670" s="335"/>
      <c r="I2670" s="336"/>
      <c r="J2670" s="336"/>
      <c r="K2670" s="336"/>
      <c r="L2670" s="336"/>
      <c r="M2670" s="336"/>
      <c r="N2670" s="337"/>
    </row>
    <row r="2671" spans="2:14" x14ac:dyDescent="0.2">
      <c r="B2671" s="332"/>
      <c r="C2671" s="332"/>
      <c r="D2671" s="333"/>
      <c r="E2671" s="334"/>
      <c r="F2671" s="334"/>
      <c r="G2671" s="334"/>
      <c r="H2671" s="335"/>
      <c r="I2671" s="336"/>
      <c r="J2671" s="336"/>
      <c r="K2671" s="336"/>
      <c r="L2671" s="336"/>
      <c r="M2671" s="336"/>
      <c r="N2671" s="337"/>
    </row>
    <row r="2672" spans="2:14" x14ac:dyDescent="0.2">
      <c r="B2672" s="332"/>
      <c r="C2672" s="332"/>
      <c r="D2672" s="333"/>
      <c r="E2672" s="334"/>
      <c r="F2672" s="334"/>
      <c r="G2672" s="334"/>
      <c r="H2672" s="335"/>
      <c r="I2672" s="336"/>
      <c r="J2672" s="336"/>
      <c r="K2672" s="336"/>
      <c r="L2672" s="336"/>
      <c r="M2672" s="336"/>
      <c r="N2672" s="337"/>
    </row>
    <row r="2673" spans="2:14" x14ac:dyDescent="0.2">
      <c r="B2673" s="332"/>
      <c r="C2673" s="332"/>
      <c r="D2673" s="333"/>
      <c r="E2673" s="334"/>
      <c r="F2673" s="334"/>
      <c r="G2673" s="334"/>
      <c r="H2673" s="335"/>
      <c r="I2673" s="336"/>
      <c r="J2673" s="336"/>
      <c r="K2673" s="336"/>
      <c r="L2673" s="336"/>
      <c r="M2673" s="336"/>
      <c r="N2673" s="337"/>
    </row>
    <row r="2674" spans="2:14" x14ac:dyDescent="0.2">
      <c r="B2674" s="332"/>
      <c r="C2674" s="332"/>
      <c r="D2674" s="333"/>
      <c r="E2674" s="334"/>
      <c r="F2674" s="334"/>
      <c r="G2674" s="334"/>
      <c r="H2674" s="335"/>
      <c r="I2674" s="336"/>
      <c r="J2674" s="336"/>
      <c r="K2674" s="336"/>
      <c r="L2674" s="336"/>
      <c r="M2674" s="336"/>
      <c r="N2674" s="337"/>
    </row>
    <row r="2675" spans="2:14" x14ac:dyDescent="0.2">
      <c r="B2675" s="332"/>
      <c r="C2675" s="332"/>
      <c r="D2675" s="333"/>
      <c r="E2675" s="334"/>
      <c r="F2675" s="334"/>
      <c r="G2675" s="334"/>
      <c r="H2675" s="335"/>
      <c r="I2675" s="336"/>
      <c r="J2675" s="336"/>
      <c r="K2675" s="336"/>
      <c r="L2675" s="336"/>
      <c r="M2675" s="336"/>
      <c r="N2675" s="337"/>
    </row>
    <row r="2676" spans="2:14" x14ac:dyDescent="0.2">
      <c r="B2676" s="332"/>
      <c r="C2676" s="332"/>
      <c r="D2676" s="333"/>
      <c r="E2676" s="334"/>
      <c r="F2676" s="334"/>
      <c r="G2676" s="334"/>
      <c r="H2676" s="335"/>
      <c r="I2676" s="336"/>
      <c r="J2676" s="336"/>
      <c r="K2676" s="336"/>
      <c r="L2676" s="336"/>
      <c r="M2676" s="336"/>
      <c r="N2676" s="337"/>
    </row>
    <row r="2677" spans="2:14" x14ac:dyDescent="0.2">
      <c r="B2677" s="332"/>
      <c r="C2677" s="332"/>
      <c r="D2677" s="333"/>
      <c r="E2677" s="334"/>
      <c r="F2677" s="334"/>
      <c r="G2677" s="334"/>
      <c r="H2677" s="335"/>
      <c r="I2677" s="336"/>
      <c r="J2677" s="336"/>
      <c r="K2677" s="336"/>
      <c r="L2677" s="336"/>
      <c r="M2677" s="336"/>
      <c r="N2677" s="337"/>
    </row>
    <row r="2678" spans="2:14" x14ac:dyDescent="0.2">
      <c r="B2678" s="332"/>
      <c r="C2678" s="332"/>
      <c r="D2678" s="333"/>
      <c r="E2678" s="334"/>
      <c r="F2678" s="334"/>
      <c r="G2678" s="334"/>
      <c r="H2678" s="335"/>
      <c r="I2678" s="336"/>
      <c r="J2678" s="336"/>
      <c r="K2678" s="336"/>
      <c r="L2678" s="336"/>
      <c r="M2678" s="336"/>
      <c r="N2678" s="337"/>
    </row>
    <row r="2679" spans="2:14" x14ac:dyDescent="0.2">
      <c r="B2679" s="332"/>
      <c r="C2679" s="332"/>
      <c r="D2679" s="333"/>
      <c r="E2679" s="334"/>
      <c r="F2679" s="334"/>
      <c r="G2679" s="334"/>
      <c r="H2679" s="335"/>
      <c r="I2679" s="336"/>
      <c r="J2679" s="336"/>
      <c r="K2679" s="336"/>
      <c r="L2679" s="336"/>
      <c r="M2679" s="336"/>
      <c r="N2679" s="337"/>
    </row>
    <row r="2680" spans="2:14" x14ac:dyDescent="0.2">
      <c r="B2680" s="332"/>
      <c r="C2680" s="332"/>
      <c r="D2680" s="333"/>
      <c r="E2680" s="334"/>
      <c r="F2680" s="334"/>
      <c r="G2680" s="334"/>
      <c r="H2680" s="335"/>
      <c r="I2680" s="336"/>
      <c r="J2680" s="336"/>
      <c r="K2680" s="336"/>
      <c r="L2680" s="336"/>
      <c r="M2680" s="336"/>
      <c r="N2680" s="337"/>
    </row>
    <row r="2681" spans="2:14" x14ac:dyDescent="0.2">
      <c r="B2681" s="332"/>
      <c r="C2681" s="332"/>
      <c r="D2681" s="333"/>
      <c r="E2681" s="334"/>
      <c r="F2681" s="334"/>
      <c r="G2681" s="334"/>
      <c r="H2681" s="335"/>
      <c r="I2681" s="336"/>
      <c r="J2681" s="336"/>
      <c r="K2681" s="336"/>
      <c r="L2681" s="336"/>
      <c r="M2681" s="336"/>
      <c r="N2681" s="337"/>
    </row>
    <row r="2682" spans="2:14" x14ac:dyDescent="0.2">
      <c r="B2682" s="332"/>
      <c r="C2682" s="332"/>
      <c r="D2682" s="333"/>
      <c r="E2682" s="334"/>
      <c r="F2682" s="334"/>
      <c r="G2682" s="334"/>
      <c r="H2682" s="335"/>
      <c r="I2682" s="336"/>
      <c r="J2682" s="336"/>
      <c r="K2682" s="336"/>
      <c r="L2682" s="336"/>
      <c r="M2682" s="336"/>
      <c r="N2682" s="337"/>
    </row>
    <row r="2683" spans="2:14" x14ac:dyDescent="0.2">
      <c r="B2683" s="332"/>
      <c r="C2683" s="332"/>
      <c r="D2683" s="333"/>
      <c r="E2683" s="334"/>
      <c r="F2683" s="334"/>
      <c r="G2683" s="334"/>
      <c r="H2683" s="335"/>
      <c r="I2683" s="336"/>
      <c r="J2683" s="336"/>
      <c r="K2683" s="336"/>
      <c r="L2683" s="336"/>
      <c r="M2683" s="336"/>
      <c r="N2683" s="337"/>
    </row>
    <row r="2684" spans="2:14" x14ac:dyDescent="0.2">
      <c r="B2684" s="332"/>
      <c r="C2684" s="332"/>
      <c r="D2684" s="333"/>
      <c r="E2684" s="334"/>
      <c r="F2684" s="334"/>
      <c r="G2684" s="334"/>
      <c r="H2684" s="335"/>
      <c r="I2684" s="336"/>
      <c r="J2684" s="336"/>
      <c r="K2684" s="336"/>
      <c r="L2684" s="336"/>
      <c r="M2684" s="336"/>
      <c r="N2684" s="337"/>
    </row>
    <row r="2685" spans="2:14" x14ac:dyDescent="0.2">
      <c r="B2685" s="332"/>
      <c r="C2685" s="332"/>
      <c r="D2685" s="333"/>
      <c r="E2685" s="334"/>
      <c r="F2685" s="334"/>
      <c r="G2685" s="334"/>
      <c r="H2685" s="335"/>
      <c r="I2685" s="336"/>
      <c r="J2685" s="336"/>
      <c r="K2685" s="336"/>
      <c r="L2685" s="336"/>
      <c r="M2685" s="336"/>
      <c r="N2685" s="337"/>
    </row>
    <row r="2686" spans="2:14" x14ac:dyDescent="0.2">
      <c r="B2686" s="332"/>
      <c r="C2686" s="332"/>
      <c r="D2686" s="333"/>
      <c r="E2686" s="334"/>
      <c r="F2686" s="334"/>
      <c r="G2686" s="334"/>
      <c r="H2686" s="335"/>
      <c r="I2686" s="336"/>
      <c r="J2686" s="336"/>
      <c r="K2686" s="336"/>
      <c r="L2686" s="336"/>
      <c r="M2686" s="336"/>
      <c r="N2686" s="337"/>
    </row>
    <row r="2687" spans="2:14" x14ac:dyDescent="0.2">
      <c r="B2687" s="332"/>
      <c r="C2687" s="332"/>
      <c r="D2687" s="333"/>
      <c r="E2687" s="334"/>
      <c r="F2687" s="334"/>
      <c r="G2687" s="334"/>
      <c r="H2687" s="335"/>
      <c r="I2687" s="336"/>
      <c r="J2687" s="336"/>
      <c r="K2687" s="336"/>
      <c r="L2687" s="336"/>
      <c r="M2687" s="336"/>
      <c r="N2687" s="337"/>
    </row>
    <row r="2688" spans="2:14" x14ac:dyDescent="0.2">
      <c r="B2688" s="332"/>
      <c r="C2688" s="332"/>
      <c r="D2688" s="333"/>
      <c r="E2688" s="334"/>
      <c r="F2688" s="334"/>
      <c r="G2688" s="334"/>
      <c r="H2688" s="335"/>
      <c r="I2688" s="336"/>
      <c r="J2688" s="336"/>
      <c r="K2688" s="336"/>
      <c r="L2688" s="336"/>
      <c r="M2688" s="336"/>
      <c r="N2688" s="337"/>
    </row>
    <row r="2689" spans="2:14" x14ac:dyDescent="0.2">
      <c r="B2689" s="332"/>
      <c r="C2689" s="332"/>
      <c r="D2689" s="333"/>
      <c r="E2689" s="334"/>
      <c r="F2689" s="334"/>
      <c r="G2689" s="334"/>
      <c r="H2689" s="335"/>
      <c r="I2689" s="336"/>
      <c r="J2689" s="336"/>
      <c r="K2689" s="336"/>
      <c r="L2689" s="336"/>
      <c r="M2689" s="336"/>
      <c r="N2689" s="337"/>
    </row>
    <row r="2690" spans="2:14" x14ac:dyDescent="0.2">
      <c r="B2690" s="332"/>
      <c r="C2690" s="332"/>
      <c r="D2690" s="333"/>
      <c r="E2690" s="334"/>
      <c r="F2690" s="334"/>
      <c r="G2690" s="334"/>
      <c r="H2690" s="335"/>
      <c r="I2690" s="336"/>
      <c r="J2690" s="336"/>
      <c r="K2690" s="336"/>
      <c r="L2690" s="336"/>
      <c r="M2690" s="336"/>
      <c r="N2690" s="337"/>
    </row>
    <row r="2691" spans="2:14" x14ac:dyDescent="0.2">
      <c r="B2691" s="332"/>
      <c r="C2691" s="332"/>
      <c r="D2691" s="333"/>
      <c r="E2691" s="334"/>
      <c r="F2691" s="334"/>
      <c r="G2691" s="334"/>
      <c r="H2691" s="335"/>
      <c r="I2691" s="336"/>
      <c r="J2691" s="336"/>
      <c r="K2691" s="336"/>
      <c r="L2691" s="336"/>
      <c r="M2691" s="336"/>
      <c r="N2691" s="337"/>
    </row>
    <row r="2692" spans="2:14" x14ac:dyDescent="0.2">
      <c r="B2692" s="332"/>
      <c r="C2692" s="332"/>
      <c r="D2692" s="333"/>
      <c r="E2692" s="334"/>
      <c r="F2692" s="334"/>
      <c r="G2692" s="334"/>
      <c r="H2692" s="335"/>
      <c r="I2692" s="336"/>
      <c r="J2692" s="336"/>
      <c r="K2692" s="336"/>
      <c r="L2692" s="336"/>
      <c r="M2692" s="336"/>
      <c r="N2692" s="337"/>
    </row>
    <row r="2693" spans="2:14" x14ac:dyDescent="0.2">
      <c r="B2693" s="332"/>
      <c r="C2693" s="332"/>
      <c r="D2693" s="333"/>
      <c r="E2693" s="334"/>
      <c r="F2693" s="334"/>
      <c r="G2693" s="334"/>
      <c r="H2693" s="335"/>
      <c r="I2693" s="336"/>
      <c r="J2693" s="336"/>
      <c r="K2693" s="336"/>
      <c r="L2693" s="336"/>
      <c r="M2693" s="336"/>
      <c r="N2693" s="337"/>
    </row>
    <row r="2694" spans="2:14" x14ac:dyDescent="0.2">
      <c r="B2694" s="332"/>
      <c r="C2694" s="332"/>
      <c r="D2694" s="333"/>
      <c r="E2694" s="334"/>
      <c r="F2694" s="334"/>
      <c r="G2694" s="334"/>
      <c r="H2694" s="335"/>
      <c r="I2694" s="336"/>
      <c r="J2694" s="336"/>
      <c r="K2694" s="336"/>
      <c r="L2694" s="336"/>
      <c r="M2694" s="336"/>
      <c r="N2694" s="337"/>
    </row>
    <row r="2695" spans="2:14" x14ac:dyDescent="0.2">
      <c r="B2695" s="332"/>
      <c r="C2695" s="332"/>
      <c r="D2695" s="333"/>
      <c r="E2695" s="334"/>
      <c r="F2695" s="334"/>
      <c r="G2695" s="334"/>
      <c r="H2695" s="335"/>
      <c r="I2695" s="336"/>
      <c r="J2695" s="336"/>
      <c r="K2695" s="336"/>
      <c r="L2695" s="336"/>
      <c r="M2695" s="336"/>
      <c r="N2695" s="337"/>
    </row>
    <row r="2696" spans="2:14" x14ac:dyDescent="0.2">
      <c r="B2696" s="332"/>
      <c r="C2696" s="332"/>
      <c r="D2696" s="333"/>
      <c r="E2696" s="334"/>
      <c r="F2696" s="334"/>
      <c r="G2696" s="334"/>
      <c r="H2696" s="335"/>
      <c r="I2696" s="336"/>
      <c r="J2696" s="336"/>
      <c r="K2696" s="336"/>
      <c r="L2696" s="336"/>
      <c r="M2696" s="336"/>
      <c r="N2696" s="337"/>
    </row>
    <row r="2697" spans="2:14" x14ac:dyDescent="0.2">
      <c r="B2697" s="332"/>
      <c r="C2697" s="332"/>
      <c r="D2697" s="333"/>
      <c r="E2697" s="334"/>
      <c r="F2697" s="334"/>
      <c r="G2697" s="334"/>
      <c r="H2697" s="335"/>
      <c r="I2697" s="336"/>
      <c r="J2697" s="336"/>
      <c r="K2697" s="336"/>
      <c r="L2697" s="336"/>
      <c r="M2697" s="336"/>
      <c r="N2697" s="337"/>
    </row>
    <row r="2698" spans="2:14" x14ac:dyDescent="0.2">
      <c r="B2698" s="332"/>
      <c r="C2698" s="332"/>
      <c r="D2698" s="333"/>
      <c r="E2698" s="334"/>
      <c r="F2698" s="334"/>
      <c r="G2698" s="334"/>
      <c r="H2698" s="335"/>
      <c r="I2698" s="336"/>
      <c r="J2698" s="336"/>
      <c r="K2698" s="336"/>
      <c r="L2698" s="336"/>
      <c r="M2698" s="336"/>
      <c r="N2698" s="337"/>
    </row>
    <row r="2699" spans="2:14" x14ac:dyDescent="0.2">
      <c r="B2699" s="332"/>
      <c r="C2699" s="332"/>
      <c r="D2699" s="333"/>
      <c r="E2699" s="334"/>
      <c r="F2699" s="334"/>
      <c r="G2699" s="334"/>
      <c r="H2699" s="335"/>
      <c r="I2699" s="336"/>
      <c r="J2699" s="336"/>
      <c r="K2699" s="336"/>
      <c r="L2699" s="336"/>
      <c r="M2699" s="336"/>
      <c r="N2699" s="337"/>
    </row>
    <row r="2700" spans="2:14" x14ac:dyDescent="0.2">
      <c r="B2700" s="332"/>
      <c r="C2700" s="332"/>
      <c r="D2700" s="333"/>
      <c r="E2700" s="334"/>
      <c r="F2700" s="334"/>
      <c r="G2700" s="334"/>
      <c r="H2700" s="335"/>
      <c r="I2700" s="336"/>
      <c r="J2700" s="336"/>
      <c r="K2700" s="336"/>
      <c r="L2700" s="336"/>
      <c r="M2700" s="336"/>
      <c r="N2700" s="337"/>
    </row>
    <row r="2701" spans="2:14" x14ac:dyDescent="0.2">
      <c r="B2701" s="332"/>
      <c r="C2701" s="332"/>
      <c r="D2701" s="333"/>
      <c r="E2701" s="334"/>
      <c r="F2701" s="334"/>
      <c r="G2701" s="334"/>
      <c r="H2701" s="335"/>
      <c r="I2701" s="336"/>
      <c r="J2701" s="336"/>
      <c r="K2701" s="336"/>
      <c r="L2701" s="336"/>
      <c r="M2701" s="336"/>
      <c r="N2701" s="337"/>
    </row>
    <row r="2702" spans="2:14" x14ac:dyDescent="0.2">
      <c r="B2702" s="332"/>
      <c r="C2702" s="332"/>
      <c r="D2702" s="333"/>
      <c r="E2702" s="334"/>
      <c r="F2702" s="334"/>
      <c r="G2702" s="334"/>
      <c r="H2702" s="335"/>
      <c r="I2702" s="336"/>
      <c r="J2702" s="336"/>
      <c r="K2702" s="336"/>
      <c r="L2702" s="336"/>
      <c r="M2702" s="336"/>
      <c r="N2702" s="337"/>
    </row>
    <row r="2703" spans="2:14" x14ac:dyDescent="0.2">
      <c r="B2703" s="332"/>
      <c r="C2703" s="332"/>
      <c r="D2703" s="333"/>
      <c r="E2703" s="334"/>
      <c r="F2703" s="334"/>
      <c r="G2703" s="334"/>
      <c r="H2703" s="335"/>
      <c r="I2703" s="336"/>
      <c r="J2703" s="336"/>
      <c r="K2703" s="336"/>
      <c r="L2703" s="336"/>
      <c r="M2703" s="336"/>
      <c r="N2703" s="337"/>
    </row>
    <row r="2704" spans="2:14" x14ac:dyDescent="0.2">
      <c r="B2704" s="332"/>
      <c r="C2704" s="332"/>
      <c r="D2704" s="333"/>
      <c r="E2704" s="334"/>
      <c r="F2704" s="334"/>
      <c r="G2704" s="334"/>
      <c r="H2704" s="335"/>
      <c r="I2704" s="336"/>
      <c r="J2704" s="336"/>
      <c r="K2704" s="336"/>
      <c r="L2704" s="336"/>
      <c r="M2704" s="336"/>
      <c r="N2704" s="337"/>
    </row>
    <row r="2705" spans="2:14" x14ac:dyDescent="0.2">
      <c r="B2705" s="332"/>
      <c r="C2705" s="332"/>
      <c r="D2705" s="333"/>
      <c r="E2705" s="334"/>
      <c r="F2705" s="334"/>
      <c r="G2705" s="334"/>
      <c r="H2705" s="335"/>
      <c r="I2705" s="336"/>
      <c r="J2705" s="336"/>
      <c r="K2705" s="336"/>
      <c r="L2705" s="336"/>
      <c r="M2705" s="336"/>
      <c r="N2705" s="337"/>
    </row>
    <row r="2706" spans="2:14" x14ac:dyDescent="0.2">
      <c r="B2706" s="332"/>
      <c r="C2706" s="332"/>
      <c r="D2706" s="333"/>
      <c r="E2706" s="334"/>
      <c r="F2706" s="334"/>
      <c r="G2706" s="334"/>
      <c r="H2706" s="335"/>
      <c r="I2706" s="336"/>
      <c r="J2706" s="336"/>
      <c r="K2706" s="336"/>
      <c r="L2706" s="336"/>
      <c r="M2706" s="336"/>
      <c r="N2706" s="337"/>
    </row>
    <row r="2707" spans="2:14" x14ac:dyDescent="0.2">
      <c r="B2707" s="332"/>
      <c r="C2707" s="332"/>
      <c r="D2707" s="333"/>
      <c r="E2707" s="334"/>
      <c r="F2707" s="334"/>
      <c r="G2707" s="334"/>
      <c r="H2707" s="335"/>
      <c r="I2707" s="336"/>
      <c r="J2707" s="336"/>
      <c r="K2707" s="336"/>
      <c r="L2707" s="336"/>
      <c r="M2707" s="336"/>
      <c r="N2707" s="337"/>
    </row>
    <row r="2708" spans="2:14" x14ac:dyDescent="0.2">
      <c r="B2708" s="332"/>
      <c r="C2708" s="332"/>
      <c r="D2708" s="333"/>
      <c r="E2708" s="334"/>
      <c r="F2708" s="334"/>
      <c r="G2708" s="334"/>
      <c r="H2708" s="335"/>
      <c r="I2708" s="336"/>
      <c r="J2708" s="336"/>
      <c r="K2708" s="336"/>
      <c r="L2708" s="336"/>
      <c r="M2708" s="336"/>
      <c r="N2708" s="337"/>
    </row>
    <row r="2709" spans="2:14" x14ac:dyDescent="0.2">
      <c r="B2709" s="332"/>
      <c r="C2709" s="332"/>
      <c r="D2709" s="333"/>
      <c r="E2709" s="334"/>
      <c r="F2709" s="334"/>
      <c r="G2709" s="334"/>
      <c r="H2709" s="335"/>
      <c r="I2709" s="336"/>
      <c r="J2709" s="336"/>
      <c r="K2709" s="336"/>
      <c r="L2709" s="336"/>
      <c r="M2709" s="336"/>
      <c r="N2709" s="337"/>
    </row>
    <row r="2710" spans="2:14" x14ac:dyDescent="0.2">
      <c r="B2710" s="332"/>
      <c r="C2710" s="332"/>
      <c r="D2710" s="333"/>
      <c r="E2710" s="334"/>
      <c r="F2710" s="334"/>
      <c r="G2710" s="334"/>
      <c r="H2710" s="335"/>
      <c r="I2710" s="336"/>
      <c r="J2710" s="336"/>
      <c r="K2710" s="336"/>
      <c r="L2710" s="336"/>
      <c r="M2710" s="336"/>
      <c r="N2710" s="337"/>
    </row>
    <row r="2711" spans="2:14" x14ac:dyDescent="0.2">
      <c r="B2711" s="332"/>
      <c r="C2711" s="332"/>
      <c r="D2711" s="333"/>
      <c r="E2711" s="334"/>
      <c r="F2711" s="334"/>
      <c r="G2711" s="334"/>
      <c r="H2711" s="335"/>
      <c r="I2711" s="336"/>
      <c r="J2711" s="336"/>
      <c r="K2711" s="336"/>
      <c r="L2711" s="336"/>
      <c r="M2711" s="336"/>
      <c r="N2711" s="337"/>
    </row>
    <row r="2712" spans="2:14" x14ac:dyDescent="0.2">
      <c r="B2712" s="332"/>
      <c r="C2712" s="332"/>
      <c r="D2712" s="333"/>
      <c r="E2712" s="334"/>
      <c r="F2712" s="334"/>
      <c r="G2712" s="334"/>
      <c r="H2712" s="335"/>
      <c r="I2712" s="336"/>
      <c r="J2712" s="336"/>
      <c r="K2712" s="336"/>
      <c r="L2712" s="336"/>
      <c r="M2712" s="336"/>
      <c r="N2712" s="337"/>
    </row>
    <row r="2713" spans="2:14" x14ac:dyDescent="0.2">
      <c r="B2713" s="332"/>
      <c r="C2713" s="332"/>
      <c r="D2713" s="333"/>
      <c r="E2713" s="334"/>
      <c r="F2713" s="334"/>
      <c r="G2713" s="334"/>
      <c r="H2713" s="335"/>
      <c r="I2713" s="336"/>
      <c r="J2713" s="336"/>
      <c r="K2713" s="336"/>
      <c r="L2713" s="336"/>
      <c r="M2713" s="336"/>
      <c r="N2713" s="337"/>
    </row>
    <row r="2714" spans="2:14" x14ac:dyDescent="0.2">
      <c r="B2714" s="332"/>
      <c r="C2714" s="332"/>
      <c r="D2714" s="333"/>
      <c r="E2714" s="334"/>
      <c r="F2714" s="334"/>
      <c r="G2714" s="334"/>
      <c r="H2714" s="335"/>
      <c r="I2714" s="336"/>
      <c r="J2714" s="336"/>
      <c r="K2714" s="336"/>
      <c r="L2714" s="336"/>
      <c r="M2714" s="336"/>
      <c r="N2714" s="337"/>
    </row>
    <row r="2715" spans="2:14" x14ac:dyDescent="0.2">
      <c r="B2715" s="332"/>
      <c r="C2715" s="332"/>
      <c r="D2715" s="333"/>
      <c r="E2715" s="334"/>
      <c r="F2715" s="334"/>
      <c r="G2715" s="334"/>
      <c r="H2715" s="335"/>
      <c r="I2715" s="336"/>
      <c r="J2715" s="336"/>
      <c r="K2715" s="336"/>
      <c r="L2715" s="336"/>
      <c r="M2715" s="336"/>
      <c r="N2715" s="337"/>
    </row>
    <row r="2716" spans="2:14" x14ac:dyDescent="0.2">
      <c r="B2716" s="332"/>
      <c r="C2716" s="332"/>
      <c r="D2716" s="333"/>
      <c r="E2716" s="334"/>
      <c r="F2716" s="334"/>
      <c r="G2716" s="334"/>
      <c r="H2716" s="335"/>
      <c r="I2716" s="336"/>
      <c r="J2716" s="336"/>
      <c r="K2716" s="336"/>
      <c r="L2716" s="336"/>
      <c r="M2716" s="336"/>
      <c r="N2716" s="337"/>
    </row>
    <row r="2717" spans="2:14" x14ac:dyDescent="0.2">
      <c r="B2717" s="332"/>
      <c r="C2717" s="332"/>
      <c r="D2717" s="333"/>
      <c r="E2717" s="334"/>
      <c r="F2717" s="334"/>
      <c r="G2717" s="334"/>
      <c r="H2717" s="335"/>
      <c r="I2717" s="336"/>
      <c r="J2717" s="336"/>
      <c r="K2717" s="336"/>
      <c r="L2717" s="336"/>
      <c r="M2717" s="336"/>
      <c r="N2717" s="337"/>
    </row>
    <row r="2718" spans="2:14" x14ac:dyDescent="0.2">
      <c r="B2718" s="332"/>
      <c r="C2718" s="332"/>
      <c r="D2718" s="333"/>
      <c r="E2718" s="334"/>
      <c r="F2718" s="334"/>
      <c r="G2718" s="334"/>
      <c r="H2718" s="335"/>
      <c r="I2718" s="336"/>
      <c r="J2718" s="336"/>
      <c r="K2718" s="336"/>
      <c r="L2718" s="336"/>
      <c r="M2718" s="336"/>
      <c r="N2718" s="337"/>
    </row>
    <row r="2719" spans="2:14" x14ac:dyDescent="0.2">
      <c r="B2719" s="332"/>
      <c r="C2719" s="332"/>
      <c r="D2719" s="333"/>
      <c r="E2719" s="334"/>
      <c r="F2719" s="334"/>
      <c r="G2719" s="334"/>
      <c r="H2719" s="335"/>
      <c r="I2719" s="336"/>
      <c r="J2719" s="336"/>
      <c r="K2719" s="336"/>
      <c r="L2719" s="336"/>
      <c r="M2719" s="336"/>
      <c r="N2719" s="337"/>
    </row>
    <row r="2720" spans="2:14" x14ac:dyDescent="0.2">
      <c r="B2720" s="332"/>
      <c r="C2720" s="332"/>
      <c r="D2720" s="333"/>
      <c r="E2720" s="334"/>
      <c r="F2720" s="334"/>
      <c r="G2720" s="334"/>
      <c r="H2720" s="335"/>
      <c r="I2720" s="336"/>
      <c r="J2720" s="336"/>
      <c r="K2720" s="336"/>
      <c r="L2720" s="336"/>
      <c r="M2720" s="336"/>
      <c r="N2720" s="337"/>
    </row>
    <row r="2721" spans="2:14" x14ac:dyDescent="0.2">
      <c r="B2721" s="332"/>
      <c r="C2721" s="332"/>
      <c r="D2721" s="333"/>
      <c r="E2721" s="334"/>
      <c r="F2721" s="334"/>
      <c r="G2721" s="334"/>
      <c r="H2721" s="335"/>
      <c r="I2721" s="336"/>
      <c r="J2721" s="336"/>
      <c r="K2721" s="336"/>
      <c r="L2721" s="336"/>
      <c r="M2721" s="336"/>
      <c r="N2721" s="337"/>
    </row>
    <row r="2722" spans="2:14" x14ac:dyDescent="0.2">
      <c r="B2722" s="332"/>
      <c r="C2722" s="332"/>
      <c r="D2722" s="333"/>
      <c r="E2722" s="334"/>
      <c r="F2722" s="334"/>
      <c r="G2722" s="334"/>
      <c r="H2722" s="335"/>
      <c r="I2722" s="336"/>
      <c r="J2722" s="336"/>
      <c r="K2722" s="336"/>
      <c r="L2722" s="336"/>
      <c r="M2722" s="336"/>
      <c r="N2722" s="337"/>
    </row>
    <row r="2723" spans="2:14" x14ac:dyDescent="0.2">
      <c r="B2723" s="332"/>
      <c r="C2723" s="332"/>
      <c r="D2723" s="333"/>
      <c r="E2723" s="334"/>
      <c r="F2723" s="334"/>
      <c r="G2723" s="334"/>
      <c r="H2723" s="335"/>
      <c r="I2723" s="336"/>
      <c r="J2723" s="336"/>
      <c r="K2723" s="336"/>
      <c r="L2723" s="336"/>
      <c r="M2723" s="336"/>
      <c r="N2723" s="337"/>
    </row>
    <row r="2724" spans="2:14" x14ac:dyDescent="0.2">
      <c r="B2724" s="332"/>
      <c r="C2724" s="332"/>
      <c r="D2724" s="333"/>
      <c r="E2724" s="334"/>
      <c r="F2724" s="334"/>
      <c r="G2724" s="334"/>
      <c r="H2724" s="335"/>
      <c r="I2724" s="336"/>
      <c r="J2724" s="336"/>
      <c r="K2724" s="336"/>
      <c r="L2724" s="336"/>
      <c r="M2724" s="336"/>
      <c r="N2724" s="337"/>
    </row>
    <row r="2725" spans="2:14" x14ac:dyDescent="0.2">
      <c r="B2725" s="332"/>
      <c r="C2725" s="332"/>
      <c r="D2725" s="333"/>
      <c r="E2725" s="334"/>
      <c r="F2725" s="334"/>
      <c r="G2725" s="334"/>
      <c r="H2725" s="335"/>
      <c r="I2725" s="336"/>
      <c r="J2725" s="336"/>
      <c r="K2725" s="336"/>
      <c r="L2725" s="336"/>
      <c r="M2725" s="336"/>
      <c r="N2725" s="337"/>
    </row>
    <row r="2726" spans="2:14" x14ac:dyDescent="0.2">
      <c r="B2726" s="332"/>
      <c r="C2726" s="332"/>
      <c r="D2726" s="333"/>
      <c r="E2726" s="334"/>
      <c r="F2726" s="334"/>
      <c r="G2726" s="334"/>
      <c r="H2726" s="335"/>
      <c r="I2726" s="336"/>
      <c r="J2726" s="336"/>
      <c r="K2726" s="336"/>
      <c r="L2726" s="336"/>
      <c r="M2726" s="336"/>
      <c r="N2726" s="337"/>
    </row>
    <row r="2727" spans="2:14" x14ac:dyDescent="0.2">
      <c r="B2727" s="332"/>
      <c r="C2727" s="332"/>
      <c r="D2727" s="333"/>
      <c r="E2727" s="334"/>
      <c r="F2727" s="334"/>
      <c r="G2727" s="334"/>
      <c r="H2727" s="335"/>
      <c r="I2727" s="336"/>
      <c r="J2727" s="336"/>
      <c r="K2727" s="336"/>
      <c r="L2727" s="336"/>
      <c r="M2727" s="336"/>
      <c r="N2727" s="337"/>
    </row>
    <row r="2728" spans="2:14" x14ac:dyDescent="0.2">
      <c r="B2728" s="332"/>
      <c r="C2728" s="332"/>
      <c r="D2728" s="333"/>
      <c r="E2728" s="334"/>
      <c r="F2728" s="334"/>
      <c r="G2728" s="334"/>
      <c r="H2728" s="335"/>
      <c r="I2728" s="336"/>
      <c r="J2728" s="336"/>
      <c r="K2728" s="336"/>
      <c r="L2728" s="336"/>
      <c r="M2728" s="336"/>
      <c r="N2728" s="337"/>
    </row>
    <row r="2729" spans="2:14" x14ac:dyDescent="0.2">
      <c r="B2729" s="332"/>
      <c r="C2729" s="332"/>
      <c r="D2729" s="333"/>
      <c r="E2729" s="334"/>
      <c r="F2729" s="334"/>
      <c r="G2729" s="334"/>
      <c r="H2729" s="335"/>
      <c r="I2729" s="336"/>
      <c r="J2729" s="336"/>
      <c r="K2729" s="336"/>
      <c r="L2729" s="336"/>
      <c r="M2729" s="336"/>
      <c r="N2729" s="337"/>
    </row>
    <row r="2730" spans="2:14" x14ac:dyDescent="0.2">
      <c r="B2730" s="332"/>
      <c r="C2730" s="332"/>
      <c r="D2730" s="333"/>
      <c r="E2730" s="334"/>
      <c r="F2730" s="334"/>
      <c r="G2730" s="334"/>
      <c r="H2730" s="335"/>
      <c r="I2730" s="336"/>
      <c r="J2730" s="336"/>
      <c r="K2730" s="336"/>
      <c r="L2730" s="336"/>
      <c r="M2730" s="336"/>
      <c r="N2730" s="337"/>
    </row>
    <row r="2731" spans="2:14" x14ac:dyDescent="0.2">
      <c r="B2731" s="332"/>
      <c r="C2731" s="332"/>
      <c r="D2731" s="333"/>
      <c r="E2731" s="334"/>
      <c r="F2731" s="334"/>
      <c r="G2731" s="334"/>
      <c r="H2731" s="335"/>
      <c r="I2731" s="336"/>
      <c r="J2731" s="336"/>
      <c r="K2731" s="336"/>
      <c r="L2731" s="336"/>
      <c r="M2731" s="336"/>
      <c r="N2731" s="337"/>
    </row>
    <row r="2732" spans="2:14" x14ac:dyDescent="0.2">
      <c r="B2732" s="332"/>
      <c r="C2732" s="332"/>
      <c r="D2732" s="333"/>
      <c r="E2732" s="334"/>
      <c r="F2732" s="334"/>
      <c r="G2732" s="334"/>
      <c r="H2732" s="335"/>
      <c r="I2732" s="336"/>
      <c r="J2732" s="336"/>
      <c r="K2732" s="336"/>
      <c r="L2732" s="336"/>
      <c r="M2732" s="336"/>
      <c r="N2732" s="337"/>
    </row>
    <row r="2733" spans="2:14" x14ac:dyDescent="0.2">
      <c r="B2733" s="332"/>
      <c r="C2733" s="332"/>
      <c r="D2733" s="333"/>
      <c r="E2733" s="334"/>
      <c r="F2733" s="334"/>
      <c r="G2733" s="334"/>
      <c r="H2733" s="335"/>
      <c r="I2733" s="336"/>
      <c r="J2733" s="336"/>
      <c r="K2733" s="336"/>
      <c r="L2733" s="336"/>
      <c r="M2733" s="336"/>
      <c r="N2733" s="337"/>
    </row>
    <row r="2734" spans="2:14" x14ac:dyDescent="0.2">
      <c r="B2734" s="332"/>
      <c r="C2734" s="332"/>
      <c r="D2734" s="333"/>
      <c r="E2734" s="334"/>
      <c r="F2734" s="334"/>
      <c r="G2734" s="334"/>
      <c r="H2734" s="335"/>
      <c r="I2734" s="336"/>
      <c r="J2734" s="336"/>
      <c r="K2734" s="336"/>
      <c r="L2734" s="336"/>
      <c r="M2734" s="336"/>
      <c r="N2734" s="337"/>
    </row>
    <row r="2735" spans="2:14" x14ac:dyDescent="0.2">
      <c r="B2735" s="332"/>
      <c r="C2735" s="332"/>
      <c r="D2735" s="333"/>
      <c r="E2735" s="334"/>
      <c r="F2735" s="334"/>
      <c r="G2735" s="334"/>
      <c r="H2735" s="335"/>
      <c r="I2735" s="336"/>
      <c r="J2735" s="336"/>
      <c r="K2735" s="336"/>
      <c r="L2735" s="336"/>
      <c r="M2735" s="336"/>
      <c r="N2735" s="337"/>
    </row>
    <row r="2736" spans="2:14" x14ac:dyDescent="0.2">
      <c r="B2736" s="332"/>
      <c r="C2736" s="332"/>
      <c r="D2736" s="333"/>
      <c r="E2736" s="334"/>
      <c r="F2736" s="334"/>
      <c r="G2736" s="334"/>
      <c r="H2736" s="335"/>
      <c r="I2736" s="336"/>
      <c r="J2736" s="336"/>
      <c r="K2736" s="336"/>
      <c r="L2736" s="336"/>
      <c r="M2736" s="336"/>
      <c r="N2736" s="337"/>
    </row>
    <row r="2737" spans="2:14" x14ac:dyDescent="0.2">
      <c r="B2737" s="332"/>
      <c r="C2737" s="332"/>
      <c r="D2737" s="333"/>
      <c r="E2737" s="334"/>
      <c r="F2737" s="334"/>
      <c r="G2737" s="334"/>
      <c r="H2737" s="335"/>
      <c r="I2737" s="336"/>
      <c r="J2737" s="336"/>
      <c r="K2737" s="336"/>
      <c r="L2737" s="336"/>
      <c r="M2737" s="336"/>
      <c r="N2737" s="337"/>
    </row>
    <row r="2738" spans="2:14" x14ac:dyDescent="0.2">
      <c r="B2738" s="332"/>
      <c r="C2738" s="332"/>
      <c r="D2738" s="333"/>
      <c r="E2738" s="334"/>
      <c r="F2738" s="334"/>
      <c r="G2738" s="334"/>
      <c r="H2738" s="335"/>
      <c r="I2738" s="336"/>
      <c r="J2738" s="336"/>
      <c r="K2738" s="336"/>
      <c r="L2738" s="336"/>
      <c r="M2738" s="336"/>
      <c r="N2738" s="337"/>
    </row>
    <row r="2739" spans="2:14" x14ac:dyDescent="0.2">
      <c r="B2739" s="332"/>
      <c r="C2739" s="332"/>
      <c r="D2739" s="333"/>
      <c r="E2739" s="334"/>
      <c r="F2739" s="334"/>
      <c r="G2739" s="334"/>
      <c r="H2739" s="335"/>
      <c r="I2739" s="336"/>
      <c r="J2739" s="336"/>
      <c r="K2739" s="336"/>
      <c r="L2739" s="336"/>
      <c r="M2739" s="336"/>
      <c r="N2739" s="337"/>
    </row>
    <row r="2740" spans="2:14" x14ac:dyDescent="0.2">
      <c r="B2740" s="332"/>
      <c r="C2740" s="332"/>
      <c r="D2740" s="333"/>
      <c r="E2740" s="334"/>
      <c r="F2740" s="334"/>
      <c r="G2740" s="334"/>
      <c r="H2740" s="335"/>
      <c r="I2740" s="336"/>
      <c r="J2740" s="336"/>
      <c r="K2740" s="336"/>
      <c r="L2740" s="336"/>
      <c r="M2740" s="336"/>
      <c r="N2740" s="337"/>
    </row>
    <row r="2741" spans="2:14" x14ac:dyDescent="0.2">
      <c r="B2741" s="332"/>
      <c r="C2741" s="332"/>
      <c r="D2741" s="333"/>
      <c r="E2741" s="334"/>
      <c r="F2741" s="334"/>
      <c r="G2741" s="334"/>
      <c r="H2741" s="335"/>
      <c r="I2741" s="336"/>
      <c r="J2741" s="336"/>
      <c r="K2741" s="336"/>
      <c r="L2741" s="336"/>
      <c r="M2741" s="336"/>
      <c r="N2741" s="337"/>
    </row>
    <row r="2742" spans="2:14" x14ac:dyDescent="0.2">
      <c r="B2742" s="332"/>
      <c r="C2742" s="332"/>
      <c r="D2742" s="333"/>
      <c r="E2742" s="334"/>
      <c r="F2742" s="334"/>
      <c r="G2742" s="334"/>
      <c r="H2742" s="335"/>
      <c r="I2742" s="336"/>
      <c r="J2742" s="336"/>
      <c r="K2742" s="336"/>
      <c r="L2742" s="336"/>
      <c r="M2742" s="336"/>
      <c r="N2742" s="337"/>
    </row>
    <row r="2743" spans="2:14" x14ac:dyDescent="0.2">
      <c r="B2743" s="332"/>
      <c r="C2743" s="332"/>
      <c r="D2743" s="333"/>
      <c r="E2743" s="334"/>
      <c r="F2743" s="334"/>
      <c r="G2743" s="334"/>
      <c r="H2743" s="335"/>
      <c r="I2743" s="336"/>
      <c r="J2743" s="336"/>
      <c r="K2743" s="336"/>
      <c r="L2743" s="336"/>
      <c r="M2743" s="336"/>
      <c r="N2743" s="337"/>
    </row>
    <row r="2744" spans="2:14" x14ac:dyDescent="0.2">
      <c r="B2744" s="332"/>
      <c r="C2744" s="332"/>
      <c r="D2744" s="333"/>
      <c r="E2744" s="334"/>
      <c r="F2744" s="334"/>
      <c r="G2744" s="334"/>
      <c r="H2744" s="335"/>
      <c r="I2744" s="336"/>
      <c r="J2744" s="336"/>
      <c r="K2744" s="336"/>
      <c r="L2744" s="336"/>
      <c r="M2744" s="336"/>
      <c r="N2744" s="337"/>
    </row>
    <row r="2745" spans="2:14" x14ac:dyDescent="0.2">
      <c r="B2745" s="332"/>
      <c r="C2745" s="332"/>
      <c r="D2745" s="333"/>
      <c r="E2745" s="334"/>
      <c r="F2745" s="334"/>
      <c r="G2745" s="334"/>
      <c r="H2745" s="335"/>
      <c r="I2745" s="336"/>
      <c r="J2745" s="336"/>
      <c r="K2745" s="336"/>
      <c r="L2745" s="336"/>
      <c r="M2745" s="336"/>
      <c r="N2745" s="337"/>
    </row>
    <row r="2746" spans="2:14" x14ac:dyDescent="0.2">
      <c r="B2746" s="332"/>
      <c r="C2746" s="332"/>
      <c r="D2746" s="333"/>
      <c r="E2746" s="334"/>
      <c r="F2746" s="334"/>
      <c r="G2746" s="334"/>
      <c r="H2746" s="335"/>
      <c r="I2746" s="336"/>
      <c r="J2746" s="336"/>
      <c r="K2746" s="336"/>
      <c r="L2746" s="336"/>
      <c r="M2746" s="336"/>
      <c r="N2746" s="337"/>
    </row>
    <row r="2747" spans="2:14" x14ac:dyDescent="0.2">
      <c r="B2747" s="332"/>
      <c r="C2747" s="332"/>
      <c r="D2747" s="333"/>
      <c r="E2747" s="334"/>
      <c r="F2747" s="334"/>
      <c r="G2747" s="334"/>
      <c r="H2747" s="335"/>
      <c r="I2747" s="336"/>
      <c r="J2747" s="336"/>
      <c r="K2747" s="336"/>
      <c r="L2747" s="336"/>
      <c r="M2747" s="336"/>
      <c r="N2747" s="337"/>
    </row>
    <row r="2748" spans="2:14" x14ac:dyDescent="0.2">
      <c r="B2748" s="332"/>
      <c r="C2748" s="332"/>
      <c r="D2748" s="333"/>
      <c r="E2748" s="334"/>
      <c r="F2748" s="334"/>
      <c r="G2748" s="334"/>
      <c r="H2748" s="335"/>
      <c r="I2748" s="336"/>
      <c r="J2748" s="336"/>
      <c r="K2748" s="336"/>
      <c r="L2748" s="336"/>
      <c r="M2748" s="336"/>
      <c r="N2748" s="337"/>
    </row>
    <row r="2749" spans="2:14" x14ac:dyDescent="0.2">
      <c r="B2749" s="332"/>
      <c r="C2749" s="332"/>
      <c r="D2749" s="333"/>
      <c r="E2749" s="334"/>
      <c r="F2749" s="334"/>
      <c r="G2749" s="334"/>
      <c r="H2749" s="335"/>
      <c r="I2749" s="336"/>
      <c r="J2749" s="336"/>
      <c r="K2749" s="336"/>
      <c r="L2749" s="336"/>
      <c r="M2749" s="336"/>
      <c r="N2749" s="337"/>
    </row>
    <row r="2750" spans="2:14" x14ac:dyDescent="0.2">
      <c r="B2750" s="332"/>
      <c r="C2750" s="332"/>
      <c r="D2750" s="333"/>
      <c r="E2750" s="334"/>
      <c r="F2750" s="334"/>
      <c r="G2750" s="334"/>
      <c r="H2750" s="335"/>
      <c r="I2750" s="336"/>
      <c r="J2750" s="336"/>
      <c r="K2750" s="336"/>
      <c r="L2750" s="336"/>
      <c r="M2750" s="336"/>
      <c r="N2750" s="337"/>
    </row>
    <row r="2751" spans="2:14" x14ac:dyDescent="0.2">
      <c r="B2751" s="332"/>
      <c r="C2751" s="332"/>
      <c r="D2751" s="333"/>
      <c r="E2751" s="334"/>
      <c r="F2751" s="334"/>
      <c r="G2751" s="334"/>
      <c r="H2751" s="335"/>
      <c r="I2751" s="336"/>
      <c r="J2751" s="336"/>
      <c r="K2751" s="336"/>
      <c r="L2751" s="336"/>
      <c r="M2751" s="336"/>
      <c r="N2751" s="337"/>
    </row>
    <row r="2752" spans="2:14" x14ac:dyDescent="0.2">
      <c r="B2752" s="332"/>
      <c r="C2752" s="332"/>
      <c r="D2752" s="333"/>
      <c r="E2752" s="334"/>
      <c r="F2752" s="334"/>
      <c r="G2752" s="334"/>
      <c r="H2752" s="335"/>
      <c r="I2752" s="336"/>
      <c r="J2752" s="336"/>
      <c r="K2752" s="336"/>
      <c r="L2752" s="336"/>
      <c r="M2752" s="336"/>
      <c r="N2752" s="337"/>
    </row>
    <row r="2753" spans="2:14" x14ac:dyDescent="0.2">
      <c r="B2753" s="332"/>
      <c r="C2753" s="332"/>
      <c r="D2753" s="333"/>
      <c r="E2753" s="334"/>
      <c r="F2753" s="334"/>
      <c r="G2753" s="334"/>
      <c r="H2753" s="335"/>
      <c r="I2753" s="336"/>
      <c r="J2753" s="336"/>
      <c r="K2753" s="336"/>
      <c r="L2753" s="336"/>
      <c r="M2753" s="336"/>
      <c r="N2753" s="337"/>
    </row>
    <row r="2754" spans="2:14" x14ac:dyDescent="0.2">
      <c r="B2754" s="332"/>
      <c r="C2754" s="332"/>
      <c r="D2754" s="333"/>
      <c r="E2754" s="334"/>
      <c r="F2754" s="334"/>
      <c r="G2754" s="334"/>
      <c r="H2754" s="335"/>
      <c r="I2754" s="336"/>
      <c r="J2754" s="336"/>
      <c r="K2754" s="336"/>
      <c r="L2754" s="336"/>
      <c r="M2754" s="336"/>
      <c r="N2754" s="337"/>
    </row>
    <row r="2755" spans="2:14" x14ac:dyDescent="0.2">
      <c r="B2755" s="332"/>
      <c r="C2755" s="332"/>
      <c r="D2755" s="333"/>
      <c r="E2755" s="334"/>
      <c r="F2755" s="334"/>
      <c r="G2755" s="334"/>
      <c r="H2755" s="335"/>
      <c r="I2755" s="336"/>
      <c r="J2755" s="336"/>
      <c r="K2755" s="336"/>
      <c r="L2755" s="336"/>
      <c r="M2755" s="336"/>
      <c r="N2755" s="337"/>
    </row>
    <row r="2756" spans="2:14" x14ac:dyDescent="0.2">
      <c r="B2756" s="332"/>
      <c r="C2756" s="332"/>
      <c r="D2756" s="333"/>
      <c r="E2756" s="334"/>
      <c r="F2756" s="334"/>
      <c r="G2756" s="334"/>
      <c r="H2756" s="335"/>
      <c r="I2756" s="336"/>
      <c r="J2756" s="336"/>
      <c r="K2756" s="336"/>
      <c r="L2756" s="336"/>
      <c r="M2756" s="336"/>
      <c r="N2756" s="337"/>
    </row>
    <row r="2757" spans="2:14" x14ac:dyDescent="0.2">
      <c r="B2757" s="332"/>
      <c r="C2757" s="332"/>
      <c r="D2757" s="333"/>
      <c r="E2757" s="334"/>
      <c r="F2757" s="334"/>
      <c r="G2757" s="334"/>
      <c r="H2757" s="335"/>
      <c r="I2757" s="336"/>
      <c r="J2757" s="336"/>
      <c r="K2757" s="336"/>
      <c r="L2757" s="336"/>
      <c r="M2757" s="336"/>
      <c r="N2757" s="337"/>
    </row>
    <row r="2758" spans="2:14" x14ac:dyDescent="0.2">
      <c r="B2758" s="332"/>
      <c r="C2758" s="332"/>
      <c r="D2758" s="333"/>
      <c r="E2758" s="334"/>
      <c r="F2758" s="334"/>
      <c r="G2758" s="334"/>
      <c r="H2758" s="335"/>
      <c r="I2758" s="336"/>
      <c r="J2758" s="336"/>
      <c r="K2758" s="336"/>
      <c r="L2758" s="336"/>
      <c r="M2758" s="336"/>
      <c r="N2758" s="337"/>
    </row>
    <row r="2759" spans="2:14" x14ac:dyDescent="0.2">
      <c r="B2759" s="332"/>
      <c r="C2759" s="332"/>
      <c r="D2759" s="333"/>
      <c r="E2759" s="334"/>
      <c r="F2759" s="334"/>
      <c r="G2759" s="334"/>
      <c r="H2759" s="335"/>
      <c r="I2759" s="336"/>
      <c r="J2759" s="336"/>
      <c r="K2759" s="336"/>
      <c r="L2759" s="336"/>
      <c r="M2759" s="336"/>
      <c r="N2759" s="337"/>
    </row>
    <row r="2760" spans="2:14" x14ac:dyDescent="0.2">
      <c r="B2760" s="332"/>
      <c r="C2760" s="332"/>
      <c r="D2760" s="333"/>
      <c r="E2760" s="334"/>
      <c r="F2760" s="334"/>
      <c r="G2760" s="334"/>
      <c r="H2760" s="335"/>
      <c r="I2760" s="336"/>
      <c r="J2760" s="336"/>
      <c r="K2760" s="336"/>
      <c r="L2760" s="336"/>
      <c r="M2760" s="336"/>
      <c r="N2760" s="337"/>
    </row>
    <row r="2761" spans="2:14" x14ac:dyDescent="0.2">
      <c r="B2761" s="332"/>
      <c r="C2761" s="332"/>
      <c r="D2761" s="333"/>
      <c r="E2761" s="334"/>
      <c r="F2761" s="334"/>
      <c r="G2761" s="334"/>
      <c r="H2761" s="335"/>
      <c r="I2761" s="336"/>
      <c r="J2761" s="336"/>
      <c r="K2761" s="336"/>
      <c r="L2761" s="336"/>
      <c r="M2761" s="336"/>
      <c r="N2761" s="337"/>
    </row>
    <row r="2762" spans="2:14" x14ac:dyDescent="0.2">
      <c r="B2762" s="332"/>
      <c r="C2762" s="332"/>
      <c r="D2762" s="333"/>
      <c r="E2762" s="334"/>
      <c r="F2762" s="334"/>
      <c r="G2762" s="334"/>
      <c r="H2762" s="335"/>
      <c r="I2762" s="336"/>
      <c r="J2762" s="336"/>
      <c r="K2762" s="336"/>
      <c r="L2762" s="336"/>
      <c r="M2762" s="336"/>
      <c r="N2762" s="337"/>
    </row>
    <row r="2763" spans="2:14" x14ac:dyDescent="0.2">
      <c r="B2763" s="332"/>
      <c r="C2763" s="332"/>
      <c r="D2763" s="333"/>
      <c r="E2763" s="334"/>
      <c r="F2763" s="334"/>
      <c r="G2763" s="334"/>
      <c r="H2763" s="335"/>
      <c r="I2763" s="336"/>
      <c r="J2763" s="336"/>
      <c r="K2763" s="336"/>
      <c r="L2763" s="336"/>
      <c r="M2763" s="336"/>
      <c r="N2763" s="337"/>
    </row>
    <row r="2764" spans="2:14" x14ac:dyDescent="0.2">
      <c r="B2764" s="332"/>
      <c r="C2764" s="332"/>
      <c r="D2764" s="333"/>
      <c r="E2764" s="334"/>
      <c r="F2764" s="334"/>
      <c r="G2764" s="334"/>
      <c r="H2764" s="335"/>
      <c r="I2764" s="336"/>
      <c r="J2764" s="336"/>
      <c r="K2764" s="336"/>
      <c r="L2764" s="336"/>
      <c r="M2764" s="336"/>
      <c r="N2764" s="337"/>
    </row>
    <row r="2765" spans="2:14" x14ac:dyDescent="0.2">
      <c r="B2765" s="332"/>
      <c r="C2765" s="332"/>
      <c r="D2765" s="333"/>
      <c r="E2765" s="334"/>
      <c r="F2765" s="334"/>
      <c r="G2765" s="334"/>
      <c r="H2765" s="335"/>
      <c r="I2765" s="336"/>
      <c r="J2765" s="336"/>
      <c r="K2765" s="336"/>
      <c r="L2765" s="336"/>
      <c r="M2765" s="336"/>
      <c r="N2765" s="337"/>
    </row>
    <row r="2766" spans="2:14" x14ac:dyDescent="0.2">
      <c r="B2766" s="332"/>
      <c r="C2766" s="332"/>
      <c r="D2766" s="333"/>
      <c r="E2766" s="334"/>
      <c r="F2766" s="334"/>
      <c r="G2766" s="334"/>
      <c r="H2766" s="335"/>
      <c r="I2766" s="336"/>
      <c r="J2766" s="336"/>
      <c r="K2766" s="336"/>
      <c r="L2766" s="336"/>
      <c r="M2766" s="336"/>
      <c r="N2766" s="337"/>
    </row>
    <row r="2767" spans="2:14" x14ac:dyDescent="0.2">
      <c r="B2767" s="332"/>
      <c r="C2767" s="332"/>
      <c r="D2767" s="333"/>
      <c r="E2767" s="334"/>
      <c r="F2767" s="334"/>
      <c r="G2767" s="334"/>
      <c r="H2767" s="335"/>
      <c r="I2767" s="336"/>
      <c r="J2767" s="336"/>
      <c r="K2767" s="336"/>
      <c r="L2767" s="336"/>
      <c r="M2767" s="336"/>
      <c r="N2767" s="337"/>
    </row>
    <row r="2768" spans="2:14" x14ac:dyDescent="0.2">
      <c r="B2768" s="332"/>
      <c r="C2768" s="332"/>
      <c r="D2768" s="333"/>
      <c r="E2768" s="334"/>
      <c r="F2768" s="334"/>
      <c r="G2768" s="334"/>
      <c r="H2768" s="335"/>
      <c r="I2768" s="336"/>
      <c r="J2768" s="336"/>
      <c r="K2768" s="336"/>
      <c r="L2768" s="336"/>
      <c r="M2768" s="336"/>
      <c r="N2768" s="337"/>
    </row>
    <row r="2769" spans="2:14" x14ac:dyDescent="0.2">
      <c r="B2769" s="332"/>
      <c r="C2769" s="332"/>
      <c r="D2769" s="333"/>
      <c r="E2769" s="334"/>
      <c r="F2769" s="334"/>
      <c r="G2769" s="334"/>
      <c r="H2769" s="335"/>
      <c r="I2769" s="336"/>
      <c r="J2769" s="336"/>
      <c r="K2769" s="336"/>
      <c r="L2769" s="336"/>
      <c r="M2769" s="336"/>
      <c r="N2769" s="337"/>
    </row>
    <row r="2770" spans="2:14" x14ac:dyDescent="0.2">
      <c r="B2770" s="332"/>
      <c r="C2770" s="332"/>
      <c r="D2770" s="333"/>
      <c r="E2770" s="334"/>
      <c r="F2770" s="334"/>
      <c r="G2770" s="334"/>
      <c r="H2770" s="335"/>
      <c r="I2770" s="336"/>
      <c r="J2770" s="336"/>
      <c r="K2770" s="336"/>
      <c r="L2770" s="336"/>
      <c r="M2770" s="336"/>
      <c r="N2770" s="337"/>
    </row>
    <row r="2771" spans="2:14" x14ac:dyDescent="0.2">
      <c r="B2771" s="332"/>
      <c r="C2771" s="332"/>
      <c r="D2771" s="333"/>
      <c r="E2771" s="334"/>
      <c r="F2771" s="334"/>
      <c r="G2771" s="334"/>
      <c r="H2771" s="335"/>
      <c r="I2771" s="336"/>
      <c r="J2771" s="336"/>
      <c r="K2771" s="336"/>
      <c r="L2771" s="336"/>
      <c r="M2771" s="336"/>
      <c r="N2771" s="337"/>
    </row>
    <row r="2772" spans="2:14" x14ac:dyDescent="0.2">
      <c r="B2772" s="332"/>
      <c r="C2772" s="332"/>
      <c r="D2772" s="333"/>
      <c r="E2772" s="334"/>
      <c r="F2772" s="334"/>
      <c r="G2772" s="334"/>
      <c r="H2772" s="335"/>
      <c r="I2772" s="336"/>
      <c r="J2772" s="336"/>
      <c r="K2772" s="336"/>
      <c r="L2772" s="336"/>
      <c r="M2772" s="336"/>
      <c r="N2772" s="337"/>
    </row>
    <row r="2773" spans="2:14" x14ac:dyDescent="0.2">
      <c r="B2773" s="332"/>
      <c r="C2773" s="332"/>
      <c r="D2773" s="333"/>
      <c r="E2773" s="334"/>
      <c r="F2773" s="334"/>
      <c r="G2773" s="334"/>
      <c r="H2773" s="335"/>
      <c r="I2773" s="336"/>
      <c r="J2773" s="336"/>
      <c r="K2773" s="336"/>
      <c r="L2773" s="336"/>
      <c r="M2773" s="336"/>
      <c r="N2773" s="337"/>
    </row>
    <row r="2774" spans="2:14" x14ac:dyDescent="0.2">
      <c r="B2774" s="332"/>
      <c r="C2774" s="332"/>
      <c r="D2774" s="333"/>
      <c r="E2774" s="334"/>
      <c r="F2774" s="334"/>
      <c r="G2774" s="334"/>
      <c r="H2774" s="335"/>
      <c r="I2774" s="336"/>
      <c r="J2774" s="336"/>
      <c r="K2774" s="336"/>
      <c r="L2774" s="336"/>
      <c r="M2774" s="336"/>
      <c r="N2774" s="337"/>
    </row>
    <row r="2775" spans="2:14" x14ac:dyDescent="0.2">
      <c r="B2775" s="332"/>
      <c r="C2775" s="332"/>
      <c r="D2775" s="333"/>
      <c r="E2775" s="334"/>
      <c r="F2775" s="334"/>
      <c r="G2775" s="334"/>
      <c r="H2775" s="335"/>
      <c r="I2775" s="336"/>
      <c r="J2775" s="336"/>
      <c r="K2775" s="336"/>
      <c r="L2775" s="336"/>
      <c r="M2775" s="336"/>
      <c r="N2775" s="337"/>
    </row>
    <row r="2776" spans="2:14" x14ac:dyDescent="0.2">
      <c r="B2776" s="332"/>
      <c r="C2776" s="332"/>
      <c r="D2776" s="333"/>
      <c r="E2776" s="334"/>
      <c r="F2776" s="334"/>
      <c r="G2776" s="334"/>
      <c r="H2776" s="335"/>
      <c r="I2776" s="336"/>
      <c r="J2776" s="336"/>
      <c r="K2776" s="336"/>
      <c r="L2776" s="336"/>
      <c r="M2776" s="336"/>
      <c r="N2776" s="337"/>
    </row>
    <row r="2777" spans="2:14" x14ac:dyDescent="0.2">
      <c r="B2777" s="332"/>
      <c r="C2777" s="332"/>
      <c r="D2777" s="333"/>
      <c r="E2777" s="334"/>
      <c r="F2777" s="334"/>
      <c r="G2777" s="334"/>
      <c r="H2777" s="335"/>
      <c r="I2777" s="336"/>
      <c r="J2777" s="336"/>
      <c r="K2777" s="336"/>
      <c r="L2777" s="336"/>
      <c r="M2777" s="336"/>
      <c r="N2777" s="337"/>
    </row>
    <row r="2778" spans="2:14" x14ac:dyDescent="0.2">
      <c r="B2778" s="332"/>
      <c r="C2778" s="332"/>
      <c r="D2778" s="333"/>
      <c r="E2778" s="334"/>
      <c r="F2778" s="334"/>
      <c r="G2778" s="334"/>
      <c r="H2778" s="335"/>
      <c r="I2778" s="336"/>
      <c r="J2778" s="336"/>
      <c r="K2778" s="336"/>
      <c r="L2778" s="336"/>
      <c r="M2778" s="336"/>
      <c r="N2778" s="337"/>
    </row>
    <row r="2779" spans="2:14" x14ac:dyDescent="0.2">
      <c r="B2779" s="332"/>
      <c r="C2779" s="332"/>
      <c r="D2779" s="333"/>
      <c r="E2779" s="334"/>
      <c r="F2779" s="334"/>
      <c r="G2779" s="334"/>
      <c r="H2779" s="335"/>
      <c r="I2779" s="336"/>
      <c r="J2779" s="336"/>
      <c r="K2779" s="336"/>
      <c r="L2779" s="336"/>
      <c r="M2779" s="336"/>
      <c r="N2779" s="337"/>
    </row>
    <row r="2780" spans="2:14" x14ac:dyDescent="0.2">
      <c r="B2780" s="332"/>
      <c r="C2780" s="332"/>
      <c r="D2780" s="333"/>
      <c r="E2780" s="334"/>
      <c r="F2780" s="334"/>
      <c r="G2780" s="334"/>
      <c r="H2780" s="335"/>
      <c r="I2780" s="336"/>
      <c r="J2780" s="336"/>
      <c r="K2780" s="336"/>
      <c r="L2780" s="336"/>
      <c r="M2780" s="336"/>
      <c r="N2780" s="337"/>
    </row>
    <row r="2781" spans="2:14" x14ac:dyDescent="0.2">
      <c r="B2781" s="332"/>
      <c r="C2781" s="332"/>
      <c r="D2781" s="333"/>
      <c r="E2781" s="334"/>
      <c r="F2781" s="334"/>
      <c r="G2781" s="334"/>
      <c r="H2781" s="335"/>
      <c r="I2781" s="336"/>
      <c r="J2781" s="336"/>
      <c r="K2781" s="336"/>
      <c r="L2781" s="336"/>
      <c r="M2781" s="336"/>
      <c r="N2781" s="337"/>
    </row>
    <row r="2782" spans="2:14" x14ac:dyDescent="0.2">
      <c r="B2782" s="332"/>
      <c r="C2782" s="332"/>
      <c r="D2782" s="333"/>
      <c r="E2782" s="334"/>
      <c r="F2782" s="334"/>
      <c r="G2782" s="334"/>
      <c r="H2782" s="335"/>
      <c r="I2782" s="336"/>
      <c r="J2782" s="336"/>
      <c r="K2782" s="336"/>
      <c r="L2782" s="336"/>
      <c r="M2782" s="336"/>
      <c r="N2782" s="337"/>
    </row>
    <row r="2783" spans="2:14" x14ac:dyDescent="0.2">
      <c r="B2783" s="332"/>
      <c r="C2783" s="332"/>
      <c r="D2783" s="333"/>
      <c r="E2783" s="334"/>
      <c r="F2783" s="334"/>
      <c r="G2783" s="334"/>
      <c r="H2783" s="335"/>
      <c r="I2783" s="336"/>
      <c r="J2783" s="336"/>
      <c r="K2783" s="336"/>
      <c r="L2783" s="336"/>
      <c r="M2783" s="336"/>
      <c r="N2783" s="337"/>
    </row>
    <row r="2784" spans="2:14" x14ac:dyDescent="0.2">
      <c r="B2784" s="332"/>
      <c r="C2784" s="332"/>
      <c r="D2784" s="333"/>
      <c r="E2784" s="334"/>
      <c r="F2784" s="334"/>
      <c r="G2784" s="334"/>
      <c r="H2784" s="335"/>
      <c r="I2784" s="336"/>
      <c r="J2784" s="336"/>
      <c r="K2784" s="336"/>
      <c r="L2784" s="336"/>
      <c r="M2784" s="336"/>
      <c r="N2784" s="337"/>
    </row>
    <row r="2785" spans="2:14" x14ac:dyDescent="0.2">
      <c r="B2785" s="332"/>
      <c r="C2785" s="332"/>
      <c r="D2785" s="333"/>
      <c r="E2785" s="334"/>
      <c r="F2785" s="334"/>
      <c r="G2785" s="334"/>
      <c r="H2785" s="335"/>
      <c r="I2785" s="336"/>
      <c r="J2785" s="336"/>
      <c r="K2785" s="336"/>
      <c r="L2785" s="336"/>
      <c r="M2785" s="336"/>
      <c r="N2785" s="337"/>
    </row>
    <row r="2786" spans="2:14" x14ac:dyDescent="0.2">
      <c r="B2786" s="332"/>
      <c r="C2786" s="332"/>
      <c r="D2786" s="333"/>
      <c r="E2786" s="334"/>
      <c r="F2786" s="334"/>
      <c r="G2786" s="334"/>
      <c r="H2786" s="335"/>
      <c r="I2786" s="336"/>
      <c r="J2786" s="336"/>
      <c r="K2786" s="336"/>
      <c r="L2786" s="336"/>
      <c r="M2786" s="336"/>
      <c r="N2786" s="337"/>
    </row>
    <row r="2787" spans="2:14" x14ac:dyDescent="0.2">
      <c r="B2787" s="332"/>
      <c r="C2787" s="332"/>
      <c r="D2787" s="333"/>
      <c r="E2787" s="334"/>
      <c r="F2787" s="334"/>
      <c r="G2787" s="334"/>
      <c r="H2787" s="335"/>
      <c r="I2787" s="336"/>
      <c r="J2787" s="336"/>
      <c r="K2787" s="336"/>
      <c r="L2787" s="336"/>
      <c r="M2787" s="336"/>
      <c r="N2787" s="337"/>
    </row>
    <row r="2788" spans="2:14" x14ac:dyDescent="0.2">
      <c r="B2788" s="332"/>
      <c r="C2788" s="332"/>
      <c r="D2788" s="333"/>
      <c r="E2788" s="334"/>
      <c r="F2788" s="334"/>
      <c r="G2788" s="334"/>
      <c r="H2788" s="335"/>
      <c r="I2788" s="336"/>
      <c r="J2788" s="336"/>
      <c r="K2788" s="336"/>
      <c r="L2788" s="336"/>
      <c r="M2788" s="336"/>
      <c r="N2788" s="337"/>
    </row>
    <row r="2789" spans="2:14" x14ac:dyDescent="0.2">
      <c r="B2789" s="332"/>
      <c r="C2789" s="332"/>
      <c r="D2789" s="333"/>
      <c r="E2789" s="334"/>
      <c r="F2789" s="334"/>
      <c r="G2789" s="334"/>
      <c r="H2789" s="335"/>
      <c r="I2789" s="336"/>
      <c r="J2789" s="336"/>
      <c r="K2789" s="336"/>
      <c r="L2789" s="336"/>
      <c r="M2789" s="336"/>
      <c r="N2789" s="337"/>
    </row>
    <row r="2790" spans="2:14" x14ac:dyDescent="0.2">
      <c r="B2790" s="332"/>
      <c r="C2790" s="332"/>
      <c r="D2790" s="333"/>
      <c r="E2790" s="334"/>
      <c r="F2790" s="334"/>
      <c r="G2790" s="334"/>
      <c r="H2790" s="335"/>
      <c r="I2790" s="336"/>
      <c r="J2790" s="336"/>
      <c r="K2790" s="336"/>
      <c r="L2790" s="336"/>
      <c r="M2790" s="336"/>
      <c r="N2790" s="337"/>
    </row>
    <row r="2791" spans="2:14" x14ac:dyDescent="0.2">
      <c r="B2791" s="332"/>
      <c r="C2791" s="332"/>
      <c r="D2791" s="333"/>
      <c r="E2791" s="334"/>
      <c r="F2791" s="334"/>
      <c r="G2791" s="334"/>
      <c r="H2791" s="335"/>
      <c r="I2791" s="336"/>
      <c r="J2791" s="336"/>
      <c r="K2791" s="336"/>
      <c r="L2791" s="336"/>
      <c r="M2791" s="336"/>
      <c r="N2791" s="337"/>
    </row>
    <row r="2792" spans="2:14" x14ac:dyDescent="0.2">
      <c r="B2792" s="332"/>
      <c r="C2792" s="332"/>
      <c r="D2792" s="333"/>
      <c r="E2792" s="334"/>
      <c r="F2792" s="334"/>
      <c r="G2792" s="334"/>
      <c r="H2792" s="335"/>
      <c r="I2792" s="336"/>
      <c r="J2792" s="336"/>
      <c r="K2792" s="336"/>
      <c r="L2792" s="336"/>
      <c r="M2792" s="336"/>
      <c r="N2792" s="337"/>
    </row>
    <row r="2793" spans="2:14" x14ac:dyDescent="0.2">
      <c r="B2793" s="332"/>
      <c r="C2793" s="332"/>
      <c r="D2793" s="333"/>
      <c r="E2793" s="334"/>
      <c r="F2793" s="334"/>
      <c r="G2793" s="334"/>
      <c r="H2793" s="335"/>
      <c r="I2793" s="336"/>
      <c r="J2793" s="336"/>
      <c r="K2793" s="336"/>
      <c r="L2793" s="336"/>
      <c r="M2793" s="336"/>
      <c r="N2793" s="337"/>
    </row>
    <row r="2794" spans="2:14" x14ac:dyDescent="0.2">
      <c r="B2794" s="332"/>
      <c r="C2794" s="332"/>
      <c r="D2794" s="333"/>
      <c r="E2794" s="334"/>
      <c r="F2794" s="334"/>
      <c r="G2794" s="334"/>
      <c r="H2794" s="335"/>
      <c r="I2794" s="336"/>
      <c r="J2794" s="336"/>
      <c r="K2794" s="336"/>
      <c r="L2794" s="336"/>
      <c r="M2794" s="336"/>
      <c r="N2794" s="337"/>
    </row>
    <row r="2795" spans="2:14" x14ac:dyDescent="0.2">
      <c r="B2795" s="332"/>
      <c r="C2795" s="332"/>
      <c r="D2795" s="333"/>
      <c r="E2795" s="334"/>
      <c r="F2795" s="334"/>
      <c r="G2795" s="334"/>
      <c r="H2795" s="335"/>
      <c r="I2795" s="336"/>
      <c r="J2795" s="336"/>
      <c r="K2795" s="336"/>
      <c r="L2795" s="336"/>
      <c r="M2795" s="336"/>
      <c r="N2795" s="337"/>
    </row>
    <row r="2796" spans="2:14" x14ac:dyDescent="0.2">
      <c r="B2796" s="332"/>
      <c r="C2796" s="332"/>
      <c r="D2796" s="333"/>
      <c r="E2796" s="334"/>
      <c r="F2796" s="334"/>
      <c r="G2796" s="334"/>
      <c r="H2796" s="335"/>
      <c r="I2796" s="336"/>
      <c r="J2796" s="336"/>
      <c r="K2796" s="336"/>
      <c r="L2796" s="336"/>
      <c r="M2796" s="336"/>
      <c r="N2796" s="337"/>
    </row>
    <row r="2797" spans="2:14" x14ac:dyDescent="0.2">
      <c r="B2797" s="332"/>
      <c r="C2797" s="332"/>
      <c r="D2797" s="333"/>
      <c r="E2797" s="334"/>
      <c r="F2797" s="334"/>
      <c r="G2797" s="334"/>
      <c r="H2797" s="335"/>
      <c r="I2797" s="336"/>
      <c r="J2797" s="336"/>
      <c r="K2797" s="336"/>
      <c r="L2797" s="336"/>
      <c r="M2797" s="336"/>
      <c r="N2797" s="337"/>
    </row>
    <row r="2798" spans="2:14" x14ac:dyDescent="0.2">
      <c r="B2798" s="332"/>
      <c r="C2798" s="332"/>
      <c r="D2798" s="333"/>
      <c r="E2798" s="334"/>
      <c r="F2798" s="334"/>
      <c r="G2798" s="334"/>
      <c r="H2798" s="335"/>
      <c r="I2798" s="336"/>
      <c r="J2798" s="336"/>
      <c r="K2798" s="336"/>
      <c r="L2798" s="336"/>
      <c r="M2798" s="336"/>
      <c r="N2798" s="337"/>
    </row>
    <row r="2799" spans="2:14" x14ac:dyDescent="0.2">
      <c r="B2799" s="332"/>
      <c r="C2799" s="332"/>
      <c r="D2799" s="333"/>
      <c r="E2799" s="334"/>
      <c r="F2799" s="334"/>
      <c r="G2799" s="334"/>
      <c r="H2799" s="335"/>
      <c r="I2799" s="336"/>
      <c r="J2799" s="336"/>
      <c r="K2799" s="336"/>
      <c r="L2799" s="336"/>
      <c r="M2799" s="336"/>
      <c r="N2799" s="337"/>
    </row>
    <row r="2800" spans="2:14" x14ac:dyDescent="0.2">
      <c r="B2800" s="332"/>
      <c r="C2800" s="332"/>
      <c r="D2800" s="333"/>
      <c r="E2800" s="334"/>
      <c r="F2800" s="334"/>
      <c r="G2800" s="334"/>
      <c r="H2800" s="335"/>
      <c r="I2800" s="336"/>
      <c r="J2800" s="336"/>
      <c r="K2800" s="336"/>
      <c r="L2800" s="336"/>
      <c r="M2800" s="336"/>
      <c r="N2800" s="337"/>
    </row>
    <row r="2801" spans="2:14" x14ac:dyDescent="0.2">
      <c r="B2801" s="332"/>
      <c r="C2801" s="332"/>
      <c r="D2801" s="333"/>
      <c r="E2801" s="334"/>
      <c r="F2801" s="334"/>
      <c r="G2801" s="334"/>
      <c r="H2801" s="335"/>
      <c r="I2801" s="336"/>
      <c r="J2801" s="336"/>
      <c r="K2801" s="336"/>
      <c r="L2801" s="336"/>
      <c r="M2801" s="336"/>
      <c r="N2801" s="337"/>
    </row>
    <row r="2802" spans="2:14" x14ac:dyDescent="0.2">
      <c r="B2802" s="332"/>
      <c r="C2802" s="332"/>
      <c r="D2802" s="333"/>
      <c r="E2802" s="334"/>
      <c r="F2802" s="334"/>
      <c r="G2802" s="334"/>
      <c r="H2802" s="335"/>
      <c r="I2802" s="336"/>
      <c r="J2802" s="336"/>
      <c r="K2802" s="336"/>
      <c r="L2802" s="336"/>
      <c r="M2802" s="336"/>
      <c r="N2802" s="337"/>
    </row>
    <row r="2803" spans="2:14" x14ac:dyDescent="0.2">
      <c r="B2803" s="332"/>
      <c r="C2803" s="332"/>
      <c r="D2803" s="333"/>
      <c r="E2803" s="334"/>
      <c r="F2803" s="334"/>
      <c r="G2803" s="334"/>
      <c r="H2803" s="335"/>
      <c r="I2803" s="336"/>
      <c r="J2803" s="336"/>
      <c r="K2803" s="336"/>
      <c r="L2803" s="336"/>
      <c r="M2803" s="336"/>
      <c r="N2803" s="337"/>
    </row>
    <row r="2804" spans="2:14" x14ac:dyDescent="0.2">
      <c r="B2804" s="332"/>
      <c r="C2804" s="332"/>
      <c r="D2804" s="333"/>
      <c r="E2804" s="334"/>
      <c r="F2804" s="334"/>
      <c r="G2804" s="334"/>
      <c r="H2804" s="335"/>
      <c r="I2804" s="336"/>
      <c r="J2804" s="336"/>
      <c r="K2804" s="336"/>
      <c r="L2804" s="336"/>
      <c r="M2804" s="336"/>
      <c r="N2804" s="337"/>
    </row>
    <row r="2805" spans="2:14" x14ac:dyDescent="0.2">
      <c r="B2805" s="332"/>
      <c r="C2805" s="332"/>
      <c r="D2805" s="333"/>
      <c r="E2805" s="334"/>
      <c r="F2805" s="334"/>
      <c r="G2805" s="334"/>
      <c r="H2805" s="335"/>
      <c r="I2805" s="336"/>
      <c r="J2805" s="336"/>
      <c r="K2805" s="336"/>
      <c r="L2805" s="336"/>
      <c r="M2805" s="336"/>
      <c r="N2805" s="337"/>
    </row>
    <row r="2806" spans="2:14" x14ac:dyDescent="0.2">
      <c r="B2806" s="332"/>
      <c r="C2806" s="332"/>
      <c r="D2806" s="333"/>
      <c r="E2806" s="334"/>
      <c r="F2806" s="334"/>
      <c r="G2806" s="334"/>
      <c r="H2806" s="335"/>
      <c r="I2806" s="336"/>
      <c r="J2806" s="336"/>
      <c r="K2806" s="336"/>
      <c r="L2806" s="336"/>
      <c r="M2806" s="336"/>
      <c r="N2806" s="337"/>
    </row>
    <row r="2807" spans="2:14" x14ac:dyDescent="0.2">
      <c r="B2807" s="332"/>
      <c r="C2807" s="332"/>
      <c r="D2807" s="333"/>
      <c r="E2807" s="334"/>
      <c r="F2807" s="334"/>
      <c r="G2807" s="334"/>
      <c r="H2807" s="335"/>
      <c r="I2807" s="336"/>
      <c r="J2807" s="336"/>
      <c r="K2807" s="336"/>
      <c r="L2807" s="336"/>
      <c r="M2807" s="336"/>
      <c r="N2807" s="337"/>
    </row>
    <row r="2808" spans="2:14" x14ac:dyDescent="0.2">
      <c r="B2808" s="332"/>
      <c r="C2808" s="332"/>
      <c r="D2808" s="333"/>
      <c r="E2808" s="334"/>
      <c r="F2808" s="334"/>
      <c r="G2808" s="334"/>
      <c r="H2808" s="335"/>
      <c r="I2808" s="336"/>
      <c r="J2808" s="336"/>
      <c r="K2808" s="336"/>
      <c r="L2808" s="336"/>
      <c r="M2808" s="336"/>
      <c r="N2808" s="337"/>
    </row>
    <row r="2809" spans="2:14" x14ac:dyDescent="0.2">
      <c r="B2809" s="332"/>
      <c r="C2809" s="332"/>
      <c r="D2809" s="333"/>
      <c r="E2809" s="334"/>
      <c r="F2809" s="334"/>
      <c r="G2809" s="334"/>
      <c r="H2809" s="335"/>
      <c r="I2809" s="336"/>
      <c r="J2809" s="336"/>
      <c r="K2809" s="336"/>
      <c r="L2809" s="336"/>
      <c r="M2809" s="336"/>
      <c r="N2809" s="337"/>
    </row>
    <row r="2810" spans="2:14" x14ac:dyDescent="0.2">
      <c r="B2810" s="332"/>
      <c r="C2810" s="332"/>
      <c r="D2810" s="333"/>
      <c r="E2810" s="334"/>
      <c r="F2810" s="334"/>
      <c r="G2810" s="334"/>
      <c r="H2810" s="335"/>
      <c r="I2810" s="336"/>
      <c r="J2810" s="336"/>
      <c r="K2810" s="336"/>
      <c r="L2810" s="336"/>
      <c r="M2810" s="336"/>
      <c r="N2810" s="337"/>
    </row>
    <row r="2811" spans="2:14" x14ac:dyDescent="0.2">
      <c r="B2811" s="332"/>
      <c r="C2811" s="332"/>
      <c r="D2811" s="333"/>
      <c r="E2811" s="334"/>
      <c r="F2811" s="334"/>
      <c r="G2811" s="334"/>
      <c r="H2811" s="335"/>
      <c r="I2811" s="336"/>
      <c r="J2811" s="336"/>
      <c r="K2811" s="336"/>
      <c r="L2811" s="336"/>
      <c r="M2811" s="336"/>
      <c r="N2811" s="337"/>
    </row>
    <row r="2812" spans="2:14" x14ac:dyDescent="0.2">
      <c r="B2812" s="332"/>
      <c r="C2812" s="332"/>
      <c r="D2812" s="333"/>
      <c r="E2812" s="334"/>
      <c r="F2812" s="334"/>
      <c r="G2812" s="334"/>
      <c r="H2812" s="335"/>
      <c r="I2812" s="336"/>
      <c r="J2812" s="336"/>
      <c r="K2812" s="336"/>
      <c r="L2812" s="336"/>
      <c r="M2812" s="336"/>
      <c r="N2812" s="337"/>
    </row>
    <row r="2813" spans="2:14" x14ac:dyDescent="0.2">
      <c r="B2813" s="332"/>
      <c r="C2813" s="332"/>
      <c r="D2813" s="333"/>
      <c r="E2813" s="334"/>
      <c r="F2813" s="334"/>
      <c r="G2813" s="334"/>
      <c r="H2813" s="335"/>
      <c r="I2813" s="336"/>
      <c r="J2813" s="336"/>
      <c r="K2813" s="336"/>
      <c r="L2813" s="336"/>
      <c r="M2813" s="336"/>
      <c r="N2813" s="337"/>
    </row>
    <row r="2814" spans="2:14" x14ac:dyDescent="0.2">
      <c r="B2814" s="332"/>
      <c r="C2814" s="332"/>
      <c r="D2814" s="333"/>
      <c r="E2814" s="334"/>
      <c r="F2814" s="334"/>
      <c r="G2814" s="334"/>
      <c r="H2814" s="335"/>
      <c r="I2814" s="336"/>
      <c r="J2814" s="336"/>
      <c r="K2814" s="336"/>
      <c r="L2814" s="336"/>
      <c r="M2814" s="336"/>
      <c r="N2814" s="337"/>
    </row>
    <row r="2815" spans="2:14" x14ac:dyDescent="0.2">
      <c r="B2815" s="332"/>
      <c r="C2815" s="332"/>
      <c r="D2815" s="333"/>
      <c r="E2815" s="334"/>
      <c r="F2815" s="334"/>
      <c r="G2815" s="334"/>
      <c r="H2815" s="335"/>
      <c r="I2815" s="336"/>
      <c r="J2815" s="336"/>
      <c r="K2815" s="336"/>
      <c r="L2815" s="336"/>
      <c r="M2815" s="336"/>
      <c r="N2815" s="337"/>
    </row>
    <row r="2816" spans="2:14" x14ac:dyDescent="0.2">
      <c r="B2816" s="332"/>
      <c r="C2816" s="332"/>
      <c r="D2816" s="333"/>
      <c r="E2816" s="334"/>
      <c r="F2816" s="334"/>
      <c r="G2816" s="334"/>
      <c r="H2816" s="335"/>
      <c r="I2816" s="336"/>
      <c r="J2816" s="336"/>
      <c r="K2816" s="336"/>
      <c r="L2816" s="336"/>
      <c r="M2816" s="336"/>
      <c r="N2816" s="337"/>
    </row>
    <row r="2817" spans="2:14" x14ac:dyDescent="0.2">
      <c r="B2817" s="332"/>
      <c r="C2817" s="332"/>
      <c r="D2817" s="333"/>
      <c r="E2817" s="334"/>
      <c r="F2817" s="334"/>
      <c r="G2817" s="334"/>
      <c r="H2817" s="335"/>
      <c r="I2817" s="336"/>
      <c r="J2817" s="336"/>
      <c r="K2817" s="336"/>
      <c r="L2817" s="336"/>
      <c r="M2817" s="336"/>
      <c r="N2817" s="337"/>
    </row>
    <row r="2818" spans="2:14" x14ac:dyDescent="0.2">
      <c r="B2818" s="332"/>
      <c r="C2818" s="332"/>
      <c r="D2818" s="333"/>
      <c r="E2818" s="334"/>
      <c r="F2818" s="334"/>
      <c r="G2818" s="334"/>
      <c r="H2818" s="335"/>
      <c r="I2818" s="336"/>
      <c r="J2818" s="336"/>
      <c r="K2818" s="336"/>
      <c r="L2818" s="336"/>
      <c r="M2818" s="336"/>
      <c r="N2818" s="337"/>
    </row>
    <row r="2819" spans="2:14" x14ac:dyDescent="0.2">
      <c r="B2819" s="332"/>
      <c r="C2819" s="332"/>
      <c r="D2819" s="333"/>
      <c r="E2819" s="334"/>
      <c r="F2819" s="334"/>
      <c r="G2819" s="334"/>
      <c r="H2819" s="335"/>
      <c r="I2819" s="336"/>
      <c r="J2819" s="336"/>
      <c r="K2819" s="336"/>
      <c r="L2819" s="336"/>
      <c r="M2819" s="336"/>
      <c r="N2819" s="337"/>
    </row>
    <row r="2820" spans="2:14" x14ac:dyDescent="0.2">
      <c r="B2820" s="332"/>
      <c r="C2820" s="332"/>
      <c r="D2820" s="333"/>
      <c r="E2820" s="334"/>
      <c r="F2820" s="334"/>
      <c r="G2820" s="334"/>
      <c r="H2820" s="335"/>
      <c r="I2820" s="336"/>
      <c r="J2820" s="336"/>
      <c r="K2820" s="336"/>
      <c r="L2820" s="336"/>
      <c r="M2820" s="336"/>
      <c r="N2820" s="337"/>
    </row>
    <row r="2821" spans="2:14" x14ac:dyDescent="0.2">
      <c r="B2821" s="332"/>
      <c r="C2821" s="332"/>
      <c r="D2821" s="333"/>
      <c r="E2821" s="334"/>
      <c r="F2821" s="334"/>
      <c r="G2821" s="334"/>
      <c r="H2821" s="335"/>
      <c r="I2821" s="336"/>
      <c r="J2821" s="336"/>
      <c r="K2821" s="336"/>
      <c r="L2821" s="336"/>
      <c r="M2821" s="336"/>
      <c r="N2821" s="337"/>
    </row>
    <row r="2822" spans="2:14" x14ac:dyDescent="0.2">
      <c r="B2822" s="332"/>
      <c r="C2822" s="332"/>
      <c r="D2822" s="333"/>
      <c r="E2822" s="334"/>
      <c r="F2822" s="334"/>
      <c r="G2822" s="334"/>
      <c r="H2822" s="335"/>
      <c r="I2822" s="336"/>
      <c r="J2822" s="336"/>
      <c r="K2822" s="336"/>
      <c r="L2822" s="336"/>
      <c r="M2822" s="336"/>
      <c r="N2822" s="337"/>
    </row>
    <row r="2823" spans="2:14" x14ac:dyDescent="0.2">
      <c r="B2823" s="332"/>
      <c r="C2823" s="332"/>
      <c r="D2823" s="333"/>
      <c r="E2823" s="334"/>
      <c r="F2823" s="334"/>
      <c r="G2823" s="334"/>
      <c r="H2823" s="335"/>
      <c r="I2823" s="336"/>
      <c r="J2823" s="336"/>
      <c r="K2823" s="336"/>
      <c r="L2823" s="336"/>
      <c r="M2823" s="336"/>
      <c r="N2823" s="337"/>
    </row>
    <row r="2824" spans="2:14" x14ac:dyDescent="0.2">
      <c r="B2824" s="332"/>
      <c r="C2824" s="332"/>
      <c r="D2824" s="333"/>
      <c r="E2824" s="334"/>
      <c r="F2824" s="334"/>
      <c r="G2824" s="334"/>
      <c r="H2824" s="335"/>
      <c r="I2824" s="336"/>
      <c r="J2824" s="336"/>
      <c r="K2824" s="336"/>
      <c r="L2824" s="336"/>
      <c r="M2824" s="336"/>
      <c r="N2824" s="337"/>
    </row>
    <row r="2825" spans="2:14" x14ac:dyDescent="0.2">
      <c r="B2825" s="332"/>
      <c r="C2825" s="332"/>
      <c r="D2825" s="333"/>
      <c r="E2825" s="334"/>
      <c r="F2825" s="334"/>
      <c r="G2825" s="334"/>
      <c r="H2825" s="335"/>
      <c r="I2825" s="336"/>
      <c r="J2825" s="336"/>
      <c r="K2825" s="336"/>
      <c r="L2825" s="336"/>
      <c r="M2825" s="336"/>
      <c r="N2825" s="337"/>
    </row>
    <row r="2826" spans="2:14" x14ac:dyDescent="0.2">
      <c r="B2826" s="332"/>
      <c r="C2826" s="332"/>
      <c r="D2826" s="333"/>
      <c r="E2826" s="334"/>
      <c r="F2826" s="334"/>
      <c r="G2826" s="334"/>
      <c r="H2826" s="335"/>
      <c r="I2826" s="336"/>
      <c r="J2826" s="336"/>
      <c r="K2826" s="336"/>
      <c r="L2826" s="336"/>
      <c r="M2826" s="336"/>
      <c r="N2826" s="337"/>
    </row>
    <row r="2827" spans="2:14" x14ac:dyDescent="0.2">
      <c r="B2827" s="332"/>
      <c r="C2827" s="332"/>
      <c r="D2827" s="333"/>
      <c r="E2827" s="334"/>
      <c r="F2827" s="334"/>
      <c r="G2827" s="334"/>
      <c r="H2827" s="335"/>
      <c r="I2827" s="336"/>
      <c r="J2827" s="336"/>
      <c r="K2827" s="336"/>
      <c r="L2827" s="336"/>
      <c r="M2827" s="336"/>
      <c r="N2827" s="337"/>
    </row>
    <row r="2828" spans="2:14" x14ac:dyDescent="0.2">
      <c r="B2828" s="332"/>
      <c r="C2828" s="332"/>
      <c r="D2828" s="333"/>
      <c r="E2828" s="334"/>
      <c r="F2828" s="334"/>
      <c r="G2828" s="334"/>
      <c r="H2828" s="335"/>
      <c r="I2828" s="336"/>
      <c r="J2828" s="336"/>
      <c r="K2828" s="336"/>
      <c r="L2828" s="336"/>
      <c r="M2828" s="336"/>
      <c r="N2828" s="337"/>
    </row>
    <row r="2829" spans="2:14" x14ac:dyDescent="0.2">
      <c r="B2829" s="332"/>
      <c r="C2829" s="332"/>
      <c r="D2829" s="333"/>
      <c r="E2829" s="334"/>
      <c r="F2829" s="334"/>
      <c r="G2829" s="334"/>
      <c r="H2829" s="335"/>
      <c r="I2829" s="336"/>
      <c r="J2829" s="336"/>
      <c r="K2829" s="336"/>
      <c r="L2829" s="336"/>
      <c r="M2829" s="336"/>
      <c r="N2829" s="337"/>
    </row>
    <row r="2830" spans="2:14" x14ac:dyDescent="0.2">
      <c r="B2830" s="332"/>
      <c r="C2830" s="332"/>
      <c r="D2830" s="333"/>
      <c r="E2830" s="334"/>
      <c r="F2830" s="334"/>
      <c r="G2830" s="334"/>
      <c r="H2830" s="335"/>
      <c r="I2830" s="336"/>
      <c r="J2830" s="336"/>
      <c r="K2830" s="336"/>
      <c r="L2830" s="336"/>
      <c r="M2830" s="336"/>
      <c r="N2830" s="337"/>
    </row>
    <row r="2831" spans="2:14" x14ac:dyDescent="0.2">
      <c r="B2831" s="332"/>
      <c r="C2831" s="332"/>
      <c r="D2831" s="333"/>
      <c r="E2831" s="334"/>
      <c r="F2831" s="334"/>
      <c r="G2831" s="334"/>
      <c r="H2831" s="335"/>
      <c r="I2831" s="336"/>
      <c r="J2831" s="336"/>
      <c r="K2831" s="336"/>
      <c r="L2831" s="336"/>
      <c r="M2831" s="336"/>
      <c r="N2831" s="337"/>
    </row>
    <row r="2832" spans="2:14" x14ac:dyDescent="0.2">
      <c r="B2832" s="332"/>
      <c r="C2832" s="332"/>
      <c r="D2832" s="333"/>
      <c r="E2832" s="334"/>
      <c r="F2832" s="334"/>
      <c r="G2832" s="334"/>
      <c r="H2832" s="335"/>
      <c r="I2832" s="336"/>
      <c r="J2832" s="336"/>
      <c r="K2832" s="336"/>
      <c r="L2832" s="336"/>
      <c r="M2832" s="336"/>
      <c r="N2832" s="337"/>
    </row>
    <row r="2833" spans="2:14" x14ac:dyDescent="0.2">
      <c r="B2833" s="332"/>
      <c r="C2833" s="332"/>
      <c r="D2833" s="333"/>
      <c r="E2833" s="334"/>
      <c r="F2833" s="334"/>
      <c r="G2833" s="334"/>
      <c r="H2833" s="335"/>
      <c r="I2833" s="336"/>
      <c r="J2833" s="336"/>
      <c r="K2833" s="336"/>
      <c r="L2833" s="336"/>
      <c r="M2833" s="336"/>
      <c r="N2833" s="337"/>
    </row>
    <row r="2834" spans="2:14" x14ac:dyDescent="0.2">
      <c r="B2834" s="332"/>
      <c r="C2834" s="332"/>
      <c r="D2834" s="333"/>
      <c r="E2834" s="334"/>
      <c r="F2834" s="334"/>
      <c r="G2834" s="334"/>
      <c r="H2834" s="335"/>
      <c r="I2834" s="336"/>
      <c r="J2834" s="336"/>
      <c r="K2834" s="336"/>
      <c r="L2834" s="336"/>
      <c r="M2834" s="336"/>
      <c r="N2834" s="337"/>
    </row>
    <row r="2835" spans="2:14" x14ac:dyDescent="0.2">
      <c r="B2835" s="332"/>
      <c r="C2835" s="332"/>
      <c r="D2835" s="333"/>
      <c r="E2835" s="334"/>
      <c r="F2835" s="334"/>
      <c r="G2835" s="334"/>
      <c r="H2835" s="335"/>
      <c r="I2835" s="336"/>
      <c r="J2835" s="336"/>
      <c r="K2835" s="336"/>
      <c r="L2835" s="336"/>
      <c r="M2835" s="336"/>
      <c r="N2835" s="337"/>
    </row>
    <row r="2836" spans="2:14" x14ac:dyDescent="0.2">
      <c r="B2836" s="332"/>
      <c r="C2836" s="332"/>
      <c r="D2836" s="333"/>
      <c r="E2836" s="334"/>
      <c r="F2836" s="334"/>
      <c r="G2836" s="334"/>
      <c r="H2836" s="335"/>
      <c r="I2836" s="336"/>
      <c r="J2836" s="336"/>
      <c r="K2836" s="336"/>
      <c r="L2836" s="336"/>
      <c r="M2836" s="336"/>
      <c r="N2836" s="337"/>
    </row>
    <row r="2837" spans="2:14" x14ac:dyDescent="0.2">
      <c r="B2837" s="332"/>
      <c r="C2837" s="332"/>
      <c r="D2837" s="333"/>
      <c r="E2837" s="334"/>
      <c r="F2837" s="334"/>
      <c r="G2837" s="334"/>
      <c r="H2837" s="335"/>
      <c r="I2837" s="336"/>
      <c r="J2837" s="336"/>
      <c r="K2837" s="336"/>
      <c r="L2837" s="336"/>
      <c r="M2837" s="336"/>
      <c r="N2837" s="337"/>
    </row>
    <row r="2838" spans="2:14" x14ac:dyDescent="0.2">
      <c r="B2838" s="332"/>
      <c r="C2838" s="332"/>
      <c r="D2838" s="333"/>
      <c r="E2838" s="334"/>
      <c r="F2838" s="334"/>
      <c r="G2838" s="334"/>
      <c r="H2838" s="335"/>
      <c r="I2838" s="336"/>
      <c r="J2838" s="336"/>
      <c r="K2838" s="336"/>
      <c r="L2838" s="336"/>
      <c r="M2838" s="336"/>
      <c r="N2838" s="337"/>
    </row>
    <row r="2839" spans="2:14" x14ac:dyDescent="0.2">
      <c r="B2839" s="332"/>
      <c r="C2839" s="332"/>
      <c r="D2839" s="333"/>
      <c r="E2839" s="334"/>
      <c r="F2839" s="334"/>
      <c r="G2839" s="334"/>
      <c r="H2839" s="335"/>
      <c r="I2839" s="336"/>
      <c r="J2839" s="336"/>
      <c r="K2839" s="336"/>
      <c r="L2839" s="336"/>
      <c r="M2839" s="336"/>
      <c r="N2839" s="337"/>
    </row>
    <row r="2840" spans="2:14" x14ac:dyDescent="0.2">
      <c r="B2840" s="332"/>
      <c r="C2840" s="332"/>
      <c r="D2840" s="333"/>
      <c r="E2840" s="334"/>
      <c r="F2840" s="334"/>
      <c r="G2840" s="334"/>
      <c r="H2840" s="335"/>
      <c r="I2840" s="336"/>
      <c r="J2840" s="336"/>
      <c r="K2840" s="336"/>
      <c r="L2840" s="336"/>
      <c r="M2840" s="336"/>
      <c r="N2840" s="337"/>
    </row>
    <row r="2841" spans="2:14" x14ac:dyDescent="0.2">
      <c r="B2841" s="332"/>
      <c r="C2841" s="332"/>
      <c r="D2841" s="333"/>
      <c r="E2841" s="334"/>
      <c r="F2841" s="334"/>
      <c r="G2841" s="334"/>
      <c r="H2841" s="335"/>
      <c r="I2841" s="336"/>
      <c r="J2841" s="336"/>
      <c r="K2841" s="336"/>
      <c r="L2841" s="336"/>
      <c r="M2841" s="336"/>
      <c r="N2841" s="337"/>
    </row>
    <row r="2842" spans="2:14" x14ac:dyDescent="0.2">
      <c r="B2842" s="332"/>
      <c r="C2842" s="332"/>
      <c r="D2842" s="333"/>
      <c r="E2842" s="334"/>
      <c r="F2842" s="334"/>
      <c r="G2842" s="334"/>
      <c r="H2842" s="335"/>
      <c r="I2842" s="336"/>
      <c r="J2842" s="336"/>
      <c r="K2842" s="336"/>
      <c r="L2842" s="336"/>
      <c r="M2842" s="336"/>
      <c r="N2842" s="337"/>
    </row>
    <row r="2843" spans="2:14" x14ac:dyDescent="0.2">
      <c r="B2843" s="332"/>
      <c r="C2843" s="332"/>
      <c r="D2843" s="333"/>
      <c r="E2843" s="334"/>
      <c r="F2843" s="334"/>
      <c r="G2843" s="334"/>
      <c r="H2843" s="335"/>
      <c r="I2843" s="336"/>
      <c r="J2843" s="336"/>
      <c r="K2843" s="336"/>
      <c r="L2843" s="336"/>
      <c r="M2843" s="336"/>
      <c r="N2843" s="337"/>
    </row>
    <row r="2844" spans="2:14" x14ac:dyDescent="0.2">
      <c r="B2844" s="332"/>
      <c r="C2844" s="332"/>
      <c r="D2844" s="333"/>
      <c r="E2844" s="334"/>
      <c r="F2844" s="334"/>
      <c r="G2844" s="334"/>
      <c r="H2844" s="335"/>
      <c r="I2844" s="336"/>
      <c r="J2844" s="336"/>
      <c r="K2844" s="336"/>
      <c r="L2844" s="336"/>
      <c r="M2844" s="336"/>
      <c r="N2844" s="337"/>
    </row>
    <row r="2845" spans="2:14" x14ac:dyDescent="0.2">
      <c r="B2845" s="332"/>
      <c r="C2845" s="332"/>
      <c r="D2845" s="333"/>
      <c r="E2845" s="334"/>
      <c r="F2845" s="334"/>
      <c r="G2845" s="334"/>
      <c r="H2845" s="335"/>
      <c r="I2845" s="336"/>
      <c r="J2845" s="336"/>
      <c r="K2845" s="336"/>
      <c r="L2845" s="336"/>
      <c r="M2845" s="336"/>
      <c r="N2845" s="337"/>
    </row>
    <row r="2846" spans="2:14" x14ac:dyDescent="0.2">
      <c r="B2846" s="332"/>
      <c r="C2846" s="332"/>
      <c r="D2846" s="333"/>
      <c r="E2846" s="334"/>
      <c r="F2846" s="334"/>
      <c r="G2846" s="334"/>
      <c r="H2846" s="335"/>
      <c r="I2846" s="336"/>
      <c r="J2846" s="336"/>
      <c r="K2846" s="336"/>
      <c r="L2846" s="336"/>
      <c r="M2846" s="336"/>
      <c r="N2846" s="337"/>
    </row>
    <row r="2847" spans="2:14" x14ac:dyDescent="0.2">
      <c r="B2847" s="332"/>
      <c r="C2847" s="332"/>
      <c r="D2847" s="333"/>
      <c r="E2847" s="334"/>
      <c r="F2847" s="334"/>
      <c r="G2847" s="334"/>
      <c r="H2847" s="335"/>
      <c r="I2847" s="336"/>
      <c r="J2847" s="336"/>
      <c r="K2847" s="336"/>
      <c r="L2847" s="336"/>
      <c r="M2847" s="336"/>
      <c r="N2847" s="337"/>
    </row>
    <row r="2848" spans="2:14" x14ac:dyDescent="0.2">
      <c r="B2848" s="332"/>
      <c r="C2848" s="332"/>
      <c r="D2848" s="333"/>
      <c r="E2848" s="334"/>
      <c r="F2848" s="334"/>
      <c r="G2848" s="334"/>
      <c r="H2848" s="335"/>
      <c r="I2848" s="336"/>
      <c r="J2848" s="336"/>
      <c r="K2848" s="336"/>
      <c r="L2848" s="336"/>
      <c r="M2848" s="336"/>
      <c r="N2848" s="337"/>
    </row>
    <row r="2849" spans="2:14" x14ac:dyDescent="0.2">
      <c r="B2849" s="332"/>
      <c r="C2849" s="332"/>
      <c r="D2849" s="333"/>
      <c r="E2849" s="334"/>
      <c r="F2849" s="334"/>
      <c r="G2849" s="334"/>
      <c r="H2849" s="335"/>
      <c r="I2849" s="336"/>
      <c r="J2849" s="336"/>
      <c r="K2849" s="336"/>
      <c r="L2849" s="336"/>
      <c r="M2849" s="336"/>
      <c r="N2849" s="337"/>
    </row>
    <row r="2850" spans="2:14" x14ac:dyDescent="0.2">
      <c r="B2850" s="332"/>
      <c r="C2850" s="332"/>
      <c r="D2850" s="333"/>
      <c r="E2850" s="334"/>
      <c r="F2850" s="334"/>
      <c r="G2850" s="334"/>
      <c r="H2850" s="335"/>
      <c r="I2850" s="336"/>
      <c r="J2850" s="336"/>
      <c r="K2850" s="336"/>
      <c r="L2850" s="336"/>
      <c r="M2850" s="336"/>
      <c r="N2850" s="337"/>
    </row>
    <row r="2851" spans="2:14" x14ac:dyDescent="0.2">
      <c r="B2851" s="332"/>
      <c r="C2851" s="332"/>
      <c r="D2851" s="333"/>
      <c r="E2851" s="334"/>
      <c r="F2851" s="334"/>
      <c r="G2851" s="334"/>
      <c r="H2851" s="335"/>
      <c r="I2851" s="336"/>
      <c r="J2851" s="336"/>
      <c r="K2851" s="336"/>
      <c r="L2851" s="336"/>
      <c r="M2851" s="336"/>
      <c r="N2851" s="337"/>
    </row>
    <row r="2852" spans="2:14" x14ac:dyDescent="0.2">
      <c r="B2852" s="332"/>
      <c r="C2852" s="332"/>
      <c r="D2852" s="333"/>
      <c r="E2852" s="334"/>
      <c r="F2852" s="334"/>
      <c r="G2852" s="334"/>
      <c r="H2852" s="335"/>
      <c r="I2852" s="336"/>
      <c r="J2852" s="336"/>
      <c r="K2852" s="336"/>
      <c r="L2852" s="336"/>
      <c r="M2852" s="336"/>
      <c r="N2852" s="337"/>
    </row>
    <row r="2853" spans="2:14" x14ac:dyDescent="0.2">
      <c r="B2853" s="332"/>
      <c r="C2853" s="332"/>
      <c r="D2853" s="333"/>
      <c r="E2853" s="334"/>
      <c r="F2853" s="334"/>
      <c r="G2853" s="334"/>
      <c r="H2853" s="335"/>
      <c r="I2853" s="336"/>
      <c r="J2853" s="336"/>
      <c r="K2853" s="336"/>
      <c r="L2853" s="336"/>
      <c r="M2853" s="336"/>
      <c r="N2853" s="337"/>
    </row>
    <row r="2854" spans="2:14" x14ac:dyDescent="0.2">
      <c r="B2854" s="332"/>
      <c r="C2854" s="332"/>
      <c r="D2854" s="333"/>
      <c r="E2854" s="334"/>
      <c r="F2854" s="334"/>
      <c r="G2854" s="334"/>
      <c r="H2854" s="335"/>
      <c r="I2854" s="336"/>
      <c r="J2854" s="336"/>
      <c r="K2854" s="336"/>
      <c r="L2854" s="336"/>
      <c r="M2854" s="336"/>
      <c r="N2854" s="337"/>
    </row>
    <row r="2855" spans="2:14" x14ac:dyDescent="0.2">
      <c r="B2855" s="332"/>
      <c r="C2855" s="332"/>
      <c r="D2855" s="333"/>
      <c r="E2855" s="334"/>
      <c r="F2855" s="334"/>
      <c r="G2855" s="334"/>
      <c r="H2855" s="335"/>
      <c r="I2855" s="336"/>
      <c r="J2855" s="336"/>
      <c r="K2855" s="336"/>
      <c r="L2855" s="336"/>
      <c r="M2855" s="336"/>
      <c r="N2855" s="337"/>
    </row>
    <row r="2856" spans="2:14" x14ac:dyDescent="0.2">
      <c r="B2856" s="332"/>
      <c r="C2856" s="332"/>
      <c r="D2856" s="333"/>
      <c r="E2856" s="334"/>
      <c r="F2856" s="334"/>
      <c r="G2856" s="334"/>
      <c r="H2856" s="335"/>
      <c r="I2856" s="336"/>
      <c r="J2856" s="336"/>
      <c r="K2856" s="336"/>
      <c r="L2856" s="336"/>
      <c r="M2856" s="336"/>
      <c r="N2856" s="337"/>
    </row>
    <row r="2857" spans="2:14" x14ac:dyDescent="0.2">
      <c r="B2857" s="332"/>
      <c r="C2857" s="332"/>
      <c r="D2857" s="333"/>
      <c r="E2857" s="334"/>
      <c r="F2857" s="334"/>
      <c r="G2857" s="334"/>
      <c r="H2857" s="335"/>
      <c r="I2857" s="336"/>
      <c r="J2857" s="336"/>
      <c r="K2857" s="336"/>
      <c r="L2857" s="336"/>
      <c r="M2857" s="336"/>
      <c r="N2857" s="337"/>
    </row>
    <row r="2858" spans="2:14" x14ac:dyDescent="0.2">
      <c r="B2858" s="332"/>
      <c r="C2858" s="332"/>
      <c r="D2858" s="333"/>
      <c r="E2858" s="334"/>
      <c r="F2858" s="334"/>
      <c r="G2858" s="334"/>
      <c r="H2858" s="335"/>
      <c r="I2858" s="336"/>
      <c r="J2858" s="336"/>
      <c r="K2858" s="336"/>
      <c r="L2858" s="336"/>
      <c r="M2858" s="336"/>
      <c r="N2858" s="337"/>
    </row>
    <row r="2859" spans="2:14" x14ac:dyDescent="0.2">
      <c r="B2859" s="332"/>
      <c r="C2859" s="332"/>
      <c r="D2859" s="333"/>
      <c r="E2859" s="334"/>
      <c r="F2859" s="334"/>
      <c r="G2859" s="334"/>
      <c r="H2859" s="335"/>
      <c r="I2859" s="336"/>
      <c r="J2859" s="336"/>
      <c r="K2859" s="336"/>
      <c r="L2859" s="336"/>
      <c r="M2859" s="336"/>
      <c r="N2859" s="337"/>
    </row>
    <row r="2860" spans="2:14" x14ac:dyDescent="0.2">
      <c r="B2860" s="332"/>
      <c r="C2860" s="332"/>
      <c r="D2860" s="333"/>
      <c r="E2860" s="334"/>
      <c r="F2860" s="334"/>
      <c r="G2860" s="334"/>
      <c r="H2860" s="335"/>
      <c r="I2860" s="336"/>
      <c r="J2860" s="336"/>
      <c r="K2860" s="336"/>
      <c r="L2860" s="336"/>
      <c r="M2860" s="336"/>
      <c r="N2860" s="337"/>
    </row>
    <row r="2861" spans="2:14" x14ac:dyDescent="0.2">
      <c r="B2861" s="332"/>
      <c r="C2861" s="332"/>
      <c r="D2861" s="333"/>
      <c r="E2861" s="334"/>
      <c r="F2861" s="334"/>
      <c r="G2861" s="334"/>
      <c r="H2861" s="335"/>
      <c r="I2861" s="336"/>
      <c r="J2861" s="336"/>
      <c r="K2861" s="336"/>
      <c r="L2861" s="336"/>
      <c r="M2861" s="336"/>
      <c r="N2861" s="337"/>
    </row>
    <row r="2862" spans="2:14" x14ac:dyDescent="0.2">
      <c r="B2862" s="332"/>
      <c r="C2862" s="332"/>
      <c r="D2862" s="333"/>
      <c r="E2862" s="334"/>
      <c r="F2862" s="334"/>
      <c r="G2862" s="334"/>
      <c r="H2862" s="335"/>
      <c r="I2862" s="336"/>
      <c r="J2862" s="336"/>
      <c r="K2862" s="336"/>
      <c r="L2862" s="336"/>
      <c r="M2862" s="336"/>
      <c r="N2862" s="337"/>
    </row>
    <row r="2863" spans="2:14" x14ac:dyDescent="0.2">
      <c r="B2863" s="332"/>
      <c r="C2863" s="332"/>
      <c r="D2863" s="333"/>
      <c r="E2863" s="334"/>
      <c r="F2863" s="334"/>
      <c r="G2863" s="334"/>
      <c r="H2863" s="335"/>
      <c r="I2863" s="336"/>
      <c r="J2863" s="336"/>
      <c r="K2863" s="336"/>
      <c r="L2863" s="336"/>
      <c r="M2863" s="336"/>
      <c r="N2863" s="337"/>
    </row>
    <row r="2864" spans="2:14" x14ac:dyDescent="0.2">
      <c r="B2864" s="332"/>
      <c r="C2864" s="332"/>
      <c r="D2864" s="333"/>
      <c r="E2864" s="334"/>
      <c r="F2864" s="334"/>
      <c r="G2864" s="334"/>
      <c r="H2864" s="335"/>
      <c r="I2864" s="336"/>
      <c r="J2864" s="336"/>
      <c r="K2864" s="336"/>
      <c r="L2864" s="336"/>
      <c r="M2864" s="336"/>
      <c r="N2864" s="337"/>
    </row>
    <row r="2865" spans="2:14" x14ac:dyDescent="0.2">
      <c r="B2865" s="332"/>
      <c r="C2865" s="332"/>
      <c r="D2865" s="333"/>
      <c r="E2865" s="334"/>
      <c r="F2865" s="334"/>
      <c r="G2865" s="334"/>
      <c r="H2865" s="335"/>
      <c r="I2865" s="336"/>
      <c r="J2865" s="336"/>
      <c r="K2865" s="336"/>
      <c r="L2865" s="336"/>
      <c r="M2865" s="336"/>
      <c r="N2865" s="337"/>
    </row>
    <row r="2866" spans="2:14" x14ac:dyDescent="0.2">
      <c r="B2866" s="332"/>
      <c r="C2866" s="332"/>
      <c r="D2866" s="333"/>
      <c r="E2866" s="334"/>
      <c r="F2866" s="334"/>
      <c r="G2866" s="334"/>
      <c r="H2866" s="335"/>
      <c r="I2866" s="336"/>
      <c r="J2866" s="336"/>
      <c r="K2866" s="336"/>
      <c r="L2866" s="336"/>
      <c r="M2866" s="336"/>
      <c r="N2866" s="337"/>
    </row>
    <row r="2867" spans="2:14" x14ac:dyDescent="0.2">
      <c r="B2867" s="332"/>
      <c r="C2867" s="332"/>
      <c r="D2867" s="333"/>
      <c r="E2867" s="334"/>
      <c r="F2867" s="334"/>
      <c r="G2867" s="334"/>
      <c r="H2867" s="335"/>
      <c r="I2867" s="336"/>
      <c r="J2867" s="336"/>
      <c r="K2867" s="336"/>
      <c r="L2867" s="336"/>
      <c r="M2867" s="336"/>
      <c r="N2867" s="337"/>
    </row>
    <row r="2868" spans="2:14" x14ac:dyDescent="0.2">
      <c r="B2868" s="332"/>
      <c r="C2868" s="332"/>
      <c r="D2868" s="333"/>
      <c r="E2868" s="334"/>
      <c r="F2868" s="334"/>
      <c r="G2868" s="334"/>
      <c r="H2868" s="335"/>
      <c r="I2868" s="336"/>
      <c r="J2868" s="336"/>
      <c r="K2868" s="336"/>
      <c r="L2868" s="336"/>
      <c r="M2868" s="336"/>
      <c r="N2868" s="337"/>
    </row>
    <row r="2869" spans="2:14" x14ac:dyDescent="0.2">
      <c r="B2869" s="332"/>
      <c r="C2869" s="332"/>
      <c r="D2869" s="333"/>
      <c r="E2869" s="334"/>
      <c r="F2869" s="334"/>
      <c r="G2869" s="334"/>
      <c r="H2869" s="335"/>
      <c r="I2869" s="336"/>
      <c r="J2869" s="336"/>
      <c r="K2869" s="336"/>
      <c r="L2869" s="336"/>
      <c r="M2869" s="336"/>
      <c r="N2869" s="337"/>
    </row>
    <row r="2870" spans="2:14" x14ac:dyDescent="0.2">
      <c r="B2870" s="332"/>
      <c r="C2870" s="332"/>
      <c r="D2870" s="333"/>
      <c r="E2870" s="334"/>
      <c r="F2870" s="334"/>
      <c r="G2870" s="334"/>
      <c r="H2870" s="335"/>
      <c r="I2870" s="336"/>
      <c r="J2870" s="336"/>
      <c r="K2870" s="336"/>
      <c r="L2870" s="336"/>
      <c r="M2870" s="336"/>
      <c r="N2870" s="337"/>
    </row>
    <row r="2871" spans="2:14" x14ac:dyDescent="0.2">
      <c r="B2871" s="332"/>
      <c r="C2871" s="332"/>
      <c r="D2871" s="333"/>
      <c r="E2871" s="334"/>
      <c r="F2871" s="334"/>
      <c r="G2871" s="334"/>
      <c r="H2871" s="335"/>
      <c r="I2871" s="336"/>
      <c r="J2871" s="336"/>
      <c r="K2871" s="336"/>
      <c r="L2871" s="336"/>
      <c r="M2871" s="336"/>
      <c r="N2871" s="337"/>
    </row>
    <row r="2872" spans="2:14" x14ac:dyDescent="0.2">
      <c r="B2872" s="332"/>
      <c r="C2872" s="332"/>
      <c r="D2872" s="333"/>
      <c r="E2872" s="334"/>
      <c r="F2872" s="334"/>
      <c r="G2872" s="334"/>
      <c r="H2872" s="335"/>
      <c r="I2872" s="336"/>
      <c r="J2872" s="336"/>
      <c r="K2872" s="336"/>
      <c r="L2872" s="336"/>
      <c r="M2872" s="336"/>
      <c r="N2872" s="337"/>
    </row>
    <row r="2873" spans="2:14" x14ac:dyDescent="0.2">
      <c r="B2873" s="332"/>
      <c r="C2873" s="332"/>
      <c r="D2873" s="333"/>
      <c r="E2873" s="334"/>
      <c r="F2873" s="334"/>
      <c r="G2873" s="334"/>
      <c r="H2873" s="335"/>
      <c r="I2873" s="336"/>
      <c r="J2873" s="336"/>
      <c r="K2873" s="336"/>
      <c r="L2873" s="336"/>
      <c r="M2873" s="336"/>
      <c r="N2873" s="337"/>
    </row>
    <row r="2874" spans="2:14" x14ac:dyDescent="0.2">
      <c r="B2874" s="332"/>
      <c r="C2874" s="332"/>
      <c r="D2874" s="333"/>
      <c r="E2874" s="334"/>
      <c r="F2874" s="334"/>
      <c r="G2874" s="334"/>
      <c r="H2874" s="335"/>
      <c r="I2874" s="336"/>
      <c r="J2874" s="336"/>
      <c r="K2874" s="336"/>
      <c r="L2874" s="336"/>
      <c r="M2874" s="336"/>
      <c r="N2874" s="337"/>
    </row>
    <row r="2875" spans="2:14" x14ac:dyDescent="0.2">
      <c r="B2875" s="332"/>
      <c r="C2875" s="332"/>
      <c r="D2875" s="333"/>
      <c r="E2875" s="334"/>
      <c r="F2875" s="334"/>
      <c r="G2875" s="334"/>
      <c r="H2875" s="335"/>
      <c r="I2875" s="336"/>
      <c r="J2875" s="336"/>
      <c r="K2875" s="336"/>
      <c r="L2875" s="336"/>
      <c r="M2875" s="336"/>
      <c r="N2875" s="337"/>
    </row>
    <row r="2876" spans="2:14" x14ac:dyDescent="0.2">
      <c r="B2876" s="332"/>
      <c r="C2876" s="332"/>
      <c r="D2876" s="333"/>
      <c r="E2876" s="334"/>
      <c r="F2876" s="334"/>
      <c r="G2876" s="334"/>
      <c r="H2876" s="335"/>
      <c r="I2876" s="336"/>
      <c r="J2876" s="336"/>
      <c r="K2876" s="336"/>
      <c r="L2876" s="336"/>
      <c r="M2876" s="336"/>
      <c r="N2876" s="337"/>
    </row>
    <row r="2877" spans="2:14" x14ac:dyDescent="0.2">
      <c r="B2877" s="332"/>
      <c r="C2877" s="332"/>
      <c r="D2877" s="333"/>
      <c r="E2877" s="334"/>
      <c r="F2877" s="334"/>
      <c r="G2877" s="334"/>
      <c r="H2877" s="335"/>
      <c r="I2877" s="336"/>
      <c r="J2877" s="336"/>
      <c r="K2877" s="336"/>
      <c r="L2877" s="336"/>
      <c r="M2877" s="336"/>
      <c r="N2877" s="337"/>
    </row>
    <row r="2878" spans="2:14" x14ac:dyDescent="0.2">
      <c r="B2878" s="332"/>
      <c r="C2878" s="332"/>
      <c r="D2878" s="333"/>
      <c r="E2878" s="334"/>
      <c r="F2878" s="334"/>
      <c r="G2878" s="334"/>
      <c r="H2878" s="335"/>
      <c r="I2878" s="336"/>
      <c r="J2878" s="336"/>
      <c r="K2878" s="336"/>
      <c r="L2878" s="336"/>
      <c r="M2878" s="336"/>
      <c r="N2878" s="337"/>
    </row>
    <row r="2879" spans="2:14" x14ac:dyDescent="0.2">
      <c r="B2879" s="332"/>
      <c r="C2879" s="332"/>
      <c r="D2879" s="333"/>
      <c r="E2879" s="334"/>
      <c r="F2879" s="334"/>
      <c r="G2879" s="334"/>
      <c r="H2879" s="335"/>
      <c r="I2879" s="336"/>
      <c r="J2879" s="336"/>
      <c r="K2879" s="336"/>
      <c r="L2879" s="336"/>
      <c r="M2879" s="336"/>
      <c r="N2879" s="337"/>
    </row>
    <row r="2880" spans="2:14" x14ac:dyDescent="0.2">
      <c r="B2880" s="332"/>
      <c r="C2880" s="332"/>
      <c r="D2880" s="333"/>
      <c r="E2880" s="334"/>
      <c r="F2880" s="334"/>
      <c r="G2880" s="334"/>
      <c r="H2880" s="335"/>
      <c r="I2880" s="336"/>
      <c r="J2880" s="336"/>
      <c r="K2880" s="336"/>
      <c r="L2880" s="336"/>
      <c r="M2880" s="336"/>
      <c r="N2880" s="337"/>
    </row>
    <row r="2881" spans="2:14" x14ac:dyDescent="0.2">
      <c r="B2881" s="332"/>
      <c r="C2881" s="332"/>
      <c r="D2881" s="333"/>
      <c r="E2881" s="334"/>
      <c r="F2881" s="334"/>
      <c r="G2881" s="334"/>
      <c r="H2881" s="335"/>
      <c r="I2881" s="336"/>
      <c r="J2881" s="336"/>
      <c r="K2881" s="336"/>
      <c r="L2881" s="336"/>
      <c r="M2881" s="336"/>
      <c r="N2881" s="337"/>
    </row>
    <row r="2882" spans="2:14" x14ac:dyDescent="0.2">
      <c r="B2882" s="332"/>
      <c r="C2882" s="332"/>
      <c r="D2882" s="333"/>
      <c r="E2882" s="334"/>
      <c r="F2882" s="334"/>
      <c r="G2882" s="334"/>
      <c r="H2882" s="335"/>
      <c r="I2882" s="336"/>
      <c r="J2882" s="336"/>
      <c r="K2882" s="336"/>
      <c r="L2882" s="336"/>
      <c r="M2882" s="336"/>
      <c r="N2882" s="337"/>
    </row>
    <row r="2883" spans="2:14" x14ac:dyDescent="0.2">
      <c r="B2883" s="332"/>
      <c r="C2883" s="332"/>
      <c r="D2883" s="333"/>
      <c r="E2883" s="334"/>
      <c r="F2883" s="334"/>
      <c r="G2883" s="334"/>
      <c r="H2883" s="335"/>
      <c r="I2883" s="336"/>
      <c r="J2883" s="336"/>
      <c r="K2883" s="336"/>
      <c r="L2883" s="336"/>
      <c r="M2883" s="336"/>
      <c r="N2883" s="337"/>
    </row>
    <row r="2884" spans="2:14" x14ac:dyDescent="0.2">
      <c r="B2884" s="332"/>
      <c r="C2884" s="332"/>
      <c r="D2884" s="333"/>
      <c r="E2884" s="334"/>
      <c r="F2884" s="334"/>
      <c r="G2884" s="334"/>
      <c r="H2884" s="335"/>
      <c r="I2884" s="336"/>
      <c r="J2884" s="336"/>
      <c r="K2884" s="336"/>
      <c r="L2884" s="336"/>
      <c r="M2884" s="336"/>
      <c r="N2884" s="337"/>
    </row>
    <row r="2885" spans="2:14" x14ac:dyDescent="0.2">
      <c r="B2885" s="332"/>
      <c r="C2885" s="332"/>
      <c r="D2885" s="333"/>
      <c r="E2885" s="334"/>
      <c r="F2885" s="334"/>
      <c r="G2885" s="334"/>
      <c r="H2885" s="335"/>
      <c r="I2885" s="336"/>
      <c r="J2885" s="336"/>
      <c r="K2885" s="336"/>
      <c r="L2885" s="336"/>
      <c r="M2885" s="336"/>
      <c r="N2885" s="337"/>
    </row>
    <row r="2886" spans="2:14" x14ac:dyDescent="0.2">
      <c r="B2886" s="332"/>
      <c r="C2886" s="332"/>
      <c r="D2886" s="333"/>
      <c r="E2886" s="334"/>
      <c r="F2886" s="334"/>
      <c r="G2886" s="334"/>
      <c r="H2886" s="335"/>
      <c r="I2886" s="336"/>
      <c r="J2886" s="336"/>
      <c r="K2886" s="336"/>
      <c r="L2886" s="336"/>
      <c r="M2886" s="336"/>
      <c r="N2886" s="337"/>
    </row>
    <row r="2887" spans="2:14" x14ac:dyDescent="0.2">
      <c r="B2887" s="332"/>
      <c r="C2887" s="332"/>
      <c r="D2887" s="333"/>
      <c r="E2887" s="334"/>
      <c r="F2887" s="334"/>
      <c r="G2887" s="334"/>
      <c r="H2887" s="335"/>
      <c r="I2887" s="336"/>
      <c r="J2887" s="336"/>
      <c r="K2887" s="336"/>
      <c r="L2887" s="336"/>
      <c r="M2887" s="336"/>
      <c r="N2887" s="337"/>
    </row>
    <row r="2888" spans="2:14" x14ac:dyDescent="0.2">
      <c r="B2888" s="332"/>
      <c r="C2888" s="332"/>
      <c r="D2888" s="333"/>
      <c r="E2888" s="334"/>
      <c r="F2888" s="334"/>
      <c r="G2888" s="334"/>
      <c r="H2888" s="335"/>
      <c r="I2888" s="336"/>
      <c r="J2888" s="336"/>
      <c r="K2888" s="336"/>
      <c r="L2888" s="336"/>
      <c r="M2888" s="336"/>
      <c r="N2888" s="337"/>
    </row>
    <row r="2889" spans="2:14" x14ac:dyDescent="0.2">
      <c r="B2889" s="332"/>
      <c r="C2889" s="332"/>
      <c r="D2889" s="333"/>
      <c r="E2889" s="334"/>
      <c r="F2889" s="334"/>
      <c r="G2889" s="334"/>
      <c r="H2889" s="335"/>
      <c r="I2889" s="336"/>
      <c r="J2889" s="336"/>
      <c r="K2889" s="336"/>
      <c r="L2889" s="336"/>
      <c r="M2889" s="336"/>
      <c r="N2889" s="337"/>
    </row>
    <row r="2890" spans="2:14" x14ac:dyDescent="0.2">
      <c r="B2890" s="332"/>
      <c r="C2890" s="332"/>
      <c r="D2890" s="333"/>
      <c r="E2890" s="334"/>
      <c r="F2890" s="334"/>
      <c r="G2890" s="334"/>
      <c r="H2890" s="335"/>
      <c r="I2890" s="336"/>
      <c r="J2890" s="336"/>
      <c r="K2890" s="336"/>
      <c r="L2890" s="336"/>
      <c r="M2890" s="336"/>
      <c r="N2890" s="337"/>
    </row>
    <row r="2891" spans="2:14" x14ac:dyDescent="0.2">
      <c r="B2891" s="332"/>
      <c r="C2891" s="332"/>
      <c r="D2891" s="333"/>
      <c r="E2891" s="334"/>
      <c r="F2891" s="334"/>
      <c r="G2891" s="334"/>
      <c r="H2891" s="335"/>
      <c r="I2891" s="336"/>
      <c r="J2891" s="336"/>
      <c r="K2891" s="336"/>
      <c r="L2891" s="336"/>
      <c r="M2891" s="336"/>
      <c r="N2891" s="337"/>
    </row>
    <row r="2892" spans="2:14" x14ac:dyDescent="0.2">
      <c r="B2892" s="332"/>
      <c r="C2892" s="332"/>
      <c r="D2892" s="333"/>
      <c r="E2892" s="334"/>
      <c r="F2892" s="334"/>
      <c r="G2892" s="334"/>
      <c r="H2892" s="335"/>
      <c r="I2892" s="336"/>
      <c r="J2892" s="336"/>
      <c r="K2892" s="336"/>
      <c r="L2892" s="336"/>
      <c r="M2892" s="336"/>
      <c r="N2892" s="337"/>
    </row>
    <row r="2893" spans="2:14" x14ac:dyDescent="0.2">
      <c r="B2893" s="332"/>
      <c r="C2893" s="332"/>
      <c r="D2893" s="333"/>
      <c r="E2893" s="334"/>
      <c r="F2893" s="334"/>
      <c r="G2893" s="334"/>
      <c r="H2893" s="335"/>
      <c r="I2893" s="336"/>
      <c r="J2893" s="336"/>
      <c r="K2893" s="336"/>
      <c r="L2893" s="336"/>
      <c r="M2893" s="336"/>
      <c r="N2893" s="337"/>
    </row>
    <row r="2894" spans="2:14" x14ac:dyDescent="0.2">
      <c r="B2894" s="332"/>
      <c r="C2894" s="332"/>
      <c r="D2894" s="333"/>
      <c r="E2894" s="334"/>
      <c r="F2894" s="334"/>
      <c r="G2894" s="334"/>
      <c r="H2894" s="335"/>
      <c r="I2894" s="336"/>
      <c r="J2894" s="336"/>
      <c r="K2894" s="336"/>
      <c r="L2894" s="336"/>
      <c r="M2894" s="336"/>
      <c r="N2894" s="337"/>
    </row>
    <row r="2895" spans="2:14" x14ac:dyDescent="0.2">
      <c r="B2895" s="332"/>
      <c r="C2895" s="332"/>
      <c r="D2895" s="333"/>
      <c r="E2895" s="334"/>
      <c r="F2895" s="334"/>
      <c r="G2895" s="334"/>
      <c r="H2895" s="335"/>
      <c r="I2895" s="336"/>
      <c r="J2895" s="336"/>
      <c r="K2895" s="336"/>
      <c r="L2895" s="336"/>
      <c r="M2895" s="336"/>
      <c r="N2895" s="337"/>
    </row>
    <row r="2896" spans="2:14" x14ac:dyDescent="0.2">
      <c r="B2896" s="332"/>
      <c r="C2896" s="332"/>
      <c r="D2896" s="333"/>
      <c r="E2896" s="334"/>
      <c r="F2896" s="334"/>
      <c r="G2896" s="334"/>
      <c r="H2896" s="335"/>
      <c r="I2896" s="336"/>
      <c r="J2896" s="336"/>
      <c r="K2896" s="336"/>
      <c r="L2896" s="336"/>
      <c r="M2896" s="336"/>
      <c r="N2896" s="337"/>
    </row>
    <row r="2897" spans="2:14" x14ac:dyDescent="0.2">
      <c r="B2897" s="332"/>
      <c r="C2897" s="332"/>
      <c r="D2897" s="333"/>
      <c r="E2897" s="334"/>
      <c r="F2897" s="334"/>
      <c r="G2897" s="334"/>
      <c r="H2897" s="335"/>
      <c r="I2897" s="336"/>
      <c r="J2897" s="336"/>
      <c r="K2897" s="336"/>
      <c r="L2897" s="336"/>
      <c r="M2897" s="336"/>
      <c r="N2897" s="337"/>
    </row>
    <row r="2898" spans="2:14" x14ac:dyDescent="0.2">
      <c r="B2898" s="332"/>
      <c r="C2898" s="332"/>
      <c r="D2898" s="333"/>
      <c r="E2898" s="334"/>
      <c r="F2898" s="334"/>
      <c r="G2898" s="334"/>
      <c r="H2898" s="335"/>
      <c r="I2898" s="336"/>
      <c r="J2898" s="336"/>
      <c r="K2898" s="336"/>
      <c r="L2898" s="336"/>
      <c r="M2898" s="336"/>
      <c r="N2898" s="337"/>
    </row>
    <row r="2899" spans="2:14" x14ac:dyDescent="0.2">
      <c r="B2899" s="332"/>
      <c r="C2899" s="332"/>
      <c r="D2899" s="333"/>
      <c r="E2899" s="334"/>
      <c r="F2899" s="334"/>
      <c r="G2899" s="334"/>
      <c r="H2899" s="335"/>
      <c r="I2899" s="336"/>
      <c r="J2899" s="336"/>
      <c r="K2899" s="336"/>
      <c r="L2899" s="336"/>
      <c r="M2899" s="336"/>
      <c r="N2899" s="337"/>
    </row>
    <row r="2900" spans="2:14" x14ac:dyDescent="0.2">
      <c r="B2900" s="332"/>
      <c r="C2900" s="332"/>
      <c r="D2900" s="333"/>
      <c r="E2900" s="334"/>
      <c r="F2900" s="334"/>
      <c r="G2900" s="334"/>
      <c r="H2900" s="335"/>
      <c r="I2900" s="336"/>
      <c r="J2900" s="336"/>
      <c r="K2900" s="336"/>
      <c r="L2900" s="336"/>
      <c r="M2900" s="336"/>
      <c r="N2900" s="337"/>
    </row>
    <row r="2901" spans="2:14" x14ac:dyDescent="0.2">
      <c r="B2901" s="332"/>
      <c r="C2901" s="332"/>
      <c r="D2901" s="333"/>
      <c r="E2901" s="334"/>
      <c r="F2901" s="334"/>
      <c r="G2901" s="334"/>
      <c r="H2901" s="335"/>
      <c r="I2901" s="336"/>
      <c r="J2901" s="336"/>
      <c r="K2901" s="336"/>
      <c r="L2901" s="336"/>
      <c r="M2901" s="336"/>
      <c r="N2901" s="337"/>
    </row>
    <row r="2902" spans="2:14" x14ac:dyDescent="0.2">
      <c r="B2902" s="332"/>
      <c r="C2902" s="332"/>
      <c r="D2902" s="333"/>
      <c r="E2902" s="334"/>
      <c r="F2902" s="334"/>
      <c r="G2902" s="334"/>
      <c r="H2902" s="335"/>
      <c r="I2902" s="336"/>
      <c r="J2902" s="336"/>
      <c r="K2902" s="336"/>
      <c r="L2902" s="336"/>
      <c r="M2902" s="336"/>
      <c r="N2902" s="337"/>
    </row>
    <row r="2903" spans="2:14" x14ac:dyDescent="0.2">
      <c r="B2903" s="332"/>
      <c r="C2903" s="332"/>
      <c r="D2903" s="333"/>
      <c r="E2903" s="334"/>
      <c r="F2903" s="334"/>
      <c r="G2903" s="334"/>
      <c r="H2903" s="335"/>
      <c r="I2903" s="336"/>
      <c r="J2903" s="336"/>
      <c r="K2903" s="336"/>
      <c r="L2903" s="336"/>
      <c r="M2903" s="336"/>
      <c r="N2903" s="337"/>
    </row>
    <row r="2904" spans="2:14" x14ac:dyDescent="0.2">
      <c r="B2904" s="332"/>
      <c r="C2904" s="332"/>
      <c r="D2904" s="333"/>
      <c r="E2904" s="334"/>
      <c r="F2904" s="334"/>
      <c r="G2904" s="334"/>
      <c r="H2904" s="335"/>
      <c r="I2904" s="336"/>
      <c r="J2904" s="336"/>
      <c r="K2904" s="336"/>
      <c r="L2904" s="336"/>
      <c r="M2904" s="336"/>
      <c r="N2904" s="337"/>
    </row>
    <row r="2905" spans="2:14" x14ac:dyDescent="0.2">
      <c r="B2905" s="332"/>
      <c r="C2905" s="332"/>
      <c r="D2905" s="333"/>
      <c r="E2905" s="334"/>
      <c r="F2905" s="334"/>
      <c r="G2905" s="334"/>
      <c r="H2905" s="335"/>
      <c r="I2905" s="336"/>
      <c r="J2905" s="336"/>
      <c r="K2905" s="336"/>
      <c r="L2905" s="336"/>
      <c r="M2905" s="336"/>
      <c r="N2905" s="337"/>
    </row>
    <row r="2906" spans="2:14" x14ac:dyDescent="0.2">
      <c r="B2906" s="332"/>
      <c r="C2906" s="332"/>
      <c r="D2906" s="333"/>
      <c r="E2906" s="334"/>
      <c r="F2906" s="334"/>
      <c r="G2906" s="334"/>
      <c r="H2906" s="335"/>
      <c r="I2906" s="336"/>
      <c r="J2906" s="336"/>
      <c r="K2906" s="336"/>
      <c r="L2906" s="336"/>
      <c r="M2906" s="336"/>
      <c r="N2906" s="337"/>
    </row>
    <row r="2907" spans="2:14" x14ac:dyDescent="0.2">
      <c r="B2907" s="332"/>
      <c r="C2907" s="332"/>
      <c r="D2907" s="333"/>
      <c r="E2907" s="334"/>
      <c r="F2907" s="334"/>
      <c r="G2907" s="334"/>
      <c r="H2907" s="335"/>
      <c r="I2907" s="336"/>
      <c r="J2907" s="336"/>
      <c r="K2907" s="336"/>
      <c r="L2907" s="336"/>
      <c r="M2907" s="336"/>
      <c r="N2907" s="337"/>
    </row>
    <row r="2908" spans="2:14" x14ac:dyDescent="0.2">
      <c r="B2908" s="332"/>
      <c r="C2908" s="332"/>
      <c r="D2908" s="333"/>
      <c r="E2908" s="334"/>
      <c r="F2908" s="334"/>
      <c r="G2908" s="334"/>
      <c r="H2908" s="335"/>
      <c r="I2908" s="336"/>
      <c r="J2908" s="336"/>
      <c r="K2908" s="336"/>
      <c r="L2908" s="336"/>
      <c r="M2908" s="336"/>
      <c r="N2908" s="337"/>
    </row>
    <row r="2909" spans="2:14" x14ac:dyDescent="0.2">
      <c r="B2909" s="332"/>
      <c r="C2909" s="332"/>
      <c r="D2909" s="333"/>
      <c r="E2909" s="334"/>
      <c r="F2909" s="334"/>
      <c r="G2909" s="334"/>
      <c r="H2909" s="335"/>
      <c r="I2909" s="336"/>
      <c r="J2909" s="336"/>
      <c r="K2909" s="336"/>
      <c r="L2909" s="336"/>
      <c r="M2909" s="336"/>
      <c r="N2909" s="337"/>
    </row>
    <row r="2910" spans="2:14" x14ac:dyDescent="0.2">
      <c r="B2910" s="332"/>
      <c r="C2910" s="332"/>
      <c r="D2910" s="333"/>
      <c r="E2910" s="334"/>
      <c r="F2910" s="334"/>
      <c r="G2910" s="334"/>
      <c r="H2910" s="335"/>
      <c r="I2910" s="336"/>
      <c r="J2910" s="336"/>
      <c r="K2910" s="336"/>
      <c r="L2910" s="336"/>
      <c r="M2910" s="336"/>
      <c r="N2910" s="337"/>
    </row>
    <row r="2911" spans="2:14" x14ac:dyDescent="0.2">
      <c r="B2911" s="332"/>
      <c r="C2911" s="332"/>
      <c r="D2911" s="333"/>
      <c r="E2911" s="334"/>
      <c r="F2911" s="334"/>
      <c r="G2911" s="334"/>
      <c r="H2911" s="335"/>
      <c r="I2911" s="336"/>
      <c r="J2911" s="336"/>
      <c r="K2911" s="336"/>
      <c r="L2911" s="336"/>
      <c r="M2911" s="336"/>
      <c r="N2911" s="337"/>
    </row>
    <row r="2912" spans="2:14" x14ac:dyDescent="0.2">
      <c r="B2912" s="332"/>
      <c r="C2912" s="332"/>
      <c r="D2912" s="333"/>
      <c r="E2912" s="334"/>
      <c r="F2912" s="334"/>
      <c r="G2912" s="334"/>
      <c r="H2912" s="335"/>
      <c r="I2912" s="336"/>
      <c r="J2912" s="336"/>
      <c r="K2912" s="336"/>
      <c r="L2912" s="336"/>
      <c r="M2912" s="336"/>
      <c r="N2912" s="337"/>
    </row>
    <row r="2913" spans="2:14" x14ac:dyDescent="0.2">
      <c r="B2913" s="332"/>
      <c r="C2913" s="332"/>
      <c r="D2913" s="333"/>
      <c r="E2913" s="334"/>
      <c r="F2913" s="334"/>
      <c r="G2913" s="334"/>
      <c r="H2913" s="335"/>
      <c r="I2913" s="336"/>
      <c r="J2913" s="336"/>
      <c r="K2913" s="336"/>
      <c r="L2913" s="336"/>
      <c r="M2913" s="336"/>
      <c r="N2913" s="337"/>
    </row>
    <row r="2914" spans="2:14" x14ac:dyDescent="0.2">
      <c r="B2914" s="332"/>
      <c r="C2914" s="332"/>
      <c r="D2914" s="333"/>
      <c r="E2914" s="334"/>
      <c r="F2914" s="334"/>
      <c r="G2914" s="334"/>
      <c r="H2914" s="335"/>
      <c r="I2914" s="336"/>
      <c r="J2914" s="336"/>
      <c r="K2914" s="336"/>
      <c r="L2914" s="336"/>
      <c r="M2914" s="336"/>
      <c r="N2914" s="337"/>
    </row>
    <row r="2915" spans="2:14" x14ac:dyDescent="0.2">
      <c r="B2915" s="332"/>
      <c r="C2915" s="332"/>
      <c r="D2915" s="333"/>
      <c r="E2915" s="334"/>
      <c r="F2915" s="334"/>
      <c r="G2915" s="334"/>
      <c r="H2915" s="335"/>
      <c r="I2915" s="336"/>
      <c r="J2915" s="336"/>
      <c r="K2915" s="336"/>
      <c r="L2915" s="336"/>
      <c r="M2915" s="336"/>
      <c r="N2915" s="337"/>
    </row>
    <row r="2916" spans="2:14" x14ac:dyDescent="0.2">
      <c r="B2916" s="332"/>
      <c r="C2916" s="332"/>
      <c r="D2916" s="333"/>
      <c r="E2916" s="334"/>
      <c r="F2916" s="334"/>
      <c r="G2916" s="334"/>
      <c r="H2916" s="335"/>
      <c r="I2916" s="336"/>
      <c r="J2916" s="336"/>
      <c r="K2916" s="336"/>
      <c r="L2916" s="336"/>
      <c r="M2916" s="336"/>
      <c r="N2916" s="337"/>
    </row>
    <row r="2917" spans="2:14" x14ac:dyDescent="0.2">
      <c r="B2917" s="332"/>
      <c r="C2917" s="332"/>
      <c r="D2917" s="333"/>
      <c r="E2917" s="334"/>
      <c r="F2917" s="334"/>
      <c r="G2917" s="334"/>
      <c r="H2917" s="335"/>
      <c r="I2917" s="336"/>
      <c r="J2917" s="336"/>
      <c r="K2917" s="336"/>
      <c r="L2917" s="336"/>
      <c r="M2917" s="336"/>
      <c r="N2917" s="337"/>
    </row>
    <row r="2918" spans="2:14" x14ac:dyDescent="0.2">
      <c r="B2918" s="332"/>
      <c r="C2918" s="332"/>
      <c r="D2918" s="333"/>
      <c r="E2918" s="334"/>
      <c r="F2918" s="334"/>
      <c r="G2918" s="334"/>
      <c r="H2918" s="335"/>
      <c r="I2918" s="336"/>
      <c r="J2918" s="336"/>
      <c r="K2918" s="336"/>
      <c r="L2918" s="336"/>
      <c r="M2918" s="336"/>
      <c r="N2918" s="337"/>
    </row>
    <row r="2919" spans="2:14" x14ac:dyDescent="0.2">
      <c r="B2919" s="332"/>
      <c r="C2919" s="332"/>
      <c r="D2919" s="333"/>
      <c r="E2919" s="334"/>
      <c r="F2919" s="334"/>
      <c r="G2919" s="334"/>
      <c r="H2919" s="335"/>
      <c r="I2919" s="336"/>
      <c r="J2919" s="336"/>
      <c r="K2919" s="336"/>
      <c r="L2919" s="336"/>
      <c r="M2919" s="336"/>
      <c r="N2919" s="337"/>
    </row>
    <row r="2920" spans="2:14" x14ac:dyDescent="0.2">
      <c r="B2920" s="332"/>
      <c r="C2920" s="332"/>
      <c r="D2920" s="333"/>
      <c r="E2920" s="334"/>
      <c r="F2920" s="334"/>
      <c r="G2920" s="334"/>
      <c r="H2920" s="335"/>
      <c r="I2920" s="336"/>
      <c r="J2920" s="336"/>
      <c r="K2920" s="336"/>
      <c r="L2920" s="336"/>
      <c r="M2920" s="336"/>
      <c r="N2920" s="337"/>
    </row>
    <row r="2921" spans="2:14" x14ac:dyDescent="0.2">
      <c r="B2921" s="332"/>
      <c r="C2921" s="332"/>
      <c r="D2921" s="333"/>
      <c r="E2921" s="334"/>
      <c r="F2921" s="334"/>
      <c r="G2921" s="334"/>
      <c r="H2921" s="335"/>
      <c r="I2921" s="336"/>
      <c r="J2921" s="336"/>
      <c r="K2921" s="336"/>
      <c r="L2921" s="336"/>
      <c r="M2921" s="336"/>
      <c r="N2921" s="337"/>
    </row>
    <row r="2922" spans="2:14" x14ac:dyDescent="0.2">
      <c r="B2922" s="332"/>
      <c r="C2922" s="332"/>
      <c r="D2922" s="333"/>
      <c r="E2922" s="334"/>
      <c r="F2922" s="334"/>
      <c r="G2922" s="334"/>
      <c r="H2922" s="335"/>
      <c r="I2922" s="336"/>
      <c r="J2922" s="336"/>
      <c r="K2922" s="336"/>
      <c r="L2922" s="336"/>
      <c r="M2922" s="336"/>
      <c r="N2922" s="337"/>
    </row>
    <row r="2923" spans="2:14" x14ac:dyDescent="0.2">
      <c r="B2923" s="332"/>
      <c r="C2923" s="332"/>
      <c r="D2923" s="333"/>
      <c r="E2923" s="334"/>
      <c r="F2923" s="334"/>
      <c r="G2923" s="334"/>
      <c r="H2923" s="335"/>
      <c r="I2923" s="336"/>
      <c r="J2923" s="336"/>
      <c r="K2923" s="336"/>
      <c r="L2923" s="336"/>
      <c r="M2923" s="336"/>
      <c r="N2923" s="337"/>
    </row>
    <row r="2924" spans="2:14" x14ac:dyDescent="0.2">
      <c r="B2924" s="332"/>
      <c r="C2924" s="332"/>
      <c r="D2924" s="333"/>
      <c r="E2924" s="334"/>
      <c r="F2924" s="334"/>
      <c r="G2924" s="334"/>
      <c r="H2924" s="335"/>
      <c r="I2924" s="336"/>
      <c r="J2924" s="336"/>
      <c r="K2924" s="336"/>
      <c r="L2924" s="336"/>
      <c r="M2924" s="336"/>
      <c r="N2924" s="337"/>
    </row>
    <row r="2925" spans="2:14" x14ac:dyDescent="0.2">
      <c r="B2925" s="332"/>
      <c r="C2925" s="332"/>
      <c r="D2925" s="333"/>
      <c r="E2925" s="334"/>
      <c r="F2925" s="334"/>
      <c r="G2925" s="334"/>
      <c r="H2925" s="335"/>
      <c r="I2925" s="336"/>
      <c r="J2925" s="336"/>
      <c r="K2925" s="336"/>
      <c r="L2925" s="336"/>
      <c r="M2925" s="336"/>
      <c r="N2925" s="337"/>
    </row>
    <row r="2926" spans="2:14" x14ac:dyDescent="0.2">
      <c r="B2926" s="332"/>
      <c r="C2926" s="332"/>
      <c r="D2926" s="333"/>
      <c r="E2926" s="334"/>
      <c r="F2926" s="334"/>
      <c r="G2926" s="334"/>
      <c r="H2926" s="335"/>
      <c r="I2926" s="336"/>
      <c r="J2926" s="336"/>
      <c r="K2926" s="336"/>
      <c r="L2926" s="336"/>
      <c r="M2926" s="336"/>
      <c r="N2926" s="337"/>
    </row>
    <row r="2927" spans="2:14" x14ac:dyDescent="0.2">
      <c r="B2927" s="332"/>
      <c r="C2927" s="332"/>
      <c r="D2927" s="333"/>
      <c r="E2927" s="334"/>
      <c r="F2927" s="334"/>
      <c r="G2927" s="334"/>
      <c r="H2927" s="335"/>
      <c r="I2927" s="336"/>
      <c r="J2927" s="336"/>
      <c r="K2927" s="336"/>
      <c r="L2927" s="336"/>
      <c r="M2927" s="336"/>
      <c r="N2927" s="337"/>
    </row>
    <row r="2928" spans="2:14" x14ac:dyDescent="0.2">
      <c r="B2928" s="332"/>
      <c r="C2928" s="332"/>
      <c r="D2928" s="333"/>
      <c r="E2928" s="334"/>
      <c r="F2928" s="334"/>
      <c r="G2928" s="334"/>
      <c r="H2928" s="335"/>
      <c r="I2928" s="336"/>
      <c r="J2928" s="336"/>
      <c r="K2928" s="336"/>
      <c r="L2928" s="336"/>
      <c r="M2928" s="336"/>
      <c r="N2928" s="337"/>
    </row>
    <row r="2929" spans="2:14" x14ac:dyDescent="0.2">
      <c r="B2929" s="332"/>
      <c r="C2929" s="332"/>
      <c r="D2929" s="333"/>
      <c r="E2929" s="334"/>
      <c r="F2929" s="334"/>
      <c r="G2929" s="334"/>
      <c r="H2929" s="335"/>
      <c r="I2929" s="336"/>
      <c r="J2929" s="336"/>
      <c r="K2929" s="336"/>
      <c r="L2929" s="336"/>
      <c r="M2929" s="336"/>
      <c r="N2929" s="337"/>
    </row>
    <row r="2930" spans="2:14" x14ac:dyDescent="0.2">
      <c r="B2930" s="332"/>
      <c r="C2930" s="332"/>
      <c r="D2930" s="333"/>
      <c r="E2930" s="334"/>
      <c r="F2930" s="334"/>
      <c r="G2930" s="334"/>
      <c r="H2930" s="335"/>
      <c r="I2930" s="336"/>
      <c r="J2930" s="336"/>
      <c r="K2930" s="336"/>
      <c r="L2930" s="336"/>
      <c r="M2930" s="336"/>
      <c r="N2930" s="337"/>
    </row>
    <row r="2931" spans="2:14" x14ac:dyDescent="0.2">
      <c r="B2931" s="332"/>
      <c r="C2931" s="332"/>
      <c r="D2931" s="333"/>
      <c r="E2931" s="334"/>
      <c r="F2931" s="334"/>
      <c r="G2931" s="334"/>
      <c r="H2931" s="335"/>
      <c r="I2931" s="336"/>
      <c r="J2931" s="336"/>
      <c r="K2931" s="336"/>
      <c r="L2931" s="336"/>
      <c r="M2931" s="336"/>
      <c r="N2931" s="337"/>
    </row>
    <row r="2932" spans="2:14" x14ac:dyDescent="0.2">
      <c r="B2932" s="332"/>
      <c r="C2932" s="332"/>
      <c r="D2932" s="333"/>
      <c r="E2932" s="334"/>
      <c r="F2932" s="334"/>
      <c r="G2932" s="334"/>
      <c r="H2932" s="335"/>
      <c r="I2932" s="336"/>
      <c r="J2932" s="336"/>
      <c r="K2932" s="336"/>
      <c r="L2932" s="336"/>
      <c r="M2932" s="336"/>
      <c r="N2932" s="337"/>
    </row>
    <row r="2933" spans="2:14" x14ac:dyDescent="0.2">
      <c r="B2933" s="332"/>
      <c r="C2933" s="332"/>
      <c r="D2933" s="333"/>
      <c r="E2933" s="334"/>
      <c r="F2933" s="334"/>
      <c r="G2933" s="334"/>
      <c r="H2933" s="335"/>
      <c r="I2933" s="336"/>
      <c r="J2933" s="336"/>
      <c r="K2933" s="336"/>
      <c r="L2933" s="336"/>
      <c r="M2933" s="336"/>
      <c r="N2933" s="337"/>
    </row>
    <row r="2934" spans="2:14" x14ac:dyDescent="0.2">
      <c r="B2934" s="332"/>
      <c r="C2934" s="332"/>
      <c r="D2934" s="333"/>
      <c r="E2934" s="334"/>
      <c r="F2934" s="334"/>
      <c r="G2934" s="334"/>
      <c r="H2934" s="335"/>
      <c r="I2934" s="336"/>
      <c r="J2934" s="336"/>
      <c r="K2934" s="336"/>
      <c r="L2934" s="336"/>
      <c r="M2934" s="336"/>
      <c r="N2934" s="337"/>
    </row>
    <row r="2935" spans="2:14" x14ac:dyDescent="0.2">
      <c r="B2935" s="332"/>
      <c r="C2935" s="332"/>
      <c r="D2935" s="333"/>
      <c r="E2935" s="334"/>
      <c r="F2935" s="334"/>
      <c r="G2935" s="334"/>
      <c r="H2935" s="335"/>
      <c r="I2935" s="336"/>
      <c r="J2935" s="336"/>
      <c r="K2935" s="336"/>
      <c r="L2935" s="336"/>
      <c r="M2935" s="336"/>
      <c r="N2935" s="337"/>
    </row>
    <row r="2936" spans="2:14" x14ac:dyDescent="0.2">
      <c r="B2936" s="332"/>
      <c r="C2936" s="332"/>
      <c r="D2936" s="333"/>
      <c r="E2936" s="334"/>
      <c r="F2936" s="334"/>
      <c r="G2936" s="334"/>
      <c r="H2936" s="335"/>
      <c r="I2936" s="336"/>
      <c r="J2936" s="336"/>
      <c r="K2936" s="336"/>
      <c r="L2936" s="336"/>
      <c r="M2936" s="336"/>
      <c r="N2936" s="337"/>
    </row>
    <row r="2937" spans="2:14" x14ac:dyDescent="0.2">
      <c r="B2937" s="332"/>
      <c r="C2937" s="332"/>
      <c r="D2937" s="333"/>
      <c r="E2937" s="334"/>
      <c r="F2937" s="334"/>
      <c r="G2937" s="334"/>
      <c r="H2937" s="335"/>
      <c r="I2937" s="336"/>
      <c r="J2937" s="336"/>
      <c r="K2937" s="336"/>
      <c r="L2937" s="336"/>
      <c r="M2937" s="336"/>
      <c r="N2937" s="337"/>
    </row>
    <row r="2938" spans="2:14" x14ac:dyDescent="0.2">
      <c r="B2938" s="332"/>
      <c r="C2938" s="332"/>
      <c r="D2938" s="333"/>
      <c r="E2938" s="334"/>
      <c r="F2938" s="334"/>
      <c r="G2938" s="334"/>
      <c r="H2938" s="335"/>
      <c r="I2938" s="336"/>
      <c r="J2938" s="336"/>
      <c r="K2938" s="336"/>
      <c r="L2938" s="336"/>
      <c r="M2938" s="336"/>
      <c r="N2938" s="337"/>
    </row>
    <row r="2939" spans="2:14" x14ac:dyDescent="0.2">
      <c r="B2939" s="332"/>
      <c r="C2939" s="332"/>
      <c r="D2939" s="333"/>
      <c r="E2939" s="334"/>
      <c r="F2939" s="334"/>
      <c r="G2939" s="334"/>
      <c r="H2939" s="335"/>
      <c r="I2939" s="336"/>
      <c r="J2939" s="336"/>
      <c r="K2939" s="336"/>
      <c r="L2939" s="336"/>
      <c r="M2939" s="336"/>
      <c r="N2939" s="337"/>
    </row>
    <row r="2940" spans="2:14" x14ac:dyDescent="0.2">
      <c r="B2940" s="332"/>
      <c r="C2940" s="332"/>
      <c r="D2940" s="333"/>
      <c r="E2940" s="334"/>
      <c r="F2940" s="334"/>
      <c r="G2940" s="334"/>
      <c r="H2940" s="335"/>
      <c r="I2940" s="336"/>
      <c r="J2940" s="336"/>
      <c r="K2940" s="336"/>
      <c r="L2940" s="336"/>
      <c r="M2940" s="336"/>
      <c r="N2940" s="337"/>
    </row>
    <row r="2941" spans="2:14" x14ac:dyDescent="0.2">
      <c r="B2941" s="332"/>
      <c r="C2941" s="332"/>
      <c r="D2941" s="333"/>
      <c r="E2941" s="334"/>
      <c r="F2941" s="334"/>
      <c r="G2941" s="334"/>
      <c r="H2941" s="335"/>
      <c r="I2941" s="336"/>
      <c r="J2941" s="336"/>
      <c r="K2941" s="336"/>
      <c r="L2941" s="336"/>
      <c r="M2941" s="336"/>
      <c r="N2941" s="337"/>
    </row>
    <row r="2942" spans="2:14" x14ac:dyDescent="0.2">
      <c r="B2942" s="332"/>
      <c r="C2942" s="332"/>
      <c r="D2942" s="333"/>
      <c r="E2942" s="334"/>
      <c r="F2942" s="334"/>
      <c r="G2942" s="334"/>
      <c r="H2942" s="335"/>
      <c r="I2942" s="336"/>
      <c r="J2942" s="336"/>
      <c r="K2942" s="336"/>
      <c r="L2942" s="336"/>
      <c r="M2942" s="336"/>
      <c r="N2942" s="337"/>
    </row>
    <row r="2943" spans="2:14" x14ac:dyDescent="0.2">
      <c r="B2943" s="332"/>
      <c r="C2943" s="332"/>
      <c r="D2943" s="333"/>
      <c r="E2943" s="334"/>
      <c r="F2943" s="334"/>
      <c r="G2943" s="334"/>
      <c r="H2943" s="335"/>
      <c r="I2943" s="336"/>
      <c r="J2943" s="336"/>
      <c r="K2943" s="336"/>
      <c r="L2943" s="336"/>
      <c r="M2943" s="336"/>
      <c r="N2943" s="337"/>
    </row>
    <row r="2944" spans="2:14" x14ac:dyDescent="0.2">
      <c r="B2944" s="332"/>
      <c r="C2944" s="332"/>
      <c r="D2944" s="333"/>
      <c r="E2944" s="334"/>
      <c r="F2944" s="334"/>
      <c r="G2944" s="334"/>
      <c r="H2944" s="335"/>
      <c r="I2944" s="336"/>
      <c r="J2944" s="336"/>
      <c r="K2944" s="336"/>
      <c r="L2944" s="336"/>
      <c r="M2944" s="336"/>
      <c r="N2944" s="337"/>
    </row>
    <row r="2945" spans="2:14" x14ac:dyDescent="0.2">
      <c r="B2945" s="332"/>
      <c r="C2945" s="332"/>
      <c r="D2945" s="333"/>
      <c r="E2945" s="334"/>
      <c r="F2945" s="334"/>
      <c r="G2945" s="334"/>
      <c r="H2945" s="335"/>
      <c r="I2945" s="336"/>
      <c r="J2945" s="336"/>
      <c r="K2945" s="336"/>
      <c r="L2945" s="336"/>
      <c r="M2945" s="336"/>
      <c r="N2945" s="337"/>
    </row>
    <row r="2946" spans="2:14" x14ac:dyDescent="0.2">
      <c r="B2946" s="332"/>
      <c r="C2946" s="332"/>
      <c r="D2946" s="333"/>
      <c r="E2946" s="334"/>
      <c r="F2946" s="334"/>
      <c r="G2946" s="334"/>
      <c r="H2946" s="335"/>
      <c r="I2946" s="336"/>
      <c r="J2946" s="336"/>
      <c r="K2946" s="336"/>
      <c r="L2946" s="336"/>
      <c r="M2946" s="336"/>
      <c r="N2946" s="337"/>
    </row>
    <row r="2947" spans="2:14" x14ac:dyDescent="0.2">
      <c r="B2947" s="332"/>
      <c r="C2947" s="332"/>
      <c r="D2947" s="333"/>
      <c r="E2947" s="334"/>
      <c r="F2947" s="334"/>
      <c r="G2947" s="334"/>
      <c r="H2947" s="335"/>
      <c r="I2947" s="336"/>
      <c r="J2947" s="336"/>
      <c r="K2947" s="336"/>
      <c r="L2947" s="336"/>
      <c r="M2947" s="336"/>
      <c r="N2947" s="337"/>
    </row>
    <row r="2948" spans="2:14" x14ac:dyDescent="0.2">
      <c r="B2948" s="332"/>
      <c r="C2948" s="332"/>
      <c r="D2948" s="333"/>
      <c r="E2948" s="334"/>
      <c r="F2948" s="334"/>
      <c r="G2948" s="334"/>
      <c r="H2948" s="335"/>
      <c r="I2948" s="336"/>
      <c r="J2948" s="336"/>
      <c r="K2948" s="336"/>
      <c r="L2948" s="336"/>
      <c r="M2948" s="336"/>
      <c r="N2948" s="337"/>
    </row>
    <row r="2949" spans="2:14" x14ac:dyDescent="0.2">
      <c r="B2949" s="332"/>
      <c r="C2949" s="332"/>
      <c r="D2949" s="333"/>
      <c r="E2949" s="334"/>
      <c r="F2949" s="334"/>
      <c r="G2949" s="334"/>
      <c r="H2949" s="335"/>
      <c r="I2949" s="336"/>
      <c r="J2949" s="336"/>
      <c r="K2949" s="336"/>
      <c r="L2949" s="336"/>
      <c r="M2949" s="336"/>
      <c r="N2949" s="337"/>
    </row>
    <row r="2950" spans="2:14" x14ac:dyDescent="0.2">
      <c r="B2950" s="332"/>
      <c r="C2950" s="332"/>
      <c r="D2950" s="333"/>
      <c r="E2950" s="334"/>
      <c r="F2950" s="334"/>
      <c r="G2950" s="334"/>
      <c r="H2950" s="335"/>
      <c r="I2950" s="336"/>
      <c r="J2950" s="336"/>
      <c r="K2950" s="336"/>
      <c r="L2950" s="336"/>
      <c r="M2950" s="336"/>
      <c r="N2950" s="337"/>
    </row>
    <row r="2951" spans="2:14" x14ac:dyDescent="0.2">
      <c r="B2951" s="332"/>
      <c r="C2951" s="332"/>
      <c r="D2951" s="333"/>
      <c r="E2951" s="334"/>
      <c r="F2951" s="334"/>
      <c r="G2951" s="334"/>
      <c r="H2951" s="335"/>
      <c r="I2951" s="336"/>
      <c r="J2951" s="336"/>
      <c r="K2951" s="336"/>
      <c r="L2951" s="336"/>
      <c r="M2951" s="336"/>
      <c r="N2951" s="337"/>
    </row>
    <row r="2952" spans="2:14" x14ac:dyDescent="0.2">
      <c r="B2952" s="332"/>
      <c r="C2952" s="332"/>
      <c r="D2952" s="333"/>
      <c r="E2952" s="334"/>
      <c r="F2952" s="334"/>
      <c r="G2952" s="334"/>
      <c r="H2952" s="335"/>
      <c r="I2952" s="336"/>
      <c r="J2952" s="336"/>
      <c r="K2952" s="336"/>
      <c r="L2952" s="336"/>
      <c r="M2952" s="336"/>
      <c r="N2952" s="337"/>
    </row>
    <row r="2953" spans="2:14" x14ac:dyDescent="0.2">
      <c r="B2953" s="332"/>
      <c r="C2953" s="332"/>
      <c r="D2953" s="333"/>
      <c r="E2953" s="334"/>
      <c r="F2953" s="334"/>
      <c r="G2953" s="334"/>
      <c r="H2953" s="335"/>
      <c r="I2953" s="336"/>
      <c r="J2953" s="336"/>
      <c r="K2953" s="336"/>
      <c r="L2953" s="336"/>
      <c r="M2953" s="336"/>
      <c r="N2953" s="337"/>
    </row>
    <row r="2954" spans="2:14" x14ac:dyDescent="0.2">
      <c r="B2954" s="332"/>
      <c r="C2954" s="332"/>
      <c r="D2954" s="333"/>
      <c r="E2954" s="334"/>
      <c r="F2954" s="334"/>
      <c r="G2954" s="334"/>
      <c r="H2954" s="335"/>
      <c r="I2954" s="336"/>
      <c r="J2954" s="336"/>
      <c r="K2954" s="336"/>
      <c r="L2954" s="336"/>
      <c r="M2954" s="336"/>
      <c r="N2954" s="337"/>
    </row>
    <row r="2955" spans="2:14" x14ac:dyDescent="0.2">
      <c r="B2955" s="332"/>
      <c r="C2955" s="332"/>
      <c r="D2955" s="333"/>
      <c r="E2955" s="334"/>
      <c r="F2955" s="334"/>
      <c r="G2955" s="334"/>
      <c r="H2955" s="335"/>
      <c r="I2955" s="336"/>
      <c r="J2955" s="336"/>
      <c r="K2955" s="336"/>
      <c r="L2955" s="336"/>
      <c r="M2955" s="336"/>
      <c r="N2955" s="337"/>
    </row>
    <row r="2956" spans="2:14" x14ac:dyDescent="0.2">
      <c r="B2956" s="332"/>
      <c r="C2956" s="332"/>
      <c r="D2956" s="333"/>
      <c r="E2956" s="334"/>
      <c r="F2956" s="334"/>
      <c r="G2956" s="334"/>
      <c r="H2956" s="335"/>
      <c r="I2956" s="336"/>
      <c r="J2956" s="336"/>
      <c r="K2956" s="336"/>
      <c r="L2956" s="336"/>
      <c r="M2956" s="336"/>
      <c r="N2956" s="337"/>
    </row>
    <row r="2957" spans="2:14" x14ac:dyDescent="0.2">
      <c r="B2957" s="332"/>
      <c r="C2957" s="332"/>
      <c r="D2957" s="333"/>
      <c r="E2957" s="334"/>
      <c r="F2957" s="334"/>
      <c r="G2957" s="334"/>
      <c r="H2957" s="335"/>
      <c r="I2957" s="336"/>
      <c r="J2957" s="336"/>
      <c r="K2957" s="336"/>
      <c r="L2957" s="336"/>
      <c r="M2957" s="336"/>
      <c r="N2957" s="337"/>
    </row>
    <row r="2958" spans="2:14" x14ac:dyDescent="0.2">
      <c r="B2958" s="332"/>
      <c r="C2958" s="332"/>
      <c r="D2958" s="333"/>
      <c r="E2958" s="334"/>
      <c r="F2958" s="334"/>
      <c r="G2958" s="334"/>
      <c r="H2958" s="335"/>
      <c r="I2958" s="336"/>
      <c r="J2958" s="336"/>
      <c r="K2958" s="336"/>
      <c r="L2958" s="336"/>
      <c r="M2958" s="336"/>
      <c r="N2958" s="337"/>
    </row>
    <row r="2959" spans="2:14" x14ac:dyDescent="0.2">
      <c r="B2959" s="332"/>
      <c r="C2959" s="332"/>
      <c r="D2959" s="333"/>
      <c r="E2959" s="334"/>
      <c r="F2959" s="334"/>
      <c r="G2959" s="334"/>
      <c r="H2959" s="335"/>
      <c r="I2959" s="336"/>
      <c r="J2959" s="336"/>
      <c r="K2959" s="336"/>
      <c r="L2959" s="336"/>
      <c r="M2959" s="336"/>
      <c r="N2959" s="337"/>
    </row>
    <row r="2960" spans="2:14" x14ac:dyDescent="0.2">
      <c r="B2960" s="332"/>
      <c r="C2960" s="332"/>
      <c r="D2960" s="333"/>
      <c r="E2960" s="334"/>
      <c r="F2960" s="334"/>
      <c r="G2960" s="334"/>
      <c r="H2960" s="335"/>
      <c r="I2960" s="336"/>
      <c r="J2960" s="336"/>
      <c r="K2960" s="336"/>
      <c r="L2960" s="336"/>
      <c r="M2960" s="336"/>
      <c r="N2960" s="337"/>
    </row>
    <row r="2961" spans="2:14" x14ac:dyDescent="0.2">
      <c r="B2961" s="332"/>
      <c r="C2961" s="332"/>
      <c r="D2961" s="333"/>
      <c r="E2961" s="334"/>
      <c r="F2961" s="334"/>
      <c r="G2961" s="334"/>
      <c r="H2961" s="335"/>
      <c r="I2961" s="336"/>
      <c r="J2961" s="336"/>
      <c r="K2961" s="336"/>
      <c r="L2961" s="336"/>
      <c r="M2961" s="336"/>
      <c r="N2961" s="337"/>
    </row>
    <row r="2962" spans="2:14" x14ac:dyDescent="0.2">
      <c r="B2962" s="332"/>
      <c r="C2962" s="332"/>
      <c r="D2962" s="333"/>
      <c r="E2962" s="334"/>
      <c r="F2962" s="334"/>
      <c r="G2962" s="334"/>
      <c r="H2962" s="335"/>
      <c r="I2962" s="336"/>
      <c r="J2962" s="336"/>
      <c r="K2962" s="336"/>
      <c r="L2962" s="336"/>
      <c r="M2962" s="336"/>
      <c r="N2962" s="337"/>
    </row>
    <row r="2963" spans="2:14" x14ac:dyDescent="0.2">
      <c r="B2963" s="332"/>
      <c r="C2963" s="332"/>
      <c r="D2963" s="333"/>
      <c r="E2963" s="334"/>
      <c r="F2963" s="334"/>
      <c r="G2963" s="334"/>
      <c r="H2963" s="335"/>
      <c r="I2963" s="336"/>
      <c r="J2963" s="336"/>
      <c r="K2963" s="336"/>
      <c r="L2963" s="336"/>
      <c r="M2963" s="336"/>
      <c r="N2963" s="337"/>
    </row>
    <row r="2964" spans="2:14" x14ac:dyDescent="0.2">
      <c r="B2964" s="332"/>
      <c r="C2964" s="332"/>
      <c r="D2964" s="333"/>
      <c r="E2964" s="334"/>
      <c r="F2964" s="334"/>
      <c r="G2964" s="334"/>
      <c r="H2964" s="335"/>
      <c r="I2964" s="336"/>
      <c r="J2964" s="336"/>
      <c r="K2964" s="336"/>
      <c r="L2964" s="336"/>
      <c r="M2964" s="336"/>
      <c r="N2964" s="337"/>
    </row>
    <row r="2965" spans="2:14" x14ac:dyDescent="0.2">
      <c r="B2965" s="332"/>
      <c r="C2965" s="332"/>
      <c r="D2965" s="333"/>
      <c r="E2965" s="334"/>
      <c r="F2965" s="334"/>
      <c r="G2965" s="334"/>
      <c r="H2965" s="335"/>
      <c r="I2965" s="336"/>
      <c r="J2965" s="336"/>
      <c r="K2965" s="336"/>
      <c r="L2965" s="336"/>
      <c r="M2965" s="336"/>
      <c r="N2965" s="337"/>
    </row>
    <row r="2966" spans="2:14" x14ac:dyDescent="0.2">
      <c r="B2966" s="332"/>
      <c r="C2966" s="332"/>
      <c r="D2966" s="333"/>
      <c r="E2966" s="334"/>
      <c r="F2966" s="334"/>
      <c r="G2966" s="334"/>
      <c r="H2966" s="335"/>
      <c r="I2966" s="336"/>
      <c r="J2966" s="336"/>
      <c r="K2966" s="336"/>
      <c r="L2966" s="336"/>
      <c r="M2966" s="336"/>
      <c r="N2966" s="337"/>
    </row>
    <row r="2967" spans="2:14" x14ac:dyDescent="0.2">
      <c r="B2967" s="332"/>
      <c r="C2967" s="332"/>
      <c r="D2967" s="333"/>
      <c r="E2967" s="334"/>
      <c r="F2967" s="334"/>
      <c r="G2967" s="334"/>
      <c r="H2967" s="335"/>
      <c r="I2967" s="336"/>
      <c r="J2967" s="336"/>
      <c r="K2967" s="336"/>
      <c r="L2967" s="336"/>
      <c r="M2967" s="336"/>
      <c r="N2967" s="337"/>
    </row>
    <row r="2968" spans="2:14" x14ac:dyDescent="0.2">
      <c r="B2968" s="332"/>
      <c r="C2968" s="332"/>
      <c r="D2968" s="333"/>
      <c r="E2968" s="334"/>
      <c r="F2968" s="334"/>
      <c r="G2968" s="334"/>
      <c r="H2968" s="335"/>
      <c r="I2968" s="336"/>
      <c r="J2968" s="336"/>
      <c r="K2968" s="336"/>
      <c r="L2968" s="336"/>
      <c r="M2968" s="336"/>
      <c r="N2968" s="337"/>
    </row>
    <row r="2969" spans="2:14" x14ac:dyDescent="0.2">
      <c r="B2969" s="332"/>
      <c r="C2969" s="332"/>
      <c r="D2969" s="333"/>
      <c r="E2969" s="334"/>
      <c r="F2969" s="334"/>
      <c r="G2969" s="334"/>
      <c r="H2969" s="335"/>
      <c r="I2969" s="336"/>
      <c r="J2969" s="336"/>
      <c r="K2969" s="336"/>
      <c r="L2969" s="336"/>
      <c r="M2969" s="336"/>
      <c r="N2969" s="337"/>
    </row>
    <row r="2970" spans="2:14" x14ac:dyDescent="0.2">
      <c r="B2970" s="332"/>
      <c r="C2970" s="332"/>
      <c r="D2970" s="333"/>
      <c r="E2970" s="334"/>
      <c r="F2970" s="334"/>
      <c r="G2970" s="334"/>
      <c r="H2970" s="335"/>
      <c r="I2970" s="336"/>
      <c r="J2970" s="336"/>
      <c r="K2970" s="336"/>
      <c r="L2970" s="336"/>
      <c r="M2970" s="336"/>
      <c r="N2970" s="337"/>
    </row>
    <row r="2971" spans="2:14" x14ac:dyDescent="0.2">
      <c r="B2971" s="332"/>
      <c r="C2971" s="332"/>
      <c r="D2971" s="333"/>
      <c r="E2971" s="334"/>
      <c r="F2971" s="334"/>
      <c r="G2971" s="334"/>
      <c r="H2971" s="335"/>
      <c r="I2971" s="336"/>
      <c r="J2971" s="336"/>
      <c r="K2971" s="336"/>
      <c r="L2971" s="336"/>
      <c r="M2971" s="336"/>
      <c r="N2971" s="337"/>
    </row>
    <row r="2972" spans="2:14" x14ac:dyDescent="0.2">
      <c r="B2972" s="332"/>
      <c r="C2972" s="332"/>
      <c r="D2972" s="333"/>
      <c r="E2972" s="334"/>
      <c r="F2972" s="334"/>
      <c r="G2972" s="334"/>
      <c r="H2972" s="335"/>
      <c r="I2972" s="336"/>
      <c r="J2972" s="336"/>
      <c r="K2972" s="336"/>
      <c r="L2972" s="336"/>
      <c r="M2972" s="336"/>
      <c r="N2972" s="337"/>
    </row>
    <row r="2973" spans="2:14" x14ac:dyDescent="0.2">
      <c r="B2973" s="332"/>
      <c r="C2973" s="332"/>
      <c r="D2973" s="333"/>
      <c r="E2973" s="334"/>
      <c r="F2973" s="334"/>
      <c r="G2973" s="334"/>
      <c r="H2973" s="335"/>
      <c r="I2973" s="336"/>
      <c r="J2973" s="336"/>
      <c r="K2973" s="336"/>
      <c r="L2973" s="336"/>
      <c r="M2973" s="336"/>
      <c r="N2973" s="337"/>
    </row>
    <row r="2974" spans="2:14" x14ac:dyDescent="0.2">
      <c r="B2974" s="332"/>
      <c r="C2974" s="332"/>
      <c r="D2974" s="333"/>
      <c r="E2974" s="334"/>
      <c r="F2974" s="334"/>
      <c r="G2974" s="334"/>
      <c r="H2974" s="335"/>
      <c r="I2974" s="336"/>
      <c r="J2974" s="336"/>
      <c r="K2974" s="336"/>
      <c r="L2974" s="336"/>
      <c r="M2974" s="336"/>
      <c r="N2974" s="337"/>
    </row>
    <row r="2975" spans="2:14" x14ac:dyDescent="0.2">
      <c r="B2975" s="332"/>
      <c r="C2975" s="332"/>
      <c r="D2975" s="333"/>
      <c r="E2975" s="334"/>
      <c r="F2975" s="334"/>
      <c r="G2975" s="334"/>
      <c r="H2975" s="335"/>
      <c r="I2975" s="336"/>
      <c r="J2975" s="336"/>
      <c r="K2975" s="336"/>
      <c r="L2975" s="336"/>
      <c r="M2975" s="336"/>
      <c r="N2975" s="337"/>
    </row>
    <row r="2976" spans="2:14" x14ac:dyDescent="0.2">
      <c r="B2976" s="332"/>
      <c r="C2976" s="332"/>
      <c r="D2976" s="333"/>
      <c r="E2976" s="334"/>
      <c r="F2976" s="334"/>
      <c r="G2976" s="334"/>
      <c r="H2976" s="335"/>
      <c r="I2976" s="336"/>
      <c r="J2976" s="336"/>
      <c r="K2976" s="336"/>
      <c r="L2976" s="336"/>
      <c r="M2976" s="336"/>
      <c r="N2976" s="337"/>
    </row>
    <row r="2977" spans="2:14" x14ac:dyDescent="0.2">
      <c r="B2977" s="332"/>
      <c r="C2977" s="332"/>
      <c r="D2977" s="333"/>
      <c r="E2977" s="334"/>
      <c r="F2977" s="334"/>
      <c r="G2977" s="334"/>
      <c r="H2977" s="335"/>
      <c r="I2977" s="336"/>
      <c r="J2977" s="336"/>
      <c r="K2977" s="336"/>
      <c r="L2977" s="336"/>
      <c r="M2977" s="336"/>
      <c r="N2977" s="337"/>
    </row>
    <row r="2978" spans="2:14" x14ac:dyDescent="0.2">
      <c r="B2978" s="332"/>
      <c r="C2978" s="332"/>
      <c r="D2978" s="333"/>
      <c r="E2978" s="334"/>
      <c r="F2978" s="334"/>
      <c r="G2978" s="334"/>
      <c r="H2978" s="335"/>
      <c r="I2978" s="336"/>
      <c r="J2978" s="336"/>
      <c r="K2978" s="336"/>
      <c r="L2978" s="336"/>
      <c r="M2978" s="336"/>
      <c r="N2978" s="337"/>
    </row>
    <row r="2979" spans="2:14" x14ac:dyDescent="0.2">
      <c r="B2979" s="332"/>
      <c r="C2979" s="332"/>
      <c r="D2979" s="333"/>
      <c r="E2979" s="334"/>
      <c r="F2979" s="334"/>
      <c r="G2979" s="334"/>
      <c r="H2979" s="335"/>
      <c r="I2979" s="336"/>
      <c r="J2979" s="336"/>
      <c r="K2979" s="336"/>
      <c r="L2979" s="336"/>
      <c r="M2979" s="336"/>
      <c r="N2979" s="337"/>
    </row>
    <row r="2980" spans="2:14" x14ac:dyDescent="0.2">
      <c r="B2980" s="332"/>
      <c r="C2980" s="332"/>
      <c r="D2980" s="333"/>
      <c r="E2980" s="334"/>
      <c r="F2980" s="334"/>
      <c r="G2980" s="334"/>
      <c r="H2980" s="335"/>
      <c r="I2980" s="336"/>
      <c r="J2980" s="336"/>
      <c r="K2980" s="336"/>
      <c r="L2980" s="336"/>
      <c r="M2980" s="336"/>
      <c r="N2980" s="337"/>
    </row>
    <row r="2981" spans="2:14" x14ac:dyDescent="0.2">
      <c r="B2981" s="332"/>
      <c r="C2981" s="332"/>
      <c r="D2981" s="333"/>
      <c r="E2981" s="334"/>
      <c r="F2981" s="334"/>
      <c r="G2981" s="334"/>
      <c r="H2981" s="335"/>
      <c r="I2981" s="336"/>
      <c r="J2981" s="336"/>
      <c r="K2981" s="336"/>
      <c r="L2981" s="336"/>
      <c r="M2981" s="336"/>
      <c r="N2981" s="337"/>
    </row>
    <row r="2982" spans="2:14" x14ac:dyDescent="0.2">
      <c r="B2982" s="332"/>
      <c r="C2982" s="332"/>
      <c r="D2982" s="333"/>
      <c r="E2982" s="334"/>
      <c r="F2982" s="334"/>
      <c r="G2982" s="334"/>
      <c r="H2982" s="335"/>
      <c r="I2982" s="336"/>
      <c r="J2982" s="336"/>
      <c r="K2982" s="336"/>
      <c r="L2982" s="336"/>
      <c r="M2982" s="336"/>
      <c r="N2982" s="337"/>
    </row>
    <row r="2983" spans="2:14" x14ac:dyDescent="0.2">
      <c r="B2983" s="332"/>
      <c r="C2983" s="332"/>
      <c r="D2983" s="333"/>
      <c r="E2983" s="334"/>
      <c r="F2983" s="334"/>
      <c r="G2983" s="334"/>
      <c r="H2983" s="335"/>
      <c r="I2983" s="336"/>
      <c r="J2983" s="336"/>
      <c r="K2983" s="336"/>
      <c r="L2983" s="336"/>
      <c r="M2983" s="336"/>
      <c r="N2983" s="337"/>
    </row>
    <row r="2984" spans="2:14" x14ac:dyDescent="0.2">
      <c r="B2984" s="332"/>
      <c r="C2984" s="332"/>
      <c r="D2984" s="333"/>
      <c r="E2984" s="334"/>
      <c r="F2984" s="334"/>
      <c r="G2984" s="334"/>
      <c r="H2984" s="335"/>
      <c r="I2984" s="336"/>
      <c r="J2984" s="336"/>
      <c r="K2984" s="336"/>
      <c r="L2984" s="336"/>
      <c r="M2984" s="336"/>
      <c r="N2984" s="337"/>
    </row>
    <row r="2985" spans="2:14" x14ac:dyDescent="0.2">
      <c r="B2985" s="332"/>
      <c r="C2985" s="332"/>
      <c r="D2985" s="333"/>
      <c r="E2985" s="334"/>
      <c r="F2985" s="334"/>
      <c r="G2985" s="334"/>
      <c r="H2985" s="335"/>
      <c r="I2985" s="336"/>
      <c r="J2985" s="336"/>
      <c r="K2985" s="336"/>
      <c r="L2985" s="336"/>
      <c r="M2985" s="336"/>
      <c r="N2985" s="337"/>
    </row>
    <row r="2986" spans="2:14" x14ac:dyDescent="0.2">
      <c r="B2986" s="332"/>
      <c r="C2986" s="332"/>
      <c r="D2986" s="333"/>
      <c r="E2986" s="334"/>
      <c r="F2986" s="334"/>
      <c r="G2986" s="334"/>
      <c r="H2986" s="335"/>
      <c r="I2986" s="336"/>
      <c r="J2986" s="336"/>
      <c r="K2986" s="336"/>
      <c r="L2986" s="336"/>
      <c r="M2986" s="336"/>
      <c r="N2986" s="337"/>
    </row>
    <row r="2987" spans="2:14" x14ac:dyDescent="0.2">
      <c r="B2987" s="332"/>
      <c r="C2987" s="332"/>
      <c r="D2987" s="333"/>
      <c r="E2987" s="334"/>
      <c r="F2987" s="334"/>
      <c r="G2987" s="334"/>
      <c r="H2987" s="335"/>
      <c r="I2987" s="336"/>
      <c r="J2987" s="336"/>
      <c r="K2987" s="336"/>
      <c r="L2987" s="336"/>
      <c r="M2987" s="336"/>
      <c r="N2987" s="337"/>
    </row>
    <row r="2988" spans="2:14" x14ac:dyDescent="0.2">
      <c r="B2988" s="332"/>
      <c r="C2988" s="332"/>
      <c r="D2988" s="333"/>
      <c r="E2988" s="334"/>
      <c r="F2988" s="334"/>
      <c r="G2988" s="334"/>
      <c r="H2988" s="335"/>
      <c r="I2988" s="336"/>
      <c r="J2988" s="336"/>
      <c r="K2988" s="336"/>
      <c r="L2988" s="336"/>
      <c r="M2988" s="336"/>
      <c r="N2988" s="337"/>
    </row>
    <row r="2989" spans="2:14" x14ac:dyDescent="0.2">
      <c r="B2989" s="332"/>
      <c r="C2989" s="332"/>
      <c r="D2989" s="333"/>
      <c r="E2989" s="334"/>
      <c r="F2989" s="334"/>
      <c r="G2989" s="334"/>
      <c r="H2989" s="335"/>
      <c r="I2989" s="336"/>
      <c r="J2989" s="336"/>
      <c r="K2989" s="336"/>
      <c r="L2989" s="336"/>
      <c r="M2989" s="336"/>
      <c r="N2989" s="337"/>
    </row>
    <row r="2990" spans="2:14" x14ac:dyDescent="0.2">
      <c r="B2990" s="332"/>
      <c r="C2990" s="332"/>
      <c r="D2990" s="333"/>
      <c r="E2990" s="334"/>
      <c r="F2990" s="334"/>
      <c r="G2990" s="334"/>
      <c r="H2990" s="335"/>
      <c r="I2990" s="336"/>
      <c r="J2990" s="336"/>
      <c r="K2990" s="336"/>
      <c r="L2990" s="336"/>
      <c r="M2990" s="336"/>
      <c r="N2990" s="337"/>
    </row>
    <row r="2991" spans="2:14" x14ac:dyDescent="0.2">
      <c r="B2991" s="332"/>
      <c r="C2991" s="332"/>
      <c r="D2991" s="333"/>
      <c r="E2991" s="334"/>
      <c r="F2991" s="334"/>
      <c r="G2991" s="334"/>
      <c r="H2991" s="335"/>
      <c r="I2991" s="336"/>
      <c r="J2991" s="336"/>
      <c r="K2991" s="336"/>
      <c r="L2991" s="336"/>
      <c r="M2991" s="336"/>
      <c r="N2991" s="337"/>
    </row>
    <row r="2992" spans="2:14" x14ac:dyDescent="0.2">
      <c r="B2992" s="332"/>
      <c r="C2992" s="332"/>
      <c r="D2992" s="333"/>
      <c r="E2992" s="334"/>
      <c r="F2992" s="334"/>
      <c r="G2992" s="334"/>
      <c r="H2992" s="335"/>
      <c r="I2992" s="336"/>
      <c r="J2992" s="336"/>
      <c r="K2992" s="336"/>
      <c r="L2992" s="336"/>
      <c r="M2992" s="336"/>
      <c r="N2992" s="337"/>
    </row>
    <row r="2993" spans="2:14" x14ac:dyDescent="0.2">
      <c r="B2993" s="332"/>
      <c r="C2993" s="332"/>
      <c r="D2993" s="333"/>
      <c r="E2993" s="334"/>
      <c r="F2993" s="334"/>
      <c r="G2993" s="334"/>
      <c r="H2993" s="335"/>
      <c r="I2993" s="336"/>
      <c r="J2993" s="336"/>
      <c r="K2993" s="336"/>
      <c r="L2993" s="336"/>
      <c r="M2993" s="336"/>
      <c r="N2993" s="337"/>
    </row>
    <row r="2994" spans="2:14" x14ac:dyDescent="0.2">
      <c r="B2994" s="332"/>
      <c r="C2994" s="332"/>
      <c r="D2994" s="333"/>
      <c r="E2994" s="334"/>
      <c r="F2994" s="334"/>
      <c r="G2994" s="334"/>
      <c r="H2994" s="335"/>
      <c r="I2994" s="336"/>
      <c r="J2994" s="336"/>
      <c r="K2994" s="336"/>
      <c r="L2994" s="336"/>
      <c r="M2994" s="336"/>
      <c r="N2994" s="337"/>
    </row>
    <row r="2995" spans="2:14" x14ac:dyDescent="0.2">
      <c r="B2995" s="332"/>
      <c r="C2995" s="332"/>
      <c r="D2995" s="333"/>
      <c r="E2995" s="334"/>
      <c r="F2995" s="334"/>
      <c r="G2995" s="334"/>
      <c r="H2995" s="335"/>
      <c r="I2995" s="336"/>
      <c r="J2995" s="336"/>
      <c r="K2995" s="336"/>
      <c r="L2995" s="336"/>
      <c r="M2995" s="336"/>
      <c r="N2995" s="337"/>
    </row>
    <row r="2996" spans="2:14" x14ac:dyDescent="0.2">
      <c r="B2996" s="332"/>
      <c r="C2996" s="332"/>
      <c r="D2996" s="333"/>
      <c r="E2996" s="334"/>
      <c r="F2996" s="334"/>
      <c r="G2996" s="334"/>
      <c r="H2996" s="335"/>
      <c r="I2996" s="336"/>
      <c r="J2996" s="336"/>
      <c r="K2996" s="336"/>
      <c r="L2996" s="336"/>
      <c r="M2996" s="336"/>
      <c r="N2996" s="337"/>
    </row>
    <row r="2997" spans="2:14" x14ac:dyDescent="0.2">
      <c r="B2997" s="332"/>
      <c r="C2997" s="332"/>
      <c r="D2997" s="333"/>
      <c r="E2997" s="334"/>
      <c r="F2997" s="334"/>
      <c r="G2997" s="334"/>
      <c r="H2997" s="335"/>
      <c r="I2997" s="336"/>
      <c r="J2997" s="336"/>
      <c r="K2997" s="336"/>
      <c r="L2997" s="336"/>
      <c r="M2997" s="336"/>
      <c r="N2997" s="337"/>
    </row>
    <row r="2998" spans="2:14" x14ac:dyDescent="0.2">
      <c r="B2998" s="332"/>
      <c r="C2998" s="332"/>
      <c r="D2998" s="333"/>
      <c r="E2998" s="334"/>
      <c r="F2998" s="334"/>
      <c r="G2998" s="334"/>
      <c r="H2998" s="335"/>
      <c r="I2998" s="336"/>
      <c r="J2998" s="336"/>
      <c r="K2998" s="336"/>
      <c r="L2998" s="336"/>
      <c r="M2998" s="336"/>
      <c r="N2998" s="337"/>
    </row>
    <row r="2999" spans="2:14" x14ac:dyDescent="0.2">
      <c r="B2999" s="332"/>
      <c r="C2999" s="332"/>
      <c r="D2999" s="333"/>
      <c r="E2999" s="334"/>
      <c r="F2999" s="334"/>
      <c r="G2999" s="334"/>
      <c r="H2999" s="335"/>
      <c r="I2999" s="336"/>
      <c r="J2999" s="336"/>
      <c r="K2999" s="336"/>
      <c r="L2999" s="336"/>
      <c r="M2999" s="336"/>
      <c r="N2999" s="337"/>
    </row>
    <row r="3000" spans="2:14" x14ac:dyDescent="0.2">
      <c r="B3000" s="332"/>
      <c r="C3000" s="332"/>
      <c r="D3000" s="333"/>
      <c r="E3000" s="334"/>
      <c r="F3000" s="334"/>
      <c r="G3000" s="334"/>
      <c r="H3000" s="335"/>
      <c r="I3000" s="336"/>
      <c r="J3000" s="336"/>
      <c r="K3000" s="336"/>
      <c r="L3000" s="336"/>
      <c r="M3000" s="336"/>
      <c r="N3000" s="337"/>
    </row>
    <row r="3001" spans="2:14" x14ac:dyDescent="0.2">
      <c r="B3001" s="332"/>
      <c r="C3001" s="332"/>
      <c r="D3001" s="333"/>
      <c r="E3001" s="334"/>
      <c r="F3001" s="334"/>
      <c r="G3001" s="334"/>
      <c r="H3001" s="335"/>
      <c r="I3001" s="336"/>
      <c r="J3001" s="336"/>
      <c r="K3001" s="336"/>
      <c r="L3001" s="336"/>
      <c r="M3001" s="336"/>
      <c r="N3001" s="337"/>
    </row>
    <row r="3002" spans="2:14" x14ac:dyDescent="0.2">
      <c r="B3002" s="332"/>
      <c r="C3002" s="332"/>
      <c r="D3002" s="333"/>
      <c r="E3002" s="334"/>
      <c r="F3002" s="334"/>
      <c r="G3002" s="334"/>
      <c r="H3002" s="335"/>
      <c r="I3002" s="336"/>
      <c r="J3002" s="336"/>
      <c r="K3002" s="336"/>
      <c r="L3002" s="336"/>
      <c r="M3002" s="336"/>
      <c r="N3002" s="337"/>
    </row>
    <row r="3003" spans="2:14" x14ac:dyDescent="0.2">
      <c r="B3003" s="332"/>
      <c r="C3003" s="332"/>
      <c r="D3003" s="333"/>
      <c r="E3003" s="334"/>
      <c r="F3003" s="334"/>
      <c r="G3003" s="334"/>
      <c r="H3003" s="335"/>
      <c r="I3003" s="336"/>
      <c r="J3003" s="336"/>
      <c r="K3003" s="336"/>
      <c r="L3003" s="336"/>
      <c r="M3003" s="336"/>
      <c r="N3003" s="337"/>
    </row>
    <row r="3004" spans="2:14" x14ac:dyDescent="0.2">
      <c r="B3004" s="332"/>
      <c r="C3004" s="332"/>
      <c r="D3004" s="333"/>
      <c r="E3004" s="334"/>
      <c r="F3004" s="334"/>
      <c r="G3004" s="334"/>
      <c r="H3004" s="335"/>
      <c r="I3004" s="336"/>
      <c r="J3004" s="336"/>
      <c r="K3004" s="336"/>
      <c r="L3004" s="336"/>
      <c r="M3004" s="336"/>
      <c r="N3004" s="337"/>
    </row>
    <row r="3005" spans="2:14" x14ac:dyDescent="0.2">
      <c r="B3005" s="332"/>
      <c r="C3005" s="332"/>
      <c r="D3005" s="333"/>
      <c r="E3005" s="334"/>
      <c r="F3005" s="334"/>
      <c r="G3005" s="334"/>
      <c r="H3005" s="335"/>
      <c r="I3005" s="336"/>
      <c r="J3005" s="336"/>
      <c r="K3005" s="336"/>
      <c r="L3005" s="336"/>
      <c r="M3005" s="336"/>
      <c r="N3005" s="337"/>
    </row>
    <row r="3006" spans="2:14" x14ac:dyDescent="0.2">
      <c r="B3006" s="332"/>
      <c r="C3006" s="332"/>
      <c r="D3006" s="333"/>
      <c r="E3006" s="334"/>
      <c r="F3006" s="334"/>
      <c r="G3006" s="334"/>
      <c r="H3006" s="335"/>
      <c r="I3006" s="336"/>
      <c r="J3006" s="336"/>
      <c r="K3006" s="336"/>
      <c r="L3006" s="336"/>
      <c r="M3006" s="336"/>
      <c r="N3006" s="337"/>
    </row>
    <row r="3007" spans="2:14" x14ac:dyDescent="0.2">
      <c r="B3007" s="332"/>
      <c r="C3007" s="332"/>
      <c r="D3007" s="333"/>
      <c r="E3007" s="334"/>
      <c r="F3007" s="334"/>
      <c r="G3007" s="334"/>
      <c r="H3007" s="335"/>
      <c r="I3007" s="336"/>
      <c r="J3007" s="336"/>
      <c r="K3007" s="336"/>
      <c r="L3007" s="336"/>
      <c r="M3007" s="336"/>
      <c r="N3007" s="337"/>
    </row>
    <row r="3008" spans="2:14" x14ac:dyDescent="0.2">
      <c r="B3008" s="332"/>
      <c r="C3008" s="332"/>
      <c r="D3008" s="333"/>
      <c r="E3008" s="334"/>
      <c r="F3008" s="334"/>
      <c r="G3008" s="334"/>
      <c r="H3008" s="335"/>
      <c r="I3008" s="336"/>
      <c r="J3008" s="336"/>
      <c r="K3008" s="336"/>
      <c r="L3008" s="336"/>
      <c r="M3008" s="336"/>
      <c r="N3008" s="337"/>
    </row>
    <row r="3009" spans="2:14" x14ac:dyDescent="0.2">
      <c r="B3009" s="332"/>
      <c r="C3009" s="332"/>
      <c r="D3009" s="333"/>
      <c r="E3009" s="334"/>
      <c r="F3009" s="334"/>
      <c r="G3009" s="334"/>
      <c r="H3009" s="335"/>
      <c r="I3009" s="336"/>
      <c r="J3009" s="336"/>
      <c r="K3009" s="336"/>
      <c r="L3009" s="336"/>
      <c r="M3009" s="336"/>
      <c r="N3009" s="337"/>
    </row>
    <row r="3010" spans="2:14" x14ac:dyDescent="0.2">
      <c r="B3010" s="332"/>
      <c r="C3010" s="332"/>
      <c r="D3010" s="333"/>
      <c r="E3010" s="334"/>
      <c r="F3010" s="334"/>
      <c r="G3010" s="334"/>
      <c r="H3010" s="335"/>
      <c r="I3010" s="336"/>
      <c r="J3010" s="336"/>
      <c r="K3010" s="336"/>
      <c r="L3010" s="336"/>
      <c r="M3010" s="336"/>
      <c r="N3010" s="337"/>
    </row>
    <row r="3011" spans="2:14" x14ac:dyDescent="0.2">
      <c r="B3011" s="332"/>
      <c r="C3011" s="332"/>
      <c r="D3011" s="333"/>
      <c r="E3011" s="334"/>
      <c r="F3011" s="334"/>
      <c r="G3011" s="334"/>
      <c r="H3011" s="335"/>
      <c r="I3011" s="336"/>
      <c r="J3011" s="336"/>
      <c r="K3011" s="336"/>
      <c r="L3011" s="336"/>
      <c r="M3011" s="336"/>
      <c r="N3011" s="337"/>
    </row>
    <row r="3012" spans="2:14" x14ac:dyDescent="0.2">
      <c r="B3012" s="332"/>
      <c r="C3012" s="332"/>
      <c r="D3012" s="333"/>
      <c r="E3012" s="334"/>
      <c r="F3012" s="334"/>
      <c r="G3012" s="334"/>
      <c r="H3012" s="335"/>
      <c r="I3012" s="336"/>
      <c r="J3012" s="336"/>
      <c r="K3012" s="336"/>
      <c r="L3012" s="336"/>
      <c r="M3012" s="336"/>
      <c r="N3012" s="337"/>
    </row>
    <row r="3013" spans="2:14" x14ac:dyDescent="0.2">
      <c r="B3013" s="332"/>
      <c r="C3013" s="332"/>
      <c r="D3013" s="333"/>
      <c r="E3013" s="334"/>
      <c r="F3013" s="334"/>
      <c r="G3013" s="334"/>
      <c r="H3013" s="335"/>
      <c r="I3013" s="336"/>
      <c r="J3013" s="336"/>
      <c r="K3013" s="336"/>
      <c r="L3013" s="336"/>
      <c r="M3013" s="336"/>
      <c r="N3013" s="337"/>
    </row>
    <row r="3014" spans="2:14" x14ac:dyDescent="0.2">
      <c r="B3014" s="332"/>
      <c r="C3014" s="332"/>
      <c r="D3014" s="333"/>
      <c r="E3014" s="334"/>
      <c r="F3014" s="334"/>
      <c r="G3014" s="334"/>
      <c r="H3014" s="335"/>
      <c r="I3014" s="336"/>
      <c r="J3014" s="336"/>
      <c r="K3014" s="336"/>
      <c r="L3014" s="336"/>
      <c r="M3014" s="336"/>
      <c r="N3014" s="337"/>
    </row>
    <row r="3015" spans="2:14" x14ac:dyDescent="0.2">
      <c r="B3015" s="332"/>
      <c r="C3015" s="332"/>
      <c r="D3015" s="333"/>
      <c r="E3015" s="334"/>
      <c r="F3015" s="334"/>
      <c r="G3015" s="334"/>
      <c r="H3015" s="335"/>
      <c r="I3015" s="336"/>
      <c r="J3015" s="336"/>
      <c r="K3015" s="336"/>
      <c r="L3015" s="336"/>
      <c r="M3015" s="336"/>
      <c r="N3015" s="337"/>
    </row>
    <row r="3016" spans="2:14" x14ac:dyDescent="0.2">
      <c r="B3016" s="332"/>
      <c r="C3016" s="332"/>
      <c r="D3016" s="333"/>
      <c r="E3016" s="334"/>
      <c r="F3016" s="334"/>
      <c r="G3016" s="334"/>
      <c r="H3016" s="335"/>
      <c r="I3016" s="336"/>
      <c r="J3016" s="336"/>
      <c r="K3016" s="336"/>
      <c r="L3016" s="336"/>
      <c r="M3016" s="336"/>
      <c r="N3016" s="337"/>
    </row>
    <row r="3017" spans="2:14" x14ac:dyDescent="0.2">
      <c r="B3017" s="332"/>
      <c r="C3017" s="332"/>
      <c r="D3017" s="333"/>
      <c r="E3017" s="334"/>
      <c r="F3017" s="334"/>
      <c r="G3017" s="334"/>
      <c r="H3017" s="335"/>
      <c r="I3017" s="336"/>
      <c r="J3017" s="336"/>
      <c r="K3017" s="336"/>
      <c r="L3017" s="336"/>
      <c r="M3017" s="336"/>
      <c r="N3017" s="337"/>
    </row>
    <row r="3018" spans="2:14" x14ac:dyDescent="0.2">
      <c r="B3018" s="332"/>
      <c r="C3018" s="332"/>
      <c r="D3018" s="333"/>
      <c r="E3018" s="334"/>
      <c r="F3018" s="334"/>
      <c r="G3018" s="334"/>
      <c r="H3018" s="335"/>
      <c r="I3018" s="336"/>
      <c r="J3018" s="336"/>
      <c r="K3018" s="336"/>
      <c r="L3018" s="336"/>
      <c r="M3018" s="336"/>
      <c r="N3018" s="337"/>
    </row>
    <row r="3019" spans="2:14" x14ac:dyDescent="0.2">
      <c r="B3019" s="332"/>
      <c r="C3019" s="332"/>
      <c r="D3019" s="333"/>
      <c r="E3019" s="334"/>
      <c r="F3019" s="334"/>
      <c r="G3019" s="334"/>
      <c r="H3019" s="335"/>
      <c r="I3019" s="336"/>
      <c r="J3019" s="336"/>
      <c r="K3019" s="336"/>
      <c r="L3019" s="336"/>
      <c r="M3019" s="336"/>
      <c r="N3019" s="337"/>
    </row>
    <row r="3020" spans="2:14" x14ac:dyDescent="0.2">
      <c r="B3020" s="332"/>
      <c r="C3020" s="332"/>
      <c r="D3020" s="333"/>
      <c r="E3020" s="334"/>
      <c r="F3020" s="334"/>
      <c r="G3020" s="334"/>
      <c r="H3020" s="335"/>
      <c r="I3020" s="336"/>
      <c r="J3020" s="336"/>
      <c r="K3020" s="336"/>
      <c r="L3020" s="336"/>
      <c r="M3020" s="336"/>
      <c r="N3020" s="337"/>
    </row>
    <row r="3021" spans="2:14" x14ac:dyDescent="0.2">
      <c r="B3021" s="332"/>
      <c r="C3021" s="332"/>
      <c r="D3021" s="333"/>
      <c r="E3021" s="334"/>
      <c r="F3021" s="334"/>
      <c r="G3021" s="334"/>
      <c r="H3021" s="335"/>
      <c r="I3021" s="336"/>
      <c r="J3021" s="336"/>
      <c r="K3021" s="336"/>
      <c r="L3021" s="336"/>
      <c r="M3021" s="336"/>
      <c r="N3021" s="337"/>
    </row>
    <row r="3022" spans="2:14" x14ac:dyDescent="0.2">
      <c r="B3022" s="332"/>
      <c r="C3022" s="332"/>
      <c r="D3022" s="333"/>
      <c r="E3022" s="334"/>
      <c r="F3022" s="334"/>
      <c r="G3022" s="334"/>
      <c r="H3022" s="335"/>
      <c r="I3022" s="336"/>
      <c r="J3022" s="336"/>
      <c r="K3022" s="336"/>
      <c r="L3022" s="336"/>
      <c r="M3022" s="336"/>
      <c r="N3022" s="337"/>
    </row>
    <row r="3023" spans="2:14" x14ac:dyDescent="0.2">
      <c r="B3023" s="332"/>
      <c r="C3023" s="332"/>
      <c r="D3023" s="333"/>
      <c r="E3023" s="334"/>
      <c r="F3023" s="334"/>
      <c r="G3023" s="334"/>
      <c r="H3023" s="335"/>
      <c r="I3023" s="336"/>
      <c r="J3023" s="336"/>
      <c r="K3023" s="336"/>
      <c r="L3023" s="336"/>
      <c r="M3023" s="336"/>
      <c r="N3023" s="337"/>
    </row>
    <row r="3024" spans="2:14" x14ac:dyDescent="0.2">
      <c r="B3024" s="332"/>
      <c r="C3024" s="332"/>
      <c r="D3024" s="333"/>
      <c r="E3024" s="334"/>
      <c r="F3024" s="334"/>
      <c r="G3024" s="334"/>
      <c r="H3024" s="335"/>
      <c r="I3024" s="336"/>
      <c r="J3024" s="336"/>
      <c r="K3024" s="336"/>
      <c r="L3024" s="336"/>
      <c r="M3024" s="336"/>
      <c r="N3024" s="337"/>
    </row>
    <row r="3025" spans="2:14" x14ac:dyDescent="0.2">
      <c r="B3025" s="332"/>
      <c r="C3025" s="332"/>
      <c r="D3025" s="333"/>
      <c r="E3025" s="334"/>
      <c r="F3025" s="334"/>
      <c r="G3025" s="334"/>
      <c r="H3025" s="335"/>
      <c r="I3025" s="336"/>
      <c r="J3025" s="336"/>
      <c r="K3025" s="336"/>
      <c r="L3025" s="336"/>
      <c r="M3025" s="336"/>
      <c r="N3025" s="337"/>
    </row>
    <row r="3026" spans="2:14" x14ac:dyDescent="0.2">
      <c r="B3026" s="332"/>
      <c r="C3026" s="332"/>
      <c r="D3026" s="333"/>
      <c r="E3026" s="334"/>
      <c r="F3026" s="334"/>
      <c r="G3026" s="334"/>
      <c r="H3026" s="335"/>
      <c r="I3026" s="336"/>
      <c r="J3026" s="336"/>
      <c r="K3026" s="336"/>
      <c r="L3026" s="336"/>
      <c r="M3026" s="336"/>
      <c r="N3026" s="337"/>
    </row>
    <row r="3027" spans="2:14" x14ac:dyDescent="0.2">
      <c r="B3027" s="332"/>
      <c r="C3027" s="332"/>
      <c r="D3027" s="333"/>
      <c r="E3027" s="334"/>
      <c r="F3027" s="334"/>
      <c r="G3027" s="334"/>
      <c r="H3027" s="335"/>
      <c r="I3027" s="336"/>
      <c r="J3027" s="336"/>
      <c r="K3027" s="336"/>
      <c r="L3027" s="336"/>
      <c r="M3027" s="336"/>
      <c r="N3027" s="337"/>
    </row>
    <row r="3028" spans="2:14" x14ac:dyDescent="0.2">
      <c r="B3028" s="332"/>
      <c r="C3028" s="332"/>
      <c r="D3028" s="333"/>
      <c r="E3028" s="334"/>
      <c r="F3028" s="334"/>
      <c r="G3028" s="334"/>
      <c r="H3028" s="335"/>
      <c r="I3028" s="336"/>
      <c r="J3028" s="336"/>
      <c r="K3028" s="336"/>
      <c r="L3028" s="336"/>
      <c r="M3028" s="336"/>
      <c r="N3028" s="337"/>
    </row>
    <row r="3029" spans="2:14" x14ac:dyDescent="0.2">
      <c r="B3029" s="332"/>
      <c r="C3029" s="332"/>
      <c r="D3029" s="333"/>
      <c r="E3029" s="334"/>
      <c r="F3029" s="334"/>
      <c r="G3029" s="334"/>
      <c r="H3029" s="335"/>
      <c r="I3029" s="336"/>
      <c r="J3029" s="336"/>
      <c r="K3029" s="336"/>
      <c r="L3029" s="336"/>
      <c r="M3029" s="336"/>
      <c r="N3029" s="337"/>
    </row>
    <row r="3030" spans="2:14" x14ac:dyDescent="0.2">
      <c r="B3030" s="332"/>
      <c r="C3030" s="332"/>
      <c r="D3030" s="333"/>
      <c r="E3030" s="334"/>
      <c r="F3030" s="334"/>
      <c r="G3030" s="334"/>
      <c r="H3030" s="335"/>
      <c r="I3030" s="336"/>
      <c r="J3030" s="336"/>
      <c r="K3030" s="336"/>
      <c r="L3030" s="336"/>
      <c r="M3030" s="336"/>
      <c r="N3030" s="337"/>
    </row>
    <row r="3031" spans="2:14" x14ac:dyDescent="0.2">
      <c r="B3031" s="332"/>
      <c r="C3031" s="332"/>
      <c r="D3031" s="333"/>
      <c r="E3031" s="334"/>
      <c r="F3031" s="334"/>
      <c r="G3031" s="334"/>
      <c r="H3031" s="335"/>
      <c r="I3031" s="336"/>
      <c r="J3031" s="336"/>
      <c r="K3031" s="336"/>
      <c r="L3031" s="336"/>
      <c r="M3031" s="336"/>
      <c r="N3031" s="337"/>
    </row>
    <row r="3032" spans="2:14" x14ac:dyDescent="0.2">
      <c r="B3032" s="332"/>
      <c r="C3032" s="332"/>
      <c r="D3032" s="333"/>
      <c r="E3032" s="334"/>
      <c r="F3032" s="334"/>
      <c r="G3032" s="334"/>
      <c r="H3032" s="335"/>
      <c r="I3032" s="336"/>
      <c r="J3032" s="336"/>
      <c r="K3032" s="336"/>
      <c r="L3032" s="336"/>
      <c r="M3032" s="336"/>
      <c r="N3032" s="337"/>
    </row>
    <row r="3033" spans="2:14" x14ac:dyDescent="0.2">
      <c r="B3033" s="332"/>
      <c r="C3033" s="332"/>
      <c r="D3033" s="333"/>
      <c r="E3033" s="334"/>
      <c r="F3033" s="334"/>
      <c r="G3033" s="334"/>
      <c r="H3033" s="335"/>
      <c r="I3033" s="336"/>
      <c r="J3033" s="336"/>
      <c r="K3033" s="336"/>
      <c r="L3033" s="336"/>
      <c r="M3033" s="336"/>
      <c r="N3033" s="337"/>
    </row>
    <row r="3034" spans="2:14" x14ac:dyDescent="0.2">
      <c r="B3034" s="332"/>
      <c r="C3034" s="332"/>
      <c r="D3034" s="333"/>
      <c r="E3034" s="334"/>
      <c r="F3034" s="334"/>
      <c r="G3034" s="334"/>
      <c r="H3034" s="335"/>
      <c r="I3034" s="336"/>
      <c r="J3034" s="336"/>
      <c r="K3034" s="336"/>
      <c r="L3034" s="336"/>
      <c r="M3034" s="336"/>
      <c r="N3034" s="337"/>
    </row>
    <row r="3035" spans="2:14" x14ac:dyDescent="0.2">
      <c r="B3035" s="332"/>
      <c r="C3035" s="332"/>
      <c r="D3035" s="333"/>
      <c r="E3035" s="334"/>
      <c r="F3035" s="334"/>
      <c r="G3035" s="334"/>
      <c r="H3035" s="335"/>
      <c r="I3035" s="336"/>
      <c r="J3035" s="336"/>
      <c r="K3035" s="336"/>
      <c r="L3035" s="336"/>
      <c r="M3035" s="336"/>
      <c r="N3035" s="337"/>
    </row>
    <row r="3036" spans="2:14" x14ac:dyDescent="0.2">
      <c r="B3036" s="332"/>
      <c r="C3036" s="332"/>
      <c r="D3036" s="333"/>
      <c r="E3036" s="334"/>
      <c r="F3036" s="334"/>
      <c r="G3036" s="334"/>
      <c r="H3036" s="335"/>
      <c r="I3036" s="336"/>
      <c r="J3036" s="336"/>
      <c r="K3036" s="336"/>
      <c r="L3036" s="336"/>
      <c r="M3036" s="336"/>
      <c r="N3036" s="337"/>
    </row>
    <row r="3037" spans="2:14" x14ac:dyDescent="0.2">
      <c r="B3037" s="332"/>
      <c r="C3037" s="332"/>
      <c r="D3037" s="333"/>
      <c r="E3037" s="334"/>
      <c r="F3037" s="334"/>
      <c r="G3037" s="334"/>
      <c r="H3037" s="335"/>
      <c r="I3037" s="336"/>
      <c r="J3037" s="336"/>
      <c r="K3037" s="336"/>
      <c r="L3037" s="336"/>
      <c r="M3037" s="336"/>
      <c r="N3037" s="337"/>
    </row>
    <row r="3038" spans="2:14" x14ac:dyDescent="0.2">
      <c r="B3038" s="332"/>
      <c r="C3038" s="332"/>
      <c r="D3038" s="333"/>
      <c r="E3038" s="334"/>
      <c r="F3038" s="334"/>
      <c r="G3038" s="334"/>
      <c r="H3038" s="335"/>
      <c r="I3038" s="336"/>
      <c r="J3038" s="336"/>
      <c r="K3038" s="336"/>
      <c r="L3038" s="336"/>
      <c r="M3038" s="336"/>
      <c r="N3038" s="337"/>
    </row>
    <row r="3039" spans="2:14" x14ac:dyDescent="0.2">
      <c r="B3039" s="332"/>
      <c r="C3039" s="332"/>
      <c r="D3039" s="333"/>
      <c r="E3039" s="334"/>
      <c r="F3039" s="334"/>
      <c r="G3039" s="334"/>
      <c r="H3039" s="335"/>
      <c r="I3039" s="336"/>
      <c r="J3039" s="336"/>
      <c r="K3039" s="336"/>
      <c r="L3039" s="336"/>
      <c r="M3039" s="336"/>
      <c r="N3039" s="337"/>
    </row>
    <row r="3040" spans="2:14" x14ac:dyDescent="0.2">
      <c r="B3040" s="332"/>
      <c r="C3040" s="332"/>
      <c r="D3040" s="333"/>
      <c r="E3040" s="334"/>
      <c r="F3040" s="334"/>
      <c r="G3040" s="334"/>
      <c r="H3040" s="335"/>
      <c r="I3040" s="336"/>
      <c r="J3040" s="336"/>
      <c r="K3040" s="336"/>
      <c r="L3040" s="336"/>
      <c r="M3040" s="336"/>
      <c r="N3040" s="337"/>
    </row>
    <row r="3041" spans="2:14" x14ac:dyDescent="0.2">
      <c r="B3041" s="332"/>
      <c r="C3041" s="332"/>
      <c r="D3041" s="333"/>
      <c r="E3041" s="334"/>
      <c r="F3041" s="334"/>
      <c r="G3041" s="334"/>
      <c r="H3041" s="335"/>
      <c r="I3041" s="336"/>
      <c r="J3041" s="336"/>
      <c r="K3041" s="336"/>
      <c r="L3041" s="336"/>
      <c r="M3041" s="336"/>
      <c r="N3041" s="337"/>
    </row>
    <row r="3042" spans="2:14" x14ac:dyDescent="0.2">
      <c r="B3042" s="332"/>
      <c r="C3042" s="332"/>
      <c r="D3042" s="333"/>
      <c r="E3042" s="334"/>
      <c r="F3042" s="334"/>
      <c r="G3042" s="334"/>
      <c r="H3042" s="335"/>
      <c r="I3042" s="336"/>
      <c r="J3042" s="336"/>
      <c r="K3042" s="336"/>
      <c r="L3042" s="336"/>
      <c r="M3042" s="336"/>
      <c r="N3042" s="337"/>
    </row>
    <row r="3043" spans="2:14" x14ac:dyDescent="0.2">
      <c r="B3043" s="332"/>
      <c r="C3043" s="332"/>
      <c r="D3043" s="333"/>
      <c r="E3043" s="334"/>
      <c r="F3043" s="334"/>
      <c r="G3043" s="334"/>
      <c r="H3043" s="335"/>
      <c r="I3043" s="336"/>
      <c r="J3043" s="336"/>
      <c r="K3043" s="336"/>
      <c r="L3043" s="336"/>
      <c r="M3043" s="336"/>
      <c r="N3043" s="337"/>
    </row>
    <row r="3044" spans="2:14" x14ac:dyDescent="0.2">
      <c r="B3044" s="332"/>
      <c r="C3044" s="332"/>
      <c r="D3044" s="333"/>
      <c r="E3044" s="334"/>
      <c r="F3044" s="334"/>
      <c r="G3044" s="334"/>
      <c r="H3044" s="335"/>
      <c r="I3044" s="336"/>
      <c r="J3044" s="336"/>
      <c r="K3044" s="336"/>
      <c r="L3044" s="336"/>
      <c r="M3044" s="336"/>
      <c r="N3044" s="337"/>
    </row>
    <row r="3045" spans="2:14" x14ac:dyDescent="0.2">
      <c r="B3045" s="332"/>
      <c r="C3045" s="332"/>
      <c r="D3045" s="333"/>
      <c r="E3045" s="334"/>
      <c r="F3045" s="334"/>
      <c r="G3045" s="334"/>
      <c r="H3045" s="335"/>
      <c r="I3045" s="336"/>
      <c r="J3045" s="336"/>
      <c r="K3045" s="336"/>
      <c r="L3045" s="336"/>
      <c r="M3045" s="336"/>
      <c r="N3045" s="337"/>
    </row>
    <row r="3046" spans="2:14" x14ac:dyDescent="0.2">
      <c r="B3046" s="332"/>
      <c r="C3046" s="332"/>
      <c r="D3046" s="333"/>
      <c r="E3046" s="334"/>
      <c r="F3046" s="334"/>
      <c r="G3046" s="334"/>
      <c r="H3046" s="335"/>
      <c r="I3046" s="336"/>
      <c r="J3046" s="336"/>
      <c r="K3046" s="336"/>
      <c r="L3046" s="336"/>
      <c r="M3046" s="336"/>
      <c r="N3046" s="337"/>
    </row>
    <row r="3047" spans="2:14" x14ac:dyDescent="0.2">
      <c r="B3047" s="332"/>
      <c r="C3047" s="332"/>
      <c r="D3047" s="333"/>
      <c r="E3047" s="334"/>
      <c r="F3047" s="334"/>
      <c r="G3047" s="334"/>
      <c r="H3047" s="335"/>
      <c r="I3047" s="336"/>
      <c r="J3047" s="336"/>
      <c r="K3047" s="336"/>
      <c r="L3047" s="336"/>
      <c r="M3047" s="336"/>
      <c r="N3047" s="337"/>
    </row>
    <row r="3048" spans="2:14" x14ac:dyDescent="0.2">
      <c r="B3048" s="332"/>
      <c r="C3048" s="332"/>
      <c r="D3048" s="333"/>
      <c r="E3048" s="334"/>
      <c r="F3048" s="334"/>
      <c r="G3048" s="334"/>
      <c r="H3048" s="335"/>
      <c r="I3048" s="336"/>
      <c r="J3048" s="336"/>
      <c r="K3048" s="336"/>
      <c r="L3048" s="336"/>
      <c r="M3048" s="336"/>
      <c r="N3048" s="337"/>
    </row>
    <row r="3049" spans="2:14" x14ac:dyDescent="0.2">
      <c r="B3049" s="332"/>
      <c r="C3049" s="332"/>
      <c r="D3049" s="333"/>
      <c r="E3049" s="334"/>
      <c r="F3049" s="334"/>
      <c r="G3049" s="334"/>
      <c r="H3049" s="335"/>
      <c r="I3049" s="336"/>
      <c r="J3049" s="336"/>
      <c r="K3049" s="336"/>
      <c r="L3049" s="336"/>
      <c r="M3049" s="336"/>
      <c r="N3049" s="337"/>
    </row>
    <row r="3050" spans="2:14" x14ac:dyDescent="0.2">
      <c r="B3050" s="332"/>
      <c r="C3050" s="332"/>
      <c r="D3050" s="333"/>
      <c r="E3050" s="334"/>
      <c r="F3050" s="334"/>
      <c r="G3050" s="334"/>
      <c r="H3050" s="335"/>
      <c r="I3050" s="336"/>
      <c r="J3050" s="336"/>
      <c r="K3050" s="336"/>
      <c r="L3050" s="336"/>
      <c r="M3050" s="336"/>
      <c r="N3050" s="337"/>
    </row>
    <row r="3051" spans="2:14" x14ac:dyDescent="0.2">
      <c r="B3051" s="332"/>
      <c r="C3051" s="332"/>
      <c r="D3051" s="333"/>
      <c r="E3051" s="334"/>
      <c r="F3051" s="334"/>
      <c r="G3051" s="334"/>
      <c r="H3051" s="335"/>
      <c r="I3051" s="336"/>
      <c r="J3051" s="336"/>
      <c r="K3051" s="336"/>
      <c r="L3051" s="336"/>
      <c r="M3051" s="336"/>
      <c r="N3051" s="337"/>
    </row>
    <row r="3052" spans="2:14" x14ac:dyDescent="0.2">
      <c r="B3052" s="332"/>
      <c r="C3052" s="332"/>
      <c r="D3052" s="333"/>
      <c r="E3052" s="334"/>
      <c r="F3052" s="334"/>
      <c r="G3052" s="334"/>
      <c r="H3052" s="335"/>
      <c r="I3052" s="336"/>
      <c r="J3052" s="336"/>
      <c r="K3052" s="336"/>
      <c r="L3052" s="336"/>
      <c r="M3052" s="336"/>
      <c r="N3052" s="337"/>
    </row>
    <row r="3053" spans="2:14" x14ac:dyDescent="0.2">
      <c r="B3053" s="332"/>
      <c r="C3053" s="332"/>
      <c r="D3053" s="333"/>
      <c r="E3053" s="334"/>
      <c r="F3053" s="334"/>
      <c r="G3053" s="334"/>
      <c r="H3053" s="335"/>
      <c r="I3053" s="336"/>
      <c r="J3053" s="336"/>
      <c r="K3053" s="336"/>
      <c r="L3053" s="336"/>
      <c r="M3053" s="336"/>
      <c r="N3053" s="337"/>
    </row>
    <row r="3054" spans="2:14" x14ac:dyDescent="0.2">
      <c r="B3054" s="332"/>
      <c r="C3054" s="332"/>
      <c r="D3054" s="333"/>
      <c r="E3054" s="334"/>
      <c r="F3054" s="334"/>
      <c r="G3054" s="334"/>
      <c r="H3054" s="335"/>
      <c r="I3054" s="336"/>
      <c r="J3054" s="336"/>
      <c r="K3054" s="336"/>
      <c r="L3054" s="336"/>
      <c r="M3054" s="336"/>
      <c r="N3054" s="337"/>
    </row>
    <row r="3055" spans="2:14" x14ac:dyDescent="0.2">
      <c r="B3055" s="332"/>
      <c r="C3055" s="332"/>
      <c r="D3055" s="333"/>
      <c r="E3055" s="334"/>
      <c r="F3055" s="334"/>
      <c r="G3055" s="334"/>
      <c r="H3055" s="335"/>
      <c r="I3055" s="336"/>
      <c r="J3055" s="336"/>
      <c r="K3055" s="336"/>
      <c r="L3055" s="336"/>
      <c r="M3055" s="336"/>
      <c r="N3055" s="337"/>
    </row>
    <row r="3056" spans="2:14" x14ac:dyDescent="0.2">
      <c r="B3056" s="332"/>
      <c r="C3056" s="332"/>
      <c r="D3056" s="333"/>
      <c r="E3056" s="334"/>
      <c r="F3056" s="334"/>
      <c r="G3056" s="334"/>
      <c r="H3056" s="335"/>
      <c r="I3056" s="336"/>
      <c r="J3056" s="336"/>
      <c r="K3056" s="336"/>
      <c r="L3056" s="336"/>
      <c r="M3056" s="336"/>
      <c r="N3056" s="337"/>
    </row>
    <row r="3057" spans="2:14" x14ac:dyDescent="0.2">
      <c r="B3057" s="332"/>
      <c r="C3057" s="332"/>
      <c r="D3057" s="333"/>
      <c r="E3057" s="334"/>
      <c r="F3057" s="334"/>
      <c r="G3057" s="334"/>
      <c r="H3057" s="335"/>
      <c r="I3057" s="336"/>
      <c r="J3057" s="336"/>
      <c r="K3057" s="336"/>
      <c r="L3057" s="336"/>
      <c r="M3057" s="336"/>
      <c r="N3057" s="337"/>
    </row>
    <row r="3058" spans="2:14" x14ac:dyDescent="0.2">
      <c r="B3058" s="332"/>
      <c r="C3058" s="332"/>
      <c r="D3058" s="333"/>
      <c r="E3058" s="334"/>
      <c r="F3058" s="334"/>
      <c r="G3058" s="334"/>
      <c r="H3058" s="335"/>
      <c r="I3058" s="336"/>
      <c r="J3058" s="336"/>
      <c r="K3058" s="336"/>
      <c r="L3058" s="336"/>
      <c r="M3058" s="336"/>
      <c r="N3058" s="337"/>
    </row>
    <row r="3059" spans="2:14" x14ac:dyDescent="0.2">
      <c r="B3059" s="332"/>
      <c r="C3059" s="332"/>
      <c r="D3059" s="333"/>
      <c r="E3059" s="334"/>
      <c r="F3059" s="334"/>
      <c r="G3059" s="334"/>
      <c r="H3059" s="335"/>
      <c r="I3059" s="336"/>
      <c r="J3059" s="336"/>
      <c r="K3059" s="336"/>
      <c r="L3059" s="336"/>
      <c r="M3059" s="336"/>
      <c r="N3059" s="337"/>
    </row>
    <row r="3060" spans="2:14" x14ac:dyDescent="0.2">
      <c r="B3060" s="332"/>
      <c r="C3060" s="332"/>
      <c r="D3060" s="333"/>
      <c r="E3060" s="334"/>
      <c r="F3060" s="334"/>
      <c r="G3060" s="334"/>
      <c r="H3060" s="335"/>
      <c r="I3060" s="336"/>
      <c r="J3060" s="336"/>
      <c r="K3060" s="336"/>
      <c r="L3060" s="336"/>
      <c r="M3060" s="336"/>
      <c r="N3060" s="337"/>
    </row>
    <row r="3061" spans="2:14" x14ac:dyDescent="0.2">
      <c r="B3061" s="332"/>
      <c r="C3061" s="332"/>
      <c r="D3061" s="333"/>
      <c r="E3061" s="334"/>
      <c r="F3061" s="334"/>
      <c r="G3061" s="334"/>
      <c r="H3061" s="335"/>
      <c r="I3061" s="336"/>
      <c r="J3061" s="336"/>
      <c r="K3061" s="336"/>
      <c r="L3061" s="336"/>
      <c r="M3061" s="336"/>
      <c r="N3061" s="337"/>
    </row>
    <row r="3062" spans="2:14" x14ac:dyDescent="0.2">
      <c r="B3062" s="332"/>
      <c r="C3062" s="332"/>
      <c r="D3062" s="333"/>
      <c r="E3062" s="334"/>
      <c r="F3062" s="334"/>
      <c r="G3062" s="334"/>
      <c r="H3062" s="335"/>
      <c r="I3062" s="336"/>
      <c r="J3062" s="336"/>
      <c r="K3062" s="336"/>
      <c r="L3062" s="336"/>
      <c r="M3062" s="336"/>
      <c r="N3062" s="337"/>
    </row>
    <row r="3063" spans="2:14" x14ac:dyDescent="0.2">
      <c r="B3063" s="332"/>
      <c r="C3063" s="332"/>
      <c r="D3063" s="333"/>
      <c r="E3063" s="334"/>
      <c r="F3063" s="334"/>
      <c r="G3063" s="334"/>
      <c r="H3063" s="335"/>
      <c r="I3063" s="336"/>
      <c r="J3063" s="336"/>
      <c r="K3063" s="336"/>
      <c r="L3063" s="336"/>
      <c r="M3063" s="336"/>
      <c r="N3063" s="337"/>
    </row>
    <row r="3064" spans="2:14" x14ac:dyDescent="0.2">
      <c r="B3064" s="332"/>
      <c r="C3064" s="332"/>
      <c r="D3064" s="333"/>
      <c r="E3064" s="334"/>
      <c r="F3064" s="334"/>
      <c r="G3064" s="334"/>
      <c r="H3064" s="335"/>
      <c r="I3064" s="336"/>
      <c r="J3064" s="336"/>
      <c r="K3064" s="336"/>
      <c r="L3064" s="336"/>
      <c r="M3064" s="336"/>
      <c r="N3064" s="337"/>
    </row>
    <row r="3065" spans="2:14" x14ac:dyDescent="0.2">
      <c r="B3065" s="332"/>
      <c r="C3065" s="332"/>
      <c r="D3065" s="333"/>
      <c r="E3065" s="334"/>
      <c r="F3065" s="334"/>
      <c r="G3065" s="334"/>
      <c r="H3065" s="335"/>
      <c r="I3065" s="336"/>
      <c r="J3065" s="336"/>
      <c r="K3065" s="336"/>
      <c r="L3065" s="336"/>
      <c r="M3065" s="336"/>
      <c r="N3065" s="337"/>
    </row>
    <row r="3066" spans="2:14" x14ac:dyDescent="0.2">
      <c r="B3066" s="332"/>
      <c r="C3066" s="332"/>
      <c r="D3066" s="333"/>
      <c r="E3066" s="334"/>
      <c r="F3066" s="334"/>
      <c r="G3066" s="334"/>
      <c r="H3066" s="335"/>
      <c r="I3066" s="336"/>
      <c r="J3066" s="336"/>
      <c r="K3066" s="336"/>
      <c r="L3066" s="336"/>
      <c r="M3066" s="336"/>
      <c r="N3066" s="337"/>
    </row>
    <row r="3067" spans="2:14" x14ac:dyDescent="0.2">
      <c r="B3067" s="332"/>
      <c r="C3067" s="332"/>
      <c r="D3067" s="333"/>
      <c r="E3067" s="334"/>
      <c r="F3067" s="334"/>
      <c r="G3067" s="334"/>
      <c r="H3067" s="335"/>
      <c r="I3067" s="336"/>
      <c r="J3067" s="336"/>
      <c r="K3067" s="336"/>
      <c r="L3067" s="336"/>
      <c r="M3067" s="336"/>
      <c r="N3067" s="337"/>
    </row>
    <row r="3068" spans="2:14" x14ac:dyDescent="0.2">
      <c r="B3068" s="332"/>
      <c r="C3068" s="332"/>
      <c r="D3068" s="333"/>
      <c r="E3068" s="334"/>
      <c r="F3068" s="334"/>
      <c r="G3068" s="334"/>
      <c r="H3068" s="335"/>
      <c r="I3068" s="336"/>
      <c r="J3068" s="336"/>
      <c r="K3068" s="336"/>
      <c r="L3068" s="336"/>
      <c r="M3068" s="336"/>
      <c r="N3068" s="337"/>
    </row>
    <row r="3069" spans="2:14" x14ac:dyDescent="0.2">
      <c r="B3069" s="332"/>
      <c r="C3069" s="332"/>
      <c r="D3069" s="333"/>
      <c r="E3069" s="334"/>
      <c r="F3069" s="334"/>
      <c r="G3069" s="334"/>
      <c r="H3069" s="335"/>
      <c r="I3069" s="336"/>
      <c r="J3069" s="336"/>
      <c r="K3069" s="336"/>
      <c r="L3069" s="336"/>
      <c r="M3069" s="336"/>
      <c r="N3069" s="337"/>
    </row>
    <row r="3070" spans="2:14" x14ac:dyDescent="0.2">
      <c r="B3070" s="332"/>
      <c r="C3070" s="332"/>
      <c r="D3070" s="333"/>
      <c r="E3070" s="334"/>
      <c r="F3070" s="334"/>
      <c r="G3070" s="334"/>
      <c r="H3070" s="335"/>
      <c r="I3070" s="336"/>
      <c r="J3070" s="336"/>
      <c r="K3070" s="336"/>
      <c r="L3070" s="336"/>
      <c r="M3070" s="336"/>
      <c r="N3070" s="337"/>
    </row>
    <row r="3071" spans="2:14" x14ac:dyDescent="0.2">
      <c r="B3071" s="332"/>
      <c r="C3071" s="332"/>
      <c r="D3071" s="333"/>
      <c r="E3071" s="334"/>
      <c r="F3071" s="334"/>
      <c r="G3071" s="334"/>
      <c r="H3071" s="335"/>
      <c r="I3071" s="336"/>
      <c r="J3071" s="336"/>
      <c r="K3071" s="336"/>
      <c r="L3071" s="336"/>
      <c r="M3071" s="336"/>
      <c r="N3071" s="337"/>
    </row>
    <row r="3072" spans="2:14" x14ac:dyDescent="0.2">
      <c r="B3072" s="332"/>
      <c r="C3072" s="332"/>
      <c r="D3072" s="333"/>
      <c r="E3072" s="334"/>
      <c r="F3072" s="334"/>
      <c r="G3072" s="334"/>
      <c r="H3072" s="335"/>
      <c r="I3072" s="336"/>
      <c r="J3072" s="336"/>
      <c r="K3072" s="336"/>
      <c r="L3072" s="336"/>
      <c r="M3072" s="336"/>
      <c r="N3072" s="337"/>
    </row>
    <row r="3073" spans="2:14" x14ac:dyDescent="0.2">
      <c r="B3073" s="332"/>
      <c r="C3073" s="332"/>
      <c r="D3073" s="333"/>
      <c r="E3073" s="334"/>
      <c r="F3073" s="334"/>
      <c r="G3073" s="334"/>
      <c r="H3073" s="335"/>
      <c r="I3073" s="336"/>
      <c r="J3073" s="336"/>
      <c r="K3073" s="336"/>
      <c r="L3073" s="336"/>
      <c r="M3073" s="336"/>
      <c r="N3073" s="337"/>
    </row>
    <row r="3074" spans="2:14" x14ac:dyDescent="0.2">
      <c r="B3074" s="332"/>
      <c r="C3074" s="332"/>
      <c r="D3074" s="333"/>
      <c r="E3074" s="334"/>
      <c r="F3074" s="334"/>
      <c r="G3074" s="334"/>
      <c r="H3074" s="335"/>
      <c r="I3074" s="336"/>
      <c r="J3074" s="336"/>
      <c r="K3074" s="336"/>
      <c r="L3074" s="336"/>
      <c r="M3074" s="336"/>
      <c r="N3074" s="337"/>
    </row>
    <row r="3075" spans="2:14" x14ac:dyDescent="0.2">
      <c r="B3075" s="332"/>
      <c r="C3075" s="332"/>
      <c r="D3075" s="333"/>
      <c r="E3075" s="334"/>
      <c r="F3075" s="334"/>
      <c r="G3075" s="334"/>
      <c r="H3075" s="335"/>
      <c r="I3075" s="336"/>
      <c r="J3075" s="336"/>
      <c r="K3075" s="336"/>
      <c r="L3075" s="336"/>
      <c r="M3075" s="336"/>
      <c r="N3075" s="337"/>
    </row>
    <row r="3076" spans="2:14" x14ac:dyDescent="0.2">
      <c r="B3076" s="332"/>
      <c r="C3076" s="332"/>
      <c r="D3076" s="333"/>
      <c r="E3076" s="334"/>
      <c r="F3076" s="334"/>
      <c r="G3076" s="334"/>
      <c r="H3076" s="335"/>
      <c r="I3076" s="336"/>
      <c r="J3076" s="336"/>
      <c r="K3076" s="336"/>
      <c r="L3076" s="336"/>
      <c r="M3076" s="336"/>
      <c r="N3076" s="337"/>
    </row>
    <row r="3077" spans="2:14" x14ac:dyDescent="0.2">
      <c r="B3077" s="332"/>
      <c r="C3077" s="332"/>
      <c r="D3077" s="333"/>
      <c r="E3077" s="334"/>
      <c r="F3077" s="334"/>
      <c r="G3077" s="334"/>
      <c r="H3077" s="335"/>
      <c r="I3077" s="336"/>
      <c r="J3077" s="336"/>
      <c r="K3077" s="336"/>
      <c r="L3077" s="336"/>
      <c r="M3077" s="336"/>
      <c r="N3077" s="337"/>
    </row>
    <row r="3078" spans="2:14" x14ac:dyDescent="0.2">
      <c r="B3078" s="332"/>
      <c r="C3078" s="332"/>
      <c r="D3078" s="333"/>
      <c r="E3078" s="334"/>
      <c r="F3078" s="334"/>
      <c r="G3078" s="334"/>
      <c r="H3078" s="335"/>
      <c r="I3078" s="336"/>
      <c r="J3078" s="336"/>
      <c r="K3078" s="336"/>
      <c r="L3078" s="336"/>
      <c r="M3078" s="336"/>
      <c r="N3078" s="337"/>
    </row>
    <row r="3079" spans="2:14" x14ac:dyDescent="0.2">
      <c r="B3079" s="332"/>
      <c r="C3079" s="332"/>
      <c r="D3079" s="333"/>
      <c r="E3079" s="334"/>
      <c r="F3079" s="334"/>
      <c r="G3079" s="334"/>
      <c r="H3079" s="335"/>
      <c r="I3079" s="336"/>
      <c r="J3079" s="336"/>
      <c r="K3079" s="336"/>
      <c r="L3079" s="336"/>
      <c r="M3079" s="336"/>
      <c r="N3079" s="337"/>
    </row>
    <row r="3080" spans="2:14" x14ac:dyDescent="0.2">
      <c r="B3080" s="332"/>
      <c r="C3080" s="332"/>
      <c r="D3080" s="333"/>
      <c r="E3080" s="334"/>
      <c r="F3080" s="334"/>
      <c r="G3080" s="334"/>
      <c r="H3080" s="335"/>
      <c r="I3080" s="336"/>
      <c r="J3080" s="336"/>
      <c r="K3080" s="336"/>
      <c r="L3080" s="336"/>
      <c r="M3080" s="336"/>
      <c r="N3080" s="337"/>
    </row>
    <row r="3081" spans="2:14" x14ac:dyDescent="0.2">
      <c r="B3081" s="332"/>
      <c r="C3081" s="332"/>
      <c r="D3081" s="333"/>
      <c r="E3081" s="334"/>
      <c r="F3081" s="334"/>
      <c r="G3081" s="334"/>
      <c r="H3081" s="335"/>
      <c r="I3081" s="336"/>
      <c r="J3081" s="336"/>
      <c r="K3081" s="336"/>
      <c r="L3081" s="336"/>
      <c r="M3081" s="336"/>
      <c r="N3081" s="337"/>
    </row>
    <row r="3082" spans="2:14" x14ac:dyDescent="0.2">
      <c r="B3082" s="332"/>
      <c r="C3082" s="332"/>
      <c r="D3082" s="333"/>
      <c r="E3082" s="334"/>
      <c r="F3082" s="334"/>
      <c r="G3082" s="334"/>
      <c r="H3082" s="335"/>
      <c r="I3082" s="336"/>
      <c r="J3082" s="336"/>
      <c r="K3082" s="336"/>
      <c r="L3082" s="336"/>
      <c r="M3082" s="336"/>
      <c r="N3082" s="337"/>
    </row>
    <row r="3083" spans="2:14" x14ac:dyDescent="0.2">
      <c r="B3083" s="332"/>
      <c r="C3083" s="332"/>
      <c r="D3083" s="333"/>
      <c r="E3083" s="334"/>
      <c r="F3083" s="334"/>
      <c r="G3083" s="334"/>
      <c r="H3083" s="335"/>
      <c r="I3083" s="336"/>
      <c r="J3083" s="336"/>
      <c r="K3083" s="336"/>
      <c r="L3083" s="336"/>
      <c r="M3083" s="336"/>
      <c r="N3083" s="337"/>
    </row>
    <row r="3084" spans="2:14" x14ac:dyDescent="0.2">
      <c r="B3084" s="332"/>
      <c r="C3084" s="332"/>
      <c r="D3084" s="333"/>
      <c r="E3084" s="334"/>
      <c r="F3084" s="334"/>
      <c r="G3084" s="334"/>
      <c r="H3084" s="335"/>
      <c r="I3084" s="336"/>
      <c r="J3084" s="336"/>
      <c r="K3084" s="336"/>
      <c r="L3084" s="336"/>
      <c r="M3084" s="336"/>
      <c r="N3084" s="337"/>
    </row>
    <row r="3085" spans="2:14" x14ac:dyDescent="0.2">
      <c r="B3085" s="332"/>
      <c r="C3085" s="332"/>
      <c r="D3085" s="333"/>
      <c r="E3085" s="334"/>
      <c r="F3085" s="334"/>
      <c r="G3085" s="334"/>
      <c r="H3085" s="335"/>
      <c r="I3085" s="336"/>
      <c r="J3085" s="336"/>
      <c r="K3085" s="336"/>
      <c r="L3085" s="336"/>
      <c r="M3085" s="336"/>
      <c r="N3085" s="337"/>
    </row>
    <row r="3086" spans="2:14" x14ac:dyDescent="0.2">
      <c r="B3086" s="332"/>
      <c r="C3086" s="332"/>
      <c r="D3086" s="333"/>
      <c r="E3086" s="334"/>
      <c r="F3086" s="334"/>
      <c r="G3086" s="334"/>
      <c r="H3086" s="335"/>
      <c r="I3086" s="336"/>
      <c r="J3086" s="336"/>
      <c r="K3086" s="336"/>
      <c r="L3086" s="336"/>
      <c r="M3086" s="336"/>
      <c r="N3086" s="337"/>
    </row>
    <row r="3087" spans="2:14" x14ac:dyDescent="0.2">
      <c r="B3087" s="332"/>
      <c r="C3087" s="332"/>
      <c r="D3087" s="333"/>
      <c r="E3087" s="334"/>
      <c r="F3087" s="334"/>
      <c r="G3087" s="334"/>
      <c r="H3087" s="335"/>
      <c r="I3087" s="336"/>
      <c r="J3087" s="336"/>
      <c r="K3087" s="336"/>
      <c r="L3087" s="336"/>
      <c r="M3087" s="336"/>
      <c r="N3087" s="337"/>
    </row>
    <row r="3088" spans="2:14" x14ac:dyDescent="0.2">
      <c r="B3088" s="332"/>
      <c r="C3088" s="332"/>
      <c r="D3088" s="333"/>
      <c r="E3088" s="334"/>
      <c r="F3088" s="334"/>
      <c r="G3088" s="334"/>
      <c r="H3088" s="335"/>
      <c r="I3088" s="336"/>
      <c r="J3088" s="336"/>
      <c r="K3088" s="336"/>
      <c r="L3088" s="336"/>
      <c r="M3088" s="336"/>
      <c r="N3088" s="337"/>
    </row>
    <row r="3089" spans="2:14" x14ac:dyDescent="0.2">
      <c r="B3089" s="332"/>
      <c r="C3089" s="332"/>
      <c r="D3089" s="333"/>
      <c r="E3089" s="334"/>
      <c r="F3089" s="334"/>
      <c r="G3089" s="334"/>
      <c r="H3089" s="335"/>
      <c r="I3089" s="336"/>
      <c r="J3089" s="336"/>
      <c r="K3089" s="336"/>
      <c r="L3089" s="336"/>
      <c r="M3089" s="336"/>
      <c r="N3089" s="337"/>
    </row>
    <row r="3090" spans="2:14" x14ac:dyDescent="0.2">
      <c r="B3090" s="332"/>
      <c r="C3090" s="332"/>
      <c r="D3090" s="333"/>
      <c r="E3090" s="334"/>
      <c r="F3090" s="334"/>
      <c r="G3090" s="334"/>
      <c r="H3090" s="335"/>
      <c r="I3090" s="336"/>
      <c r="J3090" s="336"/>
      <c r="K3090" s="336"/>
      <c r="L3090" s="336"/>
      <c r="M3090" s="336"/>
      <c r="N3090" s="337"/>
    </row>
    <row r="3091" spans="2:14" x14ac:dyDescent="0.2">
      <c r="B3091" s="332"/>
      <c r="C3091" s="332"/>
      <c r="D3091" s="333"/>
      <c r="E3091" s="334"/>
      <c r="F3091" s="334"/>
      <c r="G3091" s="334"/>
      <c r="H3091" s="335"/>
      <c r="I3091" s="336"/>
      <c r="J3091" s="336"/>
      <c r="K3091" s="336"/>
      <c r="L3091" s="336"/>
      <c r="M3091" s="336"/>
      <c r="N3091" s="337"/>
    </row>
    <row r="3092" spans="2:14" x14ac:dyDescent="0.2">
      <c r="B3092" s="332"/>
      <c r="C3092" s="332"/>
      <c r="D3092" s="333"/>
      <c r="E3092" s="334"/>
      <c r="F3092" s="334"/>
      <c r="G3092" s="334"/>
      <c r="H3092" s="335"/>
      <c r="I3092" s="336"/>
      <c r="J3092" s="336"/>
      <c r="K3092" s="336"/>
      <c r="L3092" s="336"/>
      <c r="M3092" s="336"/>
      <c r="N3092" s="337"/>
    </row>
    <row r="3093" spans="2:14" x14ac:dyDescent="0.2">
      <c r="B3093" s="332"/>
      <c r="C3093" s="332"/>
      <c r="D3093" s="333"/>
      <c r="E3093" s="334"/>
      <c r="F3093" s="334"/>
      <c r="G3093" s="334"/>
      <c r="H3093" s="335"/>
      <c r="I3093" s="336"/>
      <c r="J3093" s="336"/>
      <c r="K3093" s="336"/>
      <c r="L3093" s="336"/>
      <c r="M3093" s="336"/>
      <c r="N3093" s="337"/>
    </row>
    <row r="3094" spans="2:14" x14ac:dyDescent="0.2">
      <c r="B3094" s="332"/>
      <c r="C3094" s="332"/>
      <c r="D3094" s="333"/>
      <c r="E3094" s="334"/>
      <c r="F3094" s="334"/>
      <c r="G3094" s="334"/>
      <c r="H3094" s="335"/>
      <c r="I3094" s="336"/>
      <c r="J3094" s="336"/>
      <c r="K3094" s="336"/>
      <c r="L3094" s="336"/>
      <c r="M3094" s="336"/>
      <c r="N3094" s="337"/>
    </row>
    <row r="3095" spans="2:14" x14ac:dyDescent="0.2">
      <c r="B3095" s="332"/>
      <c r="C3095" s="332"/>
      <c r="D3095" s="333"/>
      <c r="E3095" s="334"/>
      <c r="F3095" s="334"/>
      <c r="G3095" s="334"/>
      <c r="H3095" s="335"/>
      <c r="I3095" s="336"/>
      <c r="J3095" s="336"/>
      <c r="K3095" s="336"/>
      <c r="L3095" s="336"/>
      <c r="M3095" s="336"/>
      <c r="N3095" s="337"/>
    </row>
    <row r="3096" spans="2:14" x14ac:dyDescent="0.2">
      <c r="B3096" s="332"/>
      <c r="C3096" s="332"/>
      <c r="D3096" s="333"/>
      <c r="E3096" s="334"/>
      <c r="F3096" s="334"/>
      <c r="G3096" s="334"/>
      <c r="H3096" s="335"/>
      <c r="I3096" s="336"/>
      <c r="J3096" s="336"/>
      <c r="K3096" s="336"/>
      <c r="L3096" s="336"/>
      <c r="M3096" s="336"/>
      <c r="N3096" s="337"/>
    </row>
    <row r="3097" spans="2:14" x14ac:dyDescent="0.2">
      <c r="B3097" s="332"/>
      <c r="C3097" s="332"/>
      <c r="D3097" s="333"/>
      <c r="E3097" s="334"/>
      <c r="F3097" s="334"/>
      <c r="G3097" s="334"/>
      <c r="H3097" s="335"/>
      <c r="I3097" s="336"/>
      <c r="J3097" s="336"/>
      <c r="K3097" s="336"/>
      <c r="L3097" s="336"/>
      <c r="M3097" s="336"/>
      <c r="N3097" s="337"/>
    </row>
    <row r="3098" spans="2:14" x14ac:dyDescent="0.2">
      <c r="B3098" s="332"/>
      <c r="C3098" s="332"/>
      <c r="D3098" s="333"/>
      <c r="E3098" s="334"/>
      <c r="F3098" s="334"/>
      <c r="G3098" s="334"/>
      <c r="H3098" s="335"/>
      <c r="I3098" s="336"/>
      <c r="J3098" s="336"/>
      <c r="K3098" s="336"/>
      <c r="L3098" s="336"/>
      <c r="M3098" s="336"/>
      <c r="N3098" s="337"/>
    </row>
    <row r="3099" spans="2:14" x14ac:dyDescent="0.2">
      <c r="B3099" s="332"/>
      <c r="C3099" s="332"/>
      <c r="D3099" s="333"/>
      <c r="E3099" s="334"/>
      <c r="F3099" s="334"/>
      <c r="G3099" s="334"/>
      <c r="H3099" s="335"/>
      <c r="I3099" s="336"/>
      <c r="J3099" s="336"/>
      <c r="K3099" s="336"/>
      <c r="L3099" s="336"/>
      <c r="M3099" s="336"/>
      <c r="N3099" s="337"/>
    </row>
    <row r="3100" spans="2:14" x14ac:dyDescent="0.2">
      <c r="B3100" s="332"/>
      <c r="C3100" s="332"/>
      <c r="D3100" s="333"/>
      <c r="E3100" s="334"/>
      <c r="F3100" s="334"/>
      <c r="G3100" s="334"/>
      <c r="H3100" s="335"/>
      <c r="I3100" s="336"/>
      <c r="J3100" s="336"/>
      <c r="K3100" s="336"/>
      <c r="L3100" s="336"/>
      <c r="M3100" s="336"/>
      <c r="N3100" s="337"/>
    </row>
    <row r="3101" spans="2:14" x14ac:dyDescent="0.2">
      <c r="B3101" s="332"/>
      <c r="C3101" s="332"/>
      <c r="D3101" s="333"/>
      <c r="E3101" s="334"/>
      <c r="F3101" s="334"/>
      <c r="G3101" s="334"/>
      <c r="H3101" s="335"/>
      <c r="I3101" s="336"/>
      <c r="J3101" s="336"/>
      <c r="K3101" s="336"/>
      <c r="L3101" s="336"/>
      <c r="M3101" s="336"/>
      <c r="N3101" s="337"/>
    </row>
    <row r="3102" spans="2:14" x14ac:dyDescent="0.2">
      <c r="B3102" s="332"/>
      <c r="C3102" s="332"/>
      <c r="D3102" s="333"/>
      <c r="E3102" s="334"/>
      <c r="F3102" s="334"/>
      <c r="G3102" s="334"/>
      <c r="H3102" s="335"/>
      <c r="I3102" s="336"/>
      <c r="J3102" s="336"/>
      <c r="K3102" s="336"/>
      <c r="L3102" s="336"/>
      <c r="M3102" s="336"/>
      <c r="N3102" s="337"/>
    </row>
    <row r="3103" spans="2:14" x14ac:dyDescent="0.2">
      <c r="B3103" s="332"/>
      <c r="C3103" s="332"/>
      <c r="D3103" s="333"/>
      <c r="E3103" s="334"/>
      <c r="F3103" s="334"/>
      <c r="G3103" s="334"/>
      <c r="H3103" s="335"/>
      <c r="I3103" s="336"/>
      <c r="J3103" s="336"/>
      <c r="K3103" s="336"/>
      <c r="L3103" s="336"/>
      <c r="M3103" s="336"/>
      <c r="N3103" s="337"/>
    </row>
    <row r="3104" spans="2:14" x14ac:dyDescent="0.2">
      <c r="B3104" s="332"/>
      <c r="C3104" s="332"/>
      <c r="D3104" s="333"/>
      <c r="E3104" s="334"/>
      <c r="F3104" s="334"/>
      <c r="G3104" s="334"/>
      <c r="H3104" s="335"/>
      <c r="I3104" s="336"/>
      <c r="J3104" s="336"/>
      <c r="K3104" s="336"/>
      <c r="L3104" s="336"/>
      <c r="M3104" s="336"/>
      <c r="N3104" s="337"/>
    </row>
    <row r="3105" spans="2:14" x14ac:dyDescent="0.2">
      <c r="B3105" s="332"/>
      <c r="C3105" s="332"/>
      <c r="D3105" s="333"/>
      <c r="E3105" s="334"/>
      <c r="F3105" s="334"/>
      <c r="G3105" s="334"/>
      <c r="H3105" s="335"/>
      <c r="I3105" s="336"/>
      <c r="J3105" s="336"/>
      <c r="K3105" s="336"/>
      <c r="L3105" s="336"/>
      <c r="M3105" s="336"/>
      <c r="N3105" s="337"/>
    </row>
    <row r="3106" spans="2:14" x14ac:dyDescent="0.2">
      <c r="B3106" s="332"/>
      <c r="C3106" s="332"/>
      <c r="D3106" s="333"/>
      <c r="E3106" s="334"/>
      <c r="F3106" s="334"/>
      <c r="G3106" s="334"/>
      <c r="H3106" s="335"/>
      <c r="I3106" s="336"/>
      <c r="J3106" s="336"/>
      <c r="K3106" s="336"/>
      <c r="L3106" s="336"/>
      <c r="M3106" s="336"/>
      <c r="N3106" s="337"/>
    </row>
    <row r="3107" spans="2:14" x14ac:dyDescent="0.2">
      <c r="B3107" s="332"/>
      <c r="C3107" s="332"/>
      <c r="D3107" s="333"/>
      <c r="E3107" s="334"/>
      <c r="F3107" s="334"/>
      <c r="G3107" s="334"/>
      <c r="H3107" s="335"/>
      <c r="I3107" s="336"/>
      <c r="J3107" s="336"/>
      <c r="K3107" s="336"/>
      <c r="L3107" s="336"/>
      <c r="M3107" s="336"/>
      <c r="N3107" s="337"/>
    </row>
    <row r="3108" spans="2:14" x14ac:dyDescent="0.2">
      <c r="B3108" s="332"/>
      <c r="C3108" s="332"/>
      <c r="D3108" s="333"/>
      <c r="E3108" s="334"/>
      <c r="F3108" s="334"/>
      <c r="G3108" s="334"/>
      <c r="H3108" s="335"/>
      <c r="I3108" s="336"/>
      <c r="J3108" s="336"/>
      <c r="K3108" s="336"/>
      <c r="L3108" s="336"/>
      <c r="M3108" s="336"/>
      <c r="N3108" s="337"/>
    </row>
    <row r="3109" spans="2:14" x14ac:dyDescent="0.2">
      <c r="B3109" s="332"/>
      <c r="C3109" s="332"/>
      <c r="D3109" s="333"/>
      <c r="E3109" s="334"/>
      <c r="F3109" s="334"/>
      <c r="G3109" s="334"/>
      <c r="H3109" s="335"/>
      <c r="I3109" s="336"/>
      <c r="J3109" s="336"/>
      <c r="K3109" s="336"/>
      <c r="L3109" s="336"/>
      <c r="M3109" s="336"/>
      <c r="N3109" s="337"/>
    </row>
    <row r="3110" spans="2:14" x14ac:dyDescent="0.2">
      <c r="B3110" s="332"/>
      <c r="C3110" s="332"/>
      <c r="D3110" s="333"/>
      <c r="E3110" s="334"/>
      <c r="F3110" s="334"/>
      <c r="G3110" s="334"/>
      <c r="H3110" s="335"/>
      <c r="I3110" s="336"/>
      <c r="J3110" s="336"/>
      <c r="K3110" s="336"/>
      <c r="L3110" s="336"/>
      <c r="M3110" s="336"/>
      <c r="N3110" s="337"/>
    </row>
    <row r="3111" spans="2:14" x14ac:dyDescent="0.2">
      <c r="B3111" s="332"/>
      <c r="C3111" s="332"/>
      <c r="D3111" s="333"/>
      <c r="E3111" s="334"/>
      <c r="F3111" s="334"/>
      <c r="G3111" s="334"/>
      <c r="H3111" s="335"/>
      <c r="I3111" s="336"/>
      <c r="J3111" s="336"/>
      <c r="K3111" s="336"/>
      <c r="L3111" s="336"/>
      <c r="M3111" s="336"/>
      <c r="N3111" s="337"/>
    </row>
    <row r="3112" spans="2:14" x14ac:dyDescent="0.2">
      <c r="B3112" s="332"/>
      <c r="C3112" s="332"/>
      <c r="D3112" s="333"/>
      <c r="E3112" s="334"/>
      <c r="F3112" s="334"/>
      <c r="G3112" s="334"/>
      <c r="H3112" s="335"/>
      <c r="I3112" s="336"/>
      <c r="J3112" s="336"/>
      <c r="K3112" s="336"/>
      <c r="L3112" s="336"/>
      <c r="M3112" s="336"/>
      <c r="N3112" s="337"/>
    </row>
    <row r="3113" spans="2:14" x14ac:dyDescent="0.2">
      <c r="B3113" s="332"/>
      <c r="C3113" s="332"/>
      <c r="D3113" s="333"/>
      <c r="E3113" s="334"/>
      <c r="F3113" s="334"/>
      <c r="G3113" s="334"/>
      <c r="H3113" s="335"/>
      <c r="I3113" s="336"/>
      <c r="J3113" s="336"/>
      <c r="K3113" s="336"/>
      <c r="L3113" s="336"/>
      <c r="M3113" s="336"/>
      <c r="N3113" s="337"/>
    </row>
    <row r="3114" spans="2:14" x14ac:dyDescent="0.2">
      <c r="B3114" s="332"/>
      <c r="C3114" s="332"/>
      <c r="D3114" s="333"/>
      <c r="E3114" s="334"/>
      <c r="F3114" s="334"/>
      <c r="G3114" s="334"/>
      <c r="H3114" s="335"/>
      <c r="I3114" s="336"/>
      <c r="J3114" s="336"/>
      <c r="K3114" s="336"/>
      <c r="L3114" s="336"/>
      <c r="M3114" s="336"/>
      <c r="N3114" s="337"/>
    </row>
    <row r="3115" spans="2:14" x14ac:dyDescent="0.2">
      <c r="B3115" s="332"/>
      <c r="C3115" s="332"/>
      <c r="D3115" s="333"/>
      <c r="E3115" s="334"/>
      <c r="F3115" s="334"/>
      <c r="G3115" s="334"/>
      <c r="H3115" s="335"/>
      <c r="I3115" s="336"/>
      <c r="J3115" s="336"/>
      <c r="K3115" s="336"/>
      <c r="L3115" s="336"/>
      <c r="M3115" s="336"/>
      <c r="N3115" s="337"/>
    </row>
    <row r="3116" spans="2:14" x14ac:dyDescent="0.2">
      <c r="B3116" s="332"/>
      <c r="C3116" s="332"/>
      <c r="D3116" s="333"/>
      <c r="E3116" s="334"/>
      <c r="F3116" s="334"/>
      <c r="G3116" s="334"/>
      <c r="H3116" s="335"/>
      <c r="I3116" s="336"/>
      <c r="J3116" s="336"/>
      <c r="K3116" s="336"/>
      <c r="L3116" s="336"/>
      <c r="M3116" s="336"/>
      <c r="N3116" s="337"/>
    </row>
    <row r="3117" spans="2:14" x14ac:dyDescent="0.2">
      <c r="B3117" s="332"/>
      <c r="C3117" s="332"/>
      <c r="D3117" s="333"/>
      <c r="E3117" s="334"/>
      <c r="F3117" s="334"/>
      <c r="G3117" s="334"/>
      <c r="H3117" s="335"/>
      <c r="I3117" s="336"/>
      <c r="J3117" s="336"/>
      <c r="K3117" s="336"/>
      <c r="L3117" s="336"/>
      <c r="M3117" s="336"/>
      <c r="N3117" s="337"/>
    </row>
    <row r="3118" spans="2:14" x14ac:dyDescent="0.2">
      <c r="B3118" s="332"/>
      <c r="C3118" s="332"/>
      <c r="D3118" s="333"/>
      <c r="E3118" s="334"/>
      <c r="F3118" s="334"/>
      <c r="G3118" s="334"/>
      <c r="H3118" s="335"/>
      <c r="I3118" s="336"/>
      <c r="J3118" s="336"/>
      <c r="K3118" s="336"/>
      <c r="L3118" s="336"/>
      <c r="M3118" s="336"/>
      <c r="N3118" s="337"/>
    </row>
    <row r="3119" spans="2:14" x14ac:dyDescent="0.2">
      <c r="B3119" s="332"/>
      <c r="C3119" s="332"/>
      <c r="D3119" s="333"/>
      <c r="E3119" s="334"/>
      <c r="F3119" s="334"/>
      <c r="G3119" s="334"/>
      <c r="H3119" s="335"/>
      <c r="I3119" s="336"/>
      <c r="J3119" s="336"/>
      <c r="K3119" s="336"/>
      <c r="L3119" s="336"/>
      <c r="M3119" s="336"/>
      <c r="N3119" s="337"/>
    </row>
    <row r="3120" spans="2:14" x14ac:dyDescent="0.2">
      <c r="B3120" s="332"/>
      <c r="C3120" s="332"/>
      <c r="D3120" s="333"/>
      <c r="E3120" s="334"/>
      <c r="F3120" s="334"/>
      <c r="G3120" s="334"/>
      <c r="H3120" s="335"/>
      <c r="I3120" s="336"/>
      <c r="J3120" s="336"/>
      <c r="K3120" s="336"/>
      <c r="L3120" s="336"/>
      <c r="M3120" s="336"/>
      <c r="N3120" s="337"/>
    </row>
    <row r="3121" spans="2:14" x14ac:dyDescent="0.2">
      <c r="B3121" s="332"/>
      <c r="C3121" s="332"/>
      <c r="D3121" s="333"/>
      <c r="E3121" s="334"/>
      <c r="F3121" s="334"/>
      <c r="G3121" s="334"/>
      <c r="H3121" s="335"/>
      <c r="I3121" s="336"/>
      <c r="J3121" s="336"/>
      <c r="K3121" s="336"/>
      <c r="L3121" s="336"/>
      <c r="M3121" s="336"/>
      <c r="N3121" s="337"/>
    </row>
    <row r="3122" spans="2:14" x14ac:dyDescent="0.2">
      <c r="B3122" s="332"/>
      <c r="C3122" s="332"/>
      <c r="D3122" s="333"/>
      <c r="E3122" s="334"/>
      <c r="F3122" s="334"/>
      <c r="G3122" s="334"/>
      <c r="H3122" s="335"/>
      <c r="I3122" s="336"/>
      <c r="J3122" s="336"/>
      <c r="K3122" s="336"/>
      <c r="L3122" s="336"/>
      <c r="M3122" s="336"/>
      <c r="N3122" s="337"/>
    </row>
    <row r="3123" spans="2:14" x14ac:dyDescent="0.2">
      <c r="B3123" s="332"/>
      <c r="C3123" s="332"/>
      <c r="D3123" s="333"/>
      <c r="E3123" s="334"/>
      <c r="F3123" s="334"/>
      <c r="G3123" s="334"/>
      <c r="H3123" s="335"/>
      <c r="I3123" s="336"/>
      <c r="J3123" s="336"/>
      <c r="K3123" s="336"/>
      <c r="L3123" s="336"/>
      <c r="M3123" s="336"/>
      <c r="N3123" s="337"/>
    </row>
    <row r="3124" spans="2:14" x14ac:dyDescent="0.2">
      <c r="B3124" s="332"/>
      <c r="C3124" s="332"/>
      <c r="D3124" s="333"/>
      <c r="E3124" s="334"/>
      <c r="F3124" s="334"/>
      <c r="G3124" s="334"/>
      <c r="H3124" s="335"/>
      <c r="I3124" s="336"/>
      <c r="J3124" s="336"/>
      <c r="K3124" s="336"/>
      <c r="L3124" s="336"/>
      <c r="M3124" s="336"/>
      <c r="N3124" s="337"/>
    </row>
    <row r="3125" spans="2:14" x14ac:dyDescent="0.2">
      <c r="B3125" s="332"/>
      <c r="C3125" s="332"/>
      <c r="D3125" s="333"/>
      <c r="E3125" s="334"/>
      <c r="F3125" s="334"/>
      <c r="G3125" s="334"/>
      <c r="H3125" s="335"/>
      <c r="I3125" s="336"/>
      <c r="J3125" s="336"/>
      <c r="K3125" s="336"/>
      <c r="L3125" s="336"/>
      <c r="M3125" s="336"/>
      <c r="N3125" s="337"/>
    </row>
    <row r="3126" spans="2:14" x14ac:dyDescent="0.2">
      <c r="B3126" s="332"/>
      <c r="C3126" s="332"/>
      <c r="D3126" s="333"/>
      <c r="E3126" s="334"/>
      <c r="F3126" s="334"/>
      <c r="G3126" s="334"/>
      <c r="H3126" s="335"/>
      <c r="I3126" s="336"/>
      <c r="J3126" s="336"/>
      <c r="K3126" s="336"/>
      <c r="L3126" s="336"/>
      <c r="M3126" s="336"/>
      <c r="N3126" s="337"/>
    </row>
    <row r="3127" spans="2:14" x14ac:dyDescent="0.2">
      <c r="B3127" s="332"/>
      <c r="C3127" s="332"/>
      <c r="D3127" s="333"/>
      <c r="E3127" s="334"/>
      <c r="F3127" s="334"/>
      <c r="G3127" s="334"/>
      <c r="H3127" s="335"/>
      <c r="I3127" s="336"/>
      <c r="J3127" s="336"/>
      <c r="K3127" s="336"/>
      <c r="L3127" s="336"/>
      <c r="M3127" s="336"/>
      <c r="N3127" s="337"/>
    </row>
    <row r="3128" spans="2:14" x14ac:dyDescent="0.2">
      <c r="B3128" s="332"/>
      <c r="C3128" s="332"/>
      <c r="D3128" s="333"/>
      <c r="E3128" s="334"/>
      <c r="F3128" s="334"/>
      <c r="G3128" s="334"/>
      <c r="H3128" s="335"/>
      <c r="I3128" s="336"/>
      <c r="J3128" s="336"/>
      <c r="K3128" s="336"/>
      <c r="L3128" s="336"/>
      <c r="M3128" s="336"/>
      <c r="N3128" s="337"/>
    </row>
    <row r="3129" spans="2:14" x14ac:dyDescent="0.2">
      <c r="B3129" s="332"/>
      <c r="C3129" s="332"/>
      <c r="D3129" s="333"/>
      <c r="E3129" s="334"/>
      <c r="F3129" s="334"/>
      <c r="G3129" s="334"/>
      <c r="H3129" s="335"/>
      <c r="I3129" s="336"/>
      <c r="J3129" s="336"/>
      <c r="K3129" s="336"/>
      <c r="L3129" s="336"/>
      <c r="M3129" s="336"/>
      <c r="N3129" s="337"/>
    </row>
    <row r="3130" spans="2:14" x14ac:dyDescent="0.2">
      <c r="B3130" s="332"/>
      <c r="C3130" s="332"/>
      <c r="D3130" s="333"/>
      <c r="E3130" s="334"/>
      <c r="F3130" s="334"/>
      <c r="G3130" s="334"/>
      <c r="H3130" s="335"/>
      <c r="I3130" s="336"/>
      <c r="J3130" s="336"/>
      <c r="K3130" s="336"/>
      <c r="L3130" s="336"/>
      <c r="M3130" s="336"/>
      <c r="N3130" s="337"/>
    </row>
    <row r="3131" spans="2:14" x14ac:dyDescent="0.2">
      <c r="B3131" s="332"/>
      <c r="C3131" s="332"/>
      <c r="D3131" s="333"/>
      <c r="E3131" s="334"/>
      <c r="F3131" s="334"/>
      <c r="G3131" s="334"/>
      <c r="H3131" s="335"/>
      <c r="I3131" s="336"/>
      <c r="J3131" s="336"/>
      <c r="K3131" s="336"/>
      <c r="L3131" s="336"/>
      <c r="M3131" s="336"/>
      <c r="N3131" s="337"/>
    </row>
    <row r="3132" spans="2:14" x14ac:dyDescent="0.2">
      <c r="B3132" s="332"/>
      <c r="C3132" s="332"/>
      <c r="D3132" s="333"/>
      <c r="E3132" s="334"/>
      <c r="F3132" s="334"/>
      <c r="G3132" s="334"/>
      <c r="H3132" s="335"/>
      <c r="I3132" s="336"/>
      <c r="J3132" s="336"/>
      <c r="K3132" s="336"/>
      <c r="L3132" s="336"/>
      <c r="M3132" s="336"/>
      <c r="N3132" s="337"/>
    </row>
    <row r="3133" spans="2:14" x14ac:dyDescent="0.2">
      <c r="B3133" s="332"/>
      <c r="C3133" s="332"/>
      <c r="D3133" s="333"/>
      <c r="E3133" s="334"/>
      <c r="F3133" s="334"/>
      <c r="G3133" s="334"/>
      <c r="H3133" s="335"/>
      <c r="I3133" s="336"/>
      <c r="J3133" s="336"/>
      <c r="K3133" s="336"/>
      <c r="L3133" s="336"/>
      <c r="M3133" s="336"/>
      <c r="N3133" s="337"/>
    </row>
    <row r="3134" spans="2:14" x14ac:dyDescent="0.2">
      <c r="B3134" s="332"/>
      <c r="C3134" s="332"/>
      <c r="D3134" s="333"/>
      <c r="E3134" s="334"/>
      <c r="F3134" s="334"/>
      <c r="G3134" s="334"/>
      <c r="H3134" s="335"/>
      <c r="I3134" s="336"/>
      <c r="J3134" s="336"/>
      <c r="K3134" s="336"/>
      <c r="L3134" s="336"/>
      <c r="M3134" s="336"/>
      <c r="N3134" s="337"/>
    </row>
    <row r="3135" spans="2:14" x14ac:dyDescent="0.2">
      <c r="B3135" s="332"/>
      <c r="C3135" s="332"/>
      <c r="D3135" s="333"/>
      <c r="E3135" s="334"/>
      <c r="F3135" s="334"/>
      <c r="G3135" s="334"/>
      <c r="H3135" s="335"/>
      <c r="I3135" s="336"/>
      <c r="J3135" s="336"/>
      <c r="K3135" s="336"/>
      <c r="L3135" s="336"/>
      <c r="M3135" s="336"/>
      <c r="N3135" s="337"/>
    </row>
    <row r="3136" spans="2:14" x14ac:dyDescent="0.2">
      <c r="B3136" s="332"/>
      <c r="C3136" s="332"/>
      <c r="D3136" s="333"/>
      <c r="E3136" s="334"/>
      <c r="F3136" s="334"/>
      <c r="G3136" s="334"/>
      <c r="H3136" s="335"/>
      <c r="I3136" s="336"/>
      <c r="J3136" s="336"/>
      <c r="K3136" s="336"/>
      <c r="L3136" s="336"/>
      <c r="M3136" s="336"/>
      <c r="N3136" s="337"/>
    </row>
    <row r="3137" spans="2:14" x14ac:dyDescent="0.2">
      <c r="B3137" s="332"/>
      <c r="C3137" s="332"/>
      <c r="D3137" s="333"/>
      <c r="E3137" s="334"/>
      <c r="F3137" s="334"/>
      <c r="G3137" s="334"/>
      <c r="H3137" s="335"/>
      <c r="I3137" s="336"/>
      <c r="J3137" s="336"/>
      <c r="K3137" s="336"/>
      <c r="L3137" s="336"/>
      <c r="M3137" s="336"/>
      <c r="N3137" s="337"/>
    </row>
    <row r="3138" spans="2:14" x14ac:dyDescent="0.2">
      <c r="B3138" s="332"/>
      <c r="C3138" s="332"/>
      <c r="D3138" s="333"/>
      <c r="E3138" s="334"/>
      <c r="F3138" s="334"/>
      <c r="G3138" s="334"/>
      <c r="H3138" s="335"/>
      <c r="I3138" s="336"/>
      <c r="J3138" s="336"/>
      <c r="K3138" s="336"/>
      <c r="L3138" s="336"/>
      <c r="M3138" s="336"/>
      <c r="N3138" s="337"/>
    </row>
    <row r="3139" spans="2:14" x14ac:dyDescent="0.2">
      <c r="B3139" s="332"/>
      <c r="C3139" s="332"/>
      <c r="D3139" s="333"/>
      <c r="E3139" s="334"/>
      <c r="F3139" s="334"/>
      <c r="G3139" s="334"/>
      <c r="H3139" s="335"/>
      <c r="I3139" s="336"/>
      <c r="J3139" s="336"/>
      <c r="K3139" s="336"/>
      <c r="L3139" s="336"/>
      <c r="M3139" s="336"/>
      <c r="N3139" s="337"/>
    </row>
    <row r="3140" spans="2:14" x14ac:dyDescent="0.2">
      <c r="B3140" s="332"/>
      <c r="C3140" s="332"/>
      <c r="D3140" s="333"/>
      <c r="E3140" s="334"/>
      <c r="F3140" s="334"/>
      <c r="G3140" s="334"/>
      <c r="H3140" s="335"/>
      <c r="I3140" s="336"/>
      <c r="J3140" s="336"/>
      <c r="K3140" s="336"/>
      <c r="L3140" s="336"/>
      <c r="M3140" s="336"/>
      <c r="N3140" s="337"/>
    </row>
    <row r="3141" spans="2:14" x14ac:dyDescent="0.2">
      <c r="B3141" s="332"/>
      <c r="C3141" s="332"/>
      <c r="D3141" s="333"/>
      <c r="E3141" s="334"/>
      <c r="F3141" s="334"/>
      <c r="G3141" s="334"/>
      <c r="H3141" s="335"/>
      <c r="I3141" s="336"/>
      <c r="J3141" s="336"/>
      <c r="K3141" s="336"/>
      <c r="L3141" s="336"/>
      <c r="M3141" s="336"/>
      <c r="N3141" s="337"/>
    </row>
    <row r="3142" spans="2:14" x14ac:dyDescent="0.2">
      <c r="B3142" s="332"/>
      <c r="C3142" s="332"/>
      <c r="D3142" s="333"/>
      <c r="E3142" s="334"/>
      <c r="F3142" s="334"/>
      <c r="G3142" s="334"/>
      <c r="H3142" s="335"/>
      <c r="I3142" s="336"/>
      <c r="J3142" s="336"/>
      <c r="K3142" s="336"/>
      <c r="L3142" s="336"/>
      <c r="M3142" s="336"/>
      <c r="N3142" s="337"/>
    </row>
    <row r="3143" spans="2:14" x14ac:dyDescent="0.2">
      <c r="B3143" s="332"/>
      <c r="C3143" s="332"/>
      <c r="D3143" s="333"/>
      <c r="E3143" s="334"/>
      <c r="F3143" s="334"/>
      <c r="G3143" s="334"/>
      <c r="H3143" s="335"/>
      <c r="I3143" s="336"/>
      <c r="J3143" s="336"/>
      <c r="K3143" s="336"/>
      <c r="L3143" s="336"/>
      <c r="M3143" s="336"/>
      <c r="N3143" s="337"/>
    </row>
    <row r="3144" spans="2:14" x14ac:dyDescent="0.2">
      <c r="B3144" s="332"/>
      <c r="C3144" s="332"/>
      <c r="D3144" s="333"/>
      <c r="E3144" s="334"/>
      <c r="F3144" s="334"/>
      <c r="G3144" s="334"/>
      <c r="H3144" s="335"/>
      <c r="I3144" s="336"/>
      <c r="J3144" s="336"/>
      <c r="K3144" s="336"/>
      <c r="L3144" s="336"/>
      <c r="M3144" s="336"/>
      <c r="N3144" s="337"/>
    </row>
    <row r="3145" spans="2:14" x14ac:dyDescent="0.2">
      <c r="B3145" s="332"/>
      <c r="C3145" s="332"/>
      <c r="D3145" s="333"/>
      <c r="E3145" s="334"/>
      <c r="F3145" s="334"/>
      <c r="G3145" s="334"/>
      <c r="H3145" s="335"/>
      <c r="I3145" s="336"/>
      <c r="J3145" s="336"/>
      <c r="K3145" s="336"/>
      <c r="L3145" s="336"/>
      <c r="M3145" s="336"/>
      <c r="N3145" s="337"/>
    </row>
    <row r="3146" spans="2:14" x14ac:dyDescent="0.2">
      <c r="B3146" s="332"/>
      <c r="C3146" s="332"/>
      <c r="D3146" s="333"/>
      <c r="E3146" s="334"/>
      <c r="F3146" s="334"/>
      <c r="G3146" s="334"/>
      <c r="H3146" s="335"/>
      <c r="I3146" s="336"/>
      <c r="J3146" s="336"/>
      <c r="K3146" s="336"/>
      <c r="L3146" s="336"/>
      <c r="M3146" s="336"/>
      <c r="N3146" s="337"/>
    </row>
    <row r="3147" spans="2:14" x14ac:dyDescent="0.2">
      <c r="B3147" s="332"/>
      <c r="C3147" s="332"/>
      <c r="D3147" s="333"/>
      <c r="E3147" s="334"/>
      <c r="F3147" s="334"/>
      <c r="G3147" s="334"/>
      <c r="H3147" s="335"/>
      <c r="I3147" s="336"/>
      <c r="J3147" s="336"/>
      <c r="K3147" s="336"/>
      <c r="L3147" s="336"/>
      <c r="M3147" s="336"/>
      <c r="N3147" s="337"/>
    </row>
    <row r="3148" spans="2:14" x14ac:dyDescent="0.2">
      <c r="B3148" s="332"/>
      <c r="C3148" s="332"/>
      <c r="D3148" s="333"/>
      <c r="E3148" s="334"/>
      <c r="F3148" s="334"/>
      <c r="G3148" s="334"/>
      <c r="H3148" s="335"/>
      <c r="I3148" s="336"/>
      <c r="J3148" s="336"/>
      <c r="K3148" s="336"/>
      <c r="L3148" s="336"/>
      <c r="M3148" s="336"/>
      <c r="N3148" s="337"/>
    </row>
    <row r="3149" spans="2:14" x14ac:dyDescent="0.2">
      <c r="B3149" s="332"/>
      <c r="C3149" s="332"/>
      <c r="D3149" s="333"/>
      <c r="E3149" s="334"/>
      <c r="F3149" s="334"/>
      <c r="G3149" s="334"/>
      <c r="H3149" s="335"/>
      <c r="I3149" s="336"/>
      <c r="J3149" s="336"/>
      <c r="K3149" s="336"/>
      <c r="L3149" s="336"/>
      <c r="M3149" s="336"/>
      <c r="N3149" s="337"/>
    </row>
    <row r="3150" spans="2:14" x14ac:dyDescent="0.2">
      <c r="B3150" s="332"/>
      <c r="C3150" s="332"/>
      <c r="D3150" s="333"/>
      <c r="E3150" s="334"/>
      <c r="F3150" s="334"/>
      <c r="G3150" s="334"/>
      <c r="H3150" s="335"/>
      <c r="I3150" s="336"/>
      <c r="J3150" s="336"/>
      <c r="K3150" s="336"/>
      <c r="L3150" s="336"/>
      <c r="M3150" s="336"/>
      <c r="N3150" s="337"/>
    </row>
    <row r="3151" spans="2:14" x14ac:dyDescent="0.2">
      <c r="B3151" s="332"/>
      <c r="C3151" s="332"/>
      <c r="D3151" s="333"/>
      <c r="E3151" s="334"/>
      <c r="F3151" s="334"/>
      <c r="G3151" s="334"/>
      <c r="H3151" s="335"/>
      <c r="I3151" s="336"/>
      <c r="J3151" s="336"/>
      <c r="K3151" s="336"/>
      <c r="L3151" s="336"/>
      <c r="M3151" s="336"/>
      <c r="N3151" s="337"/>
    </row>
    <row r="3152" spans="2:14" x14ac:dyDescent="0.2">
      <c r="B3152" s="332"/>
      <c r="C3152" s="332"/>
      <c r="D3152" s="333"/>
      <c r="E3152" s="334"/>
      <c r="F3152" s="334"/>
      <c r="G3152" s="334"/>
      <c r="H3152" s="335"/>
      <c r="I3152" s="336"/>
      <c r="J3152" s="336"/>
      <c r="K3152" s="336"/>
      <c r="L3152" s="336"/>
      <c r="M3152" s="336"/>
      <c r="N3152" s="337"/>
    </row>
    <row r="3153" spans="2:14" x14ac:dyDescent="0.2">
      <c r="B3153" s="332"/>
      <c r="C3153" s="332"/>
      <c r="D3153" s="333"/>
      <c r="E3153" s="334"/>
      <c r="F3153" s="334"/>
      <c r="G3153" s="334"/>
      <c r="H3153" s="335"/>
      <c r="I3153" s="336"/>
      <c r="J3153" s="336"/>
      <c r="K3153" s="336"/>
      <c r="L3153" s="336"/>
      <c r="M3153" s="336"/>
      <c r="N3153" s="337"/>
    </row>
    <row r="3154" spans="2:14" x14ac:dyDescent="0.2">
      <c r="B3154" s="332"/>
      <c r="C3154" s="332"/>
      <c r="D3154" s="333"/>
      <c r="E3154" s="334"/>
      <c r="F3154" s="334"/>
      <c r="G3154" s="334"/>
      <c r="H3154" s="335"/>
      <c r="I3154" s="336"/>
      <c r="J3154" s="336"/>
      <c r="K3154" s="336"/>
      <c r="L3154" s="336"/>
      <c r="M3154" s="336"/>
      <c r="N3154" s="337"/>
    </row>
    <row r="3155" spans="2:14" x14ac:dyDescent="0.2">
      <c r="B3155" s="332"/>
      <c r="C3155" s="332"/>
      <c r="D3155" s="333"/>
      <c r="E3155" s="334"/>
      <c r="F3155" s="334"/>
      <c r="G3155" s="334"/>
      <c r="H3155" s="335"/>
      <c r="I3155" s="336"/>
      <c r="J3155" s="336"/>
      <c r="K3155" s="336"/>
      <c r="L3155" s="336"/>
      <c r="M3155" s="336"/>
      <c r="N3155" s="337"/>
    </row>
    <row r="3156" spans="2:14" x14ac:dyDescent="0.2">
      <c r="B3156" s="332"/>
      <c r="C3156" s="332"/>
      <c r="D3156" s="333"/>
      <c r="E3156" s="334"/>
      <c r="F3156" s="334"/>
      <c r="G3156" s="334"/>
      <c r="H3156" s="335"/>
      <c r="I3156" s="336"/>
      <c r="J3156" s="336"/>
      <c r="K3156" s="336"/>
      <c r="L3156" s="336"/>
      <c r="M3156" s="336"/>
      <c r="N3156" s="337"/>
    </row>
    <row r="3157" spans="2:14" x14ac:dyDescent="0.2">
      <c r="B3157" s="332"/>
      <c r="C3157" s="332"/>
      <c r="D3157" s="333"/>
      <c r="E3157" s="334"/>
      <c r="F3157" s="334"/>
      <c r="G3157" s="334"/>
      <c r="H3157" s="335"/>
      <c r="I3157" s="336"/>
      <c r="J3157" s="336"/>
      <c r="K3157" s="336"/>
      <c r="L3157" s="336"/>
      <c r="M3157" s="336"/>
      <c r="N3157" s="337"/>
    </row>
    <row r="3158" spans="2:14" x14ac:dyDescent="0.2">
      <c r="B3158" s="332"/>
      <c r="C3158" s="332"/>
      <c r="D3158" s="333"/>
      <c r="E3158" s="334"/>
      <c r="F3158" s="334"/>
      <c r="G3158" s="334"/>
      <c r="H3158" s="335"/>
      <c r="I3158" s="336"/>
      <c r="J3158" s="336"/>
      <c r="K3158" s="336"/>
      <c r="L3158" s="336"/>
      <c r="M3158" s="336"/>
      <c r="N3158" s="337"/>
    </row>
    <row r="3159" spans="2:14" x14ac:dyDescent="0.2">
      <c r="B3159" s="332"/>
      <c r="C3159" s="332"/>
      <c r="D3159" s="333"/>
      <c r="E3159" s="334"/>
      <c r="F3159" s="334"/>
      <c r="G3159" s="334"/>
      <c r="H3159" s="335"/>
      <c r="I3159" s="336"/>
      <c r="J3159" s="336"/>
      <c r="K3159" s="336"/>
      <c r="L3159" s="336"/>
      <c r="M3159" s="336"/>
      <c r="N3159" s="337"/>
    </row>
    <row r="3160" spans="2:14" x14ac:dyDescent="0.2">
      <c r="B3160" s="332"/>
      <c r="C3160" s="332"/>
      <c r="D3160" s="333"/>
      <c r="E3160" s="334"/>
      <c r="F3160" s="334"/>
      <c r="G3160" s="334"/>
      <c r="H3160" s="335"/>
      <c r="I3160" s="336"/>
      <c r="J3160" s="336"/>
      <c r="K3160" s="336"/>
      <c r="L3160" s="336"/>
      <c r="M3160" s="336"/>
      <c r="N3160" s="337"/>
    </row>
    <row r="3161" spans="2:14" x14ac:dyDescent="0.2">
      <c r="B3161" s="332"/>
      <c r="C3161" s="332"/>
      <c r="D3161" s="333"/>
      <c r="E3161" s="334"/>
      <c r="F3161" s="334"/>
      <c r="G3161" s="334"/>
      <c r="H3161" s="335"/>
      <c r="I3161" s="336"/>
      <c r="J3161" s="336"/>
      <c r="K3161" s="336"/>
      <c r="L3161" s="336"/>
      <c r="M3161" s="336"/>
      <c r="N3161" s="337"/>
    </row>
    <row r="3162" spans="2:14" x14ac:dyDescent="0.2">
      <c r="B3162" s="332"/>
      <c r="C3162" s="332"/>
      <c r="D3162" s="333"/>
      <c r="E3162" s="334"/>
      <c r="F3162" s="334"/>
      <c r="G3162" s="334"/>
      <c r="H3162" s="335"/>
      <c r="I3162" s="336"/>
      <c r="J3162" s="336"/>
      <c r="K3162" s="336"/>
      <c r="L3162" s="336"/>
      <c r="M3162" s="336"/>
      <c r="N3162" s="337"/>
    </row>
    <row r="3163" spans="2:14" x14ac:dyDescent="0.2">
      <c r="B3163" s="332"/>
      <c r="C3163" s="332"/>
      <c r="D3163" s="333"/>
      <c r="E3163" s="334"/>
      <c r="F3163" s="334"/>
      <c r="G3163" s="334"/>
      <c r="H3163" s="335"/>
      <c r="I3163" s="336"/>
      <c r="J3163" s="336"/>
      <c r="K3163" s="336"/>
      <c r="L3163" s="336"/>
      <c r="M3163" s="336"/>
      <c r="N3163" s="337"/>
    </row>
    <row r="3164" spans="2:14" x14ac:dyDescent="0.2">
      <c r="B3164" s="332"/>
      <c r="C3164" s="332"/>
      <c r="D3164" s="333"/>
      <c r="E3164" s="334"/>
      <c r="F3164" s="334"/>
      <c r="G3164" s="334"/>
      <c r="H3164" s="335"/>
      <c r="I3164" s="336"/>
      <c r="J3164" s="336"/>
      <c r="K3164" s="336"/>
      <c r="L3164" s="336"/>
      <c r="M3164" s="336"/>
      <c r="N3164" s="337"/>
    </row>
    <row r="3165" spans="2:14" x14ac:dyDescent="0.2">
      <c r="B3165" s="332"/>
      <c r="C3165" s="332"/>
      <c r="D3165" s="333"/>
      <c r="E3165" s="334"/>
      <c r="F3165" s="334"/>
      <c r="G3165" s="334"/>
      <c r="H3165" s="335"/>
      <c r="I3165" s="336"/>
      <c r="J3165" s="336"/>
      <c r="K3165" s="336"/>
      <c r="L3165" s="336"/>
      <c r="M3165" s="336"/>
      <c r="N3165" s="337"/>
    </row>
    <row r="3166" spans="2:14" x14ac:dyDescent="0.2">
      <c r="B3166" s="332"/>
      <c r="C3166" s="332"/>
      <c r="D3166" s="333"/>
      <c r="E3166" s="334"/>
      <c r="F3166" s="334"/>
      <c r="G3166" s="334"/>
      <c r="H3166" s="335"/>
      <c r="I3166" s="336"/>
      <c r="J3166" s="336"/>
      <c r="K3166" s="336"/>
      <c r="L3166" s="336"/>
      <c r="M3166" s="336"/>
      <c r="N3166" s="337"/>
    </row>
    <row r="3167" spans="2:14" x14ac:dyDescent="0.2">
      <c r="B3167" s="332"/>
      <c r="C3167" s="332"/>
      <c r="D3167" s="333"/>
      <c r="E3167" s="334"/>
      <c r="F3167" s="334"/>
      <c r="G3167" s="334"/>
      <c r="H3167" s="335"/>
      <c r="I3167" s="336"/>
      <c r="J3167" s="336"/>
      <c r="K3167" s="336"/>
      <c r="L3167" s="336"/>
      <c r="M3167" s="336"/>
      <c r="N3167" s="337"/>
    </row>
    <row r="3168" spans="2:14" x14ac:dyDescent="0.2">
      <c r="B3168" s="332"/>
      <c r="C3168" s="332"/>
      <c r="D3168" s="333"/>
      <c r="E3168" s="334"/>
      <c r="F3168" s="334"/>
      <c r="G3168" s="334"/>
      <c r="H3168" s="335"/>
      <c r="I3168" s="336"/>
      <c r="J3168" s="336"/>
      <c r="K3168" s="336"/>
      <c r="L3168" s="336"/>
      <c r="M3168" s="336"/>
      <c r="N3168" s="337"/>
    </row>
    <row r="3169" spans="2:14" x14ac:dyDescent="0.2">
      <c r="B3169" s="332"/>
      <c r="C3169" s="332"/>
      <c r="D3169" s="333"/>
      <c r="E3169" s="334"/>
      <c r="F3169" s="334"/>
      <c r="G3169" s="334"/>
      <c r="H3169" s="335"/>
      <c r="I3169" s="336"/>
      <c r="J3169" s="336"/>
      <c r="K3169" s="336"/>
      <c r="L3169" s="336"/>
      <c r="M3169" s="336"/>
      <c r="N3169" s="337"/>
    </row>
    <row r="3170" spans="2:14" x14ac:dyDescent="0.2">
      <c r="B3170" s="332"/>
      <c r="C3170" s="332"/>
      <c r="D3170" s="333"/>
      <c r="E3170" s="334"/>
      <c r="F3170" s="334"/>
      <c r="G3170" s="334"/>
      <c r="H3170" s="335"/>
      <c r="I3170" s="336"/>
      <c r="J3170" s="336"/>
      <c r="K3170" s="336"/>
      <c r="L3170" s="336"/>
      <c r="M3170" s="336"/>
      <c r="N3170" s="337"/>
    </row>
    <row r="3171" spans="2:14" x14ac:dyDescent="0.2">
      <c r="B3171" s="332"/>
      <c r="C3171" s="332"/>
      <c r="D3171" s="333"/>
      <c r="E3171" s="334"/>
      <c r="F3171" s="334"/>
      <c r="G3171" s="334"/>
      <c r="H3171" s="335"/>
      <c r="I3171" s="336"/>
      <c r="J3171" s="336"/>
      <c r="K3171" s="336"/>
      <c r="L3171" s="336"/>
      <c r="M3171" s="336"/>
      <c r="N3171" s="337"/>
    </row>
    <row r="3172" spans="2:14" x14ac:dyDescent="0.2">
      <c r="B3172" s="332"/>
      <c r="C3172" s="332"/>
      <c r="D3172" s="333"/>
      <c r="E3172" s="334"/>
      <c r="F3172" s="334"/>
      <c r="G3172" s="334"/>
      <c r="H3172" s="335"/>
      <c r="I3172" s="336"/>
      <c r="J3172" s="336"/>
      <c r="K3172" s="336"/>
      <c r="L3172" s="336"/>
      <c r="M3172" s="336"/>
      <c r="N3172" s="337"/>
    </row>
    <row r="3173" spans="2:14" x14ac:dyDescent="0.2">
      <c r="B3173" s="332"/>
      <c r="C3173" s="332"/>
      <c r="D3173" s="333"/>
      <c r="E3173" s="334"/>
      <c r="F3173" s="334"/>
      <c r="G3173" s="334"/>
      <c r="H3173" s="335"/>
      <c r="I3173" s="336"/>
      <c r="J3173" s="336"/>
      <c r="K3173" s="336"/>
      <c r="L3173" s="336"/>
      <c r="M3173" s="336"/>
      <c r="N3173" s="337"/>
    </row>
    <row r="3174" spans="2:14" x14ac:dyDescent="0.2">
      <c r="B3174" s="332"/>
      <c r="C3174" s="332"/>
      <c r="D3174" s="333"/>
      <c r="E3174" s="334"/>
      <c r="F3174" s="334"/>
      <c r="G3174" s="334"/>
      <c r="H3174" s="335"/>
      <c r="I3174" s="336"/>
      <c r="J3174" s="336"/>
      <c r="K3174" s="336"/>
      <c r="L3174" s="336"/>
      <c r="M3174" s="336"/>
      <c r="N3174" s="337"/>
    </row>
    <row r="3175" spans="2:14" x14ac:dyDescent="0.2">
      <c r="B3175" s="332"/>
      <c r="C3175" s="332"/>
      <c r="D3175" s="333"/>
      <c r="E3175" s="334"/>
      <c r="F3175" s="334"/>
      <c r="G3175" s="334"/>
      <c r="H3175" s="335"/>
      <c r="I3175" s="336"/>
      <c r="J3175" s="336"/>
      <c r="K3175" s="336"/>
      <c r="L3175" s="336"/>
      <c r="M3175" s="336"/>
      <c r="N3175" s="337"/>
    </row>
    <row r="3176" spans="2:14" x14ac:dyDescent="0.2">
      <c r="B3176" s="332"/>
      <c r="C3176" s="332"/>
      <c r="D3176" s="333"/>
      <c r="E3176" s="334"/>
      <c r="F3176" s="334"/>
      <c r="G3176" s="334"/>
      <c r="H3176" s="335"/>
      <c r="I3176" s="336"/>
      <c r="J3176" s="336"/>
      <c r="K3176" s="336"/>
      <c r="L3176" s="336"/>
      <c r="M3176" s="336"/>
      <c r="N3176" s="337"/>
    </row>
    <row r="3177" spans="2:14" x14ac:dyDescent="0.2">
      <c r="B3177" s="332"/>
      <c r="C3177" s="332"/>
      <c r="D3177" s="333"/>
      <c r="E3177" s="334"/>
      <c r="F3177" s="334"/>
      <c r="G3177" s="334"/>
      <c r="H3177" s="335"/>
      <c r="I3177" s="336"/>
      <c r="J3177" s="336"/>
      <c r="K3177" s="336"/>
      <c r="L3177" s="336"/>
      <c r="M3177" s="336"/>
      <c r="N3177" s="337"/>
    </row>
    <row r="3178" spans="2:14" x14ac:dyDescent="0.2">
      <c r="B3178" s="332"/>
      <c r="C3178" s="332"/>
      <c r="D3178" s="333"/>
      <c r="E3178" s="334"/>
      <c r="F3178" s="334"/>
      <c r="G3178" s="334"/>
      <c r="H3178" s="335"/>
      <c r="I3178" s="336"/>
      <c r="J3178" s="336"/>
      <c r="K3178" s="336"/>
      <c r="L3178" s="336"/>
      <c r="M3178" s="336"/>
      <c r="N3178" s="337"/>
    </row>
    <row r="3179" spans="2:14" x14ac:dyDescent="0.2">
      <c r="B3179" s="332"/>
      <c r="C3179" s="332"/>
      <c r="D3179" s="333"/>
      <c r="E3179" s="334"/>
      <c r="F3179" s="334"/>
      <c r="G3179" s="334"/>
      <c r="H3179" s="335"/>
      <c r="I3179" s="336"/>
      <c r="J3179" s="336"/>
      <c r="K3179" s="336"/>
      <c r="L3179" s="336"/>
      <c r="M3179" s="336"/>
      <c r="N3179" s="337"/>
    </row>
    <row r="3180" spans="2:14" x14ac:dyDescent="0.2">
      <c r="B3180" s="332"/>
      <c r="C3180" s="332"/>
      <c r="D3180" s="333"/>
      <c r="E3180" s="334"/>
      <c r="F3180" s="334"/>
      <c r="G3180" s="334"/>
      <c r="H3180" s="335"/>
      <c r="I3180" s="336"/>
      <c r="J3180" s="336"/>
      <c r="K3180" s="336"/>
      <c r="L3180" s="336"/>
      <c r="M3180" s="336"/>
      <c r="N3180" s="337"/>
    </row>
    <row r="3181" spans="2:14" x14ac:dyDescent="0.2">
      <c r="B3181" s="332"/>
      <c r="C3181" s="332"/>
      <c r="D3181" s="333"/>
      <c r="E3181" s="334"/>
      <c r="F3181" s="334"/>
      <c r="G3181" s="334"/>
      <c r="H3181" s="335"/>
      <c r="I3181" s="336"/>
      <c r="J3181" s="336"/>
      <c r="K3181" s="336"/>
      <c r="L3181" s="336"/>
      <c r="M3181" s="336"/>
      <c r="N3181" s="337"/>
    </row>
    <row r="3182" spans="2:14" x14ac:dyDescent="0.2">
      <c r="B3182" s="332"/>
      <c r="C3182" s="332"/>
      <c r="D3182" s="333"/>
      <c r="E3182" s="334"/>
      <c r="F3182" s="334"/>
      <c r="G3182" s="334"/>
      <c r="H3182" s="335"/>
      <c r="I3182" s="336"/>
      <c r="J3182" s="336"/>
      <c r="K3182" s="336"/>
      <c r="L3182" s="336"/>
      <c r="M3182" s="336"/>
      <c r="N3182" s="337"/>
    </row>
    <row r="3183" spans="2:14" x14ac:dyDescent="0.2">
      <c r="B3183" s="332"/>
      <c r="C3183" s="332"/>
      <c r="D3183" s="333"/>
      <c r="E3183" s="334"/>
      <c r="F3183" s="334"/>
      <c r="G3183" s="334"/>
      <c r="H3183" s="335"/>
      <c r="I3183" s="336"/>
      <c r="J3183" s="336"/>
      <c r="K3183" s="336"/>
      <c r="L3183" s="336"/>
      <c r="M3183" s="336"/>
      <c r="N3183" s="337"/>
    </row>
    <row r="3184" spans="2:14" x14ac:dyDescent="0.2">
      <c r="B3184" s="332"/>
      <c r="C3184" s="332"/>
      <c r="D3184" s="333"/>
      <c r="E3184" s="334"/>
      <c r="F3184" s="334"/>
      <c r="G3184" s="334"/>
      <c r="H3184" s="335"/>
      <c r="I3184" s="336"/>
      <c r="J3184" s="336"/>
      <c r="K3184" s="336"/>
      <c r="L3184" s="336"/>
      <c r="M3184" s="336"/>
      <c r="N3184" s="337"/>
    </row>
    <row r="3185" spans="2:14" x14ac:dyDescent="0.2">
      <c r="B3185" s="332"/>
      <c r="C3185" s="332"/>
      <c r="D3185" s="333"/>
      <c r="E3185" s="334"/>
      <c r="F3185" s="334"/>
      <c r="G3185" s="334"/>
      <c r="H3185" s="335"/>
      <c r="I3185" s="336"/>
      <c r="J3185" s="336"/>
      <c r="K3185" s="336"/>
      <c r="L3185" s="336"/>
      <c r="M3185" s="336"/>
      <c r="N3185" s="337"/>
    </row>
    <row r="3186" spans="2:14" x14ac:dyDescent="0.2">
      <c r="B3186" s="332"/>
      <c r="C3186" s="332"/>
      <c r="D3186" s="333"/>
      <c r="E3186" s="334"/>
      <c r="F3186" s="334"/>
      <c r="G3186" s="334"/>
      <c r="H3186" s="335"/>
      <c r="I3186" s="336"/>
      <c r="J3186" s="336"/>
      <c r="K3186" s="336"/>
      <c r="L3186" s="336"/>
      <c r="M3186" s="336"/>
      <c r="N3186" s="337"/>
    </row>
    <row r="3187" spans="2:14" x14ac:dyDescent="0.2">
      <c r="B3187" s="332"/>
      <c r="C3187" s="332"/>
      <c r="D3187" s="333"/>
      <c r="E3187" s="334"/>
      <c r="F3187" s="334"/>
      <c r="G3187" s="334"/>
      <c r="H3187" s="335"/>
      <c r="I3187" s="336"/>
      <c r="J3187" s="336"/>
      <c r="K3187" s="336"/>
      <c r="L3187" s="336"/>
      <c r="M3187" s="336"/>
      <c r="N3187" s="337"/>
    </row>
    <row r="3188" spans="2:14" x14ac:dyDescent="0.2">
      <c r="B3188" s="332"/>
      <c r="C3188" s="332"/>
      <c r="D3188" s="333"/>
      <c r="E3188" s="334"/>
      <c r="F3188" s="334"/>
      <c r="G3188" s="334"/>
      <c r="H3188" s="335"/>
      <c r="I3188" s="336"/>
      <c r="J3188" s="336"/>
      <c r="K3188" s="336"/>
      <c r="L3188" s="336"/>
      <c r="M3188" s="336"/>
      <c r="N3188" s="337"/>
    </row>
    <row r="3189" spans="2:14" x14ac:dyDescent="0.2">
      <c r="B3189" s="332"/>
      <c r="C3189" s="332"/>
      <c r="D3189" s="333"/>
      <c r="E3189" s="334"/>
      <c r="F3189" s="334"/>
      <c r="G3189" s="334"/>
      <c r="H3189" s="335"/>
      <c r="I3189" s="336"/>
      <c r="J3189" s="336"/>
      <c r="K3189" s="336"/>
      <c r="L3189" s="336"/>
      <c r="M3189" s="336"/>
      <c r="N3189" s="337"/>
    </row>
    <row r="3190" spans="2:14" x14ac:dyDescent="0.2">
      <c r="B3190" s="332"/>
      <c r="C3190" s="332"/>
      <c r="D3190" s="333"/>
      <c r="E3190" s="334"/>
      <c r="F3190" s="334"/>
      <c r="G3190" s="334"/>
      <c r="H3190" s="335"/>
      <c r="I3190" s="336"/>
      <c r="J3190" s="336"/>
      <c r="K3190" s="336"/>
      <c r="L3190" s="336"/>
      <c r="M3190" s="336"/>
      <c r="N3190" s="337"/>
    </row>
    <row r="3191" spans="2:14" x14ac:dyDescent="0.2">
      <c r="B3191" s="332"/>
      <c r="C3191" s="332"/>
      <c r="D3191" s="333"/>
      <c r="E3191" s="334"/>
      <c r="F3191" s="334"/>
      <c r="G3191" s="334"/>
      <c r="H3191" s="335"/>
      <c r="I3191" s="336"/>
      <c r="J3191" s="336"/>
      <c r="K3191" s="336"/>
      <c r="L3191" s="336"/>
      <c r="M3191" s="336"/>
      <c r="N3191" s="337"/>
    </row>
    <row r="3192" spans="2:14" x14ac:dyDescent="0.2">
      <c r="B3192" s="332"/>
      <c r="C3192" s="332"/>
      <c r="D3192" s="333"/>
      <c r="E3192" s="334"/>
      <c r="F3192" s="334"/>
      <c r="G3192" s="334"/>
      <c r="H3192" s="335"/>
      <c r="I3192" s="336"/>
      <c r="J3192" s="336"/>
      <c r="K3192" s="336"/>
      <c r="L3192" s="336"/>
      <c r="M3192" s="336"/>
      <c r="N3192" s="337"/>
    </row>
    <row r="3193" spans="2:14" x14ac:dyDescent="0.2">
      <c r="B3193" s="332"/>
      <c r="C3193" s="332"/>
      <c r="D3193" s="333"/>
      <c r="E3193" s="334"/>
      <c r="F3193" s="334"/>
      <c r="G3193" s="334"/>
      <c r="H3193" s="335"/>
      <c r="I3193" s="336"/>
      <c r="J3193" s="336"/>
      <c r="K3193" s="336"/>
      <c r="L3193" s="336"/>
      <c r="M3193" s="336"/>
      <c r="N3193" s="337"/>
    </row>
    <row r="3194" spans="2:14" x14ac:dyDescent="0.2">
      <c r="B3194" s="332"/>
      <c r="C3194" s="332"/>
      <c r="D3194" s="333"/>
      <c r="E3194" s="334"/>
      <c r="F3194" s="334"/>
      <c r="G3194" s="334"/>
      <c r="H3194" s="335"/>
      <c r="I3194" s="336"/>
      <c r="J3194" s="336"/>
      <c r="K3194" s="336"/>
      <c r="L3194" s="336"/>
      <c r="M3194" s="336"/>
      <c r="N3194" s="337"/>
    </row>
    <row r="3195" spans="2:14" x14ac:dyDescent="0.2">
      <c r="B3195" s="332"/>
      <c r="C3195" s="332"/>
      <c r="D3195" s="333"/>
      <c r="E3195" s="334"/>
      <c r="F3195" s="334"/>
      <c r="G3195" s="334"/>
      <c r="H3195" s="335"/>
      <c r="I3195" s="336"/>
      <c r="J3195" s="336"/>
      <c r="K3195" s="336"/>
      <c r="L3195" s="336"/>
      <c r="M3195" s="336"/>
      <c r="N3195" s="337"/>
    </row>
    <row r="3196" spans="2:14" x14ac:dyDescent="0.2">
      <c r="B3196" s="332"/>
      <c r="C3196" s="332"/>
      <c r="D3196" s="333"/>
      <c r="E3196" s="334"/>
      <c r="F3196" s="334"/>
      <c r="G3196" s="334"/>
      <c r="H3196" s="335"/>
      <c r="I3196" s="336"/>
      <c r="J3196" s="336"/>
      <c r="K3196" s="336"/>
      <c r="L3196" s="336"/>
      <c r="M3196" s="336"/>
      <c r="N3196" s="337"/>
    </row>
    <row r="3197" spans="2:14" x14ac:dyDescent="0.2">
      <c r="B3197" s="332"/>
      <c r="C3197" s="332"/>
      <c r="D3197" s="333"/>
      <c r="E3197" s="334"/>
      <c r="F3197" s="334"/>
      <c r="G3197" s="334"/>
      <c r="H3197" s="335"/>
      <c r="I3197" s="336"/>
      <c r="J3197" s="336"/>
      <c r="K3197" s="336"/>
      <c r="L3197" s="336"/>
      <c r="M3197" s="336"/>
      <c r="N3197" s="337"/>
    </row>
    <row r="3198" spans="2:14" x14ac:dyDescent="0.2">
      <c r="B3198" s="332"/>
      <c r="C3198" s="332"/>
      <c r="D3198" s="333"/>
      <c r="E3198" s="334"/>
      <c r="F3198" s="334"/>
      <c r="G3198" s="334"/>
      <c r="H3198" s="335"/>
      <c r="I3198" s="336"/>
      <c r="J3198" s="336"/>
      <c r="K3198" s="336"/>
      <c r="L3198" s="336"/>
      <c r="M3198" s="336"/>
      <c r="N3198" s="337"/>
    </row>
    <row r="3199" spans="2:14" x14ac:dyDescent="0.2">
      <c r="B3199" s="332"/>
      <c r="C3199" s="332"/>
      <c r="D3199" s="333"/>
      <c r="E3199" s="334"/>
      <c r="F3199" s="334"/>
      <c r="G3199" s="334"/>
      <c r="H3199" s="335"/>
      <c r="I3199" s="336"/>
      <c r="J3199" s="336"/>
      <c r="K3199" s="336"/>
      <c r="L3199" s="336"/>
      <c r="M3199" s="336"/>
      <c r="N3199" s="337"/>
    </row>
    <row r="3200" spans="2:14" x14ac:dyDescent="0.2">
      <c r="B3200" s="332"/>
      <c r="C3200" s="332"/>
      <c r="D3200" s="333"/>
      <c r="E3200" s="334"/>
      <c r="F3200" s="334"/>
      <c r="G3200" s="334"/>
      <c r="H3200" s="335"/>
      <c r="I3200" s="336"/>
      <c r="J3200" s="336"/>
      <c r="K3200" s="336"/>
      <c r="L3200" s="336"/>
      <c r="M3200" s="336"/>
      <c r="N3200" s="337"/>
    </row>
    <row r="3201" spans="2:14" x14ac:dyDescent="0.2">
      <c r="B3201" s="332"/>
      <c r="C3201" s="332"/>
      <c r="D3201" s="333"/>
      <c r="E3201" s="334"/>
      <c r="F3201" s="334"/>
      <c r="G3201" s="334"/>
      <c r="H3201" s="335"/>
      <c r="I3201" s="336"/>
      <c r="J3201" s="336"/>
      <c r="K3201" s="336"/>
      <c r="L3201" s="336"/>
      <c r="M3201" s="336"/>
      <c r="N3201" s="337"/>
    </row>
    <row r="3202" spans="2:14" x14ac:dyDescent="0.2">
      <c r="B3202" s="332"/>
      <c r="C3202" s="332"/>
      <c r="D3202" s="333"/>
      <c r="E3202" s="334"/>
      <c r="F3202" s="334"/>
      <c r="G3202" s="334"/>
      <c r="H3202" s="335"/>
      <c r="I3202" s="336"/>
      <c r="J3202" s="336"/>
      <c r="K3202" s="336"/>
      <c r="L3202" s="336"/>
      <c r="M3202" s="336"/>
      <c r="N3202" s="337"/>
    </row>
    <row r="3203" spans="2:14" x14ac:dyDescent="0.2">
      <c r="B3203" s="332"/>
      <c r="C3203" s="332"/>
      <c r="D3203" s="333"/>
      <c r="E3203" s="334"/>
      <c r="F3203" s="334"/>
      <c r="G3203" s="334"/>
      <c r="H3203" s="335"/>
      <c r="I3203" s="336"/>
      <c r="J3203" s="336"/>
      <c r="K3203" s="336"/>
      <c r="L3203" s="336"/>
      <c r="M3203" s="336"/>
      <c r="N3203" s="337"/>
    </row>
    <row r="3204" spans="2:14" x14ac:dyDescent="0.2">
      <c r="B3204" s="332"/>
      <c r="C3204" s="332"/>
      <c r="D3204" s="333"/>
      <c r="E3204" s="334"/>
      <c r="F3204" s="334"/>
      <c r="G3204" s="334"/>
      <c r="H3204" s="335"/>
      <c r="I3204" s="336"/>
      <c r="J3204" s="336"/>
      <c r="K3204" s="336"/>
      <c r="L3204" s="336"/>
      <c r="M3204" s="336"/>
      <c r="N3204" s="337"/>
    </row>
    <row r="3205" spans="2:14" x14ac:dyDescent="0.2">
      <c r="B3205" s="332"/>
      <c r="C3205" s="332"/>
      <c r="D3205" s="333"/>
      <c r="E3205" s="334"/>
      <c r="F3205" s="334"/>
      <c r="G3205" s="334"/>
      <c r="H3205" s="335"/>
      <c r="I3205" s="336"/>
      <c r="J3205" s="336"/>
      <c r="K3205" s="336"/>
      <c r="L3205" s="336"/>
      <c r="M3205" s="336"/>
      <c r="N3205" s="337"/>
    </row>
    <row r="3206" spans="2:14" x14ac:dyDescent="0.2">
      <c r="B3206" s="332"/>
      <c r="C3206" s="332"/>
      <c r="D3206" s="333"/>
      <c r="E3206" s="334"/>
      <c r="F3206" s="334"/>
      <c r="G3206" s="334"/>
      <c r="H3206" s="335"/>
      <c r="I3206" s="336"/>
      <c r="J3206" s="336"/>
      <c r="K3206" s="336"/>
      <c r="L3206" s="336"/>
      <c r="M3206" s="336"/>
      <c r="N3206" s="337"/>
    </row>
    <row r="3207" spans="2:14" x14ac:dyDescent="0.2">
      <c r="B3207" s="332"/>
      <c r="C3207" s="332"/>
      <c r="D3207" s="333"/>
      <c r="E3207" s="334"/>
      <c r="F3207" s="334"/>
      <c r="G3207" s="334"/>
      <c r="H3207" s="335"/>
      <c r="I3207" s="336"/>
      <c r="J3207" s="336"/>
      <c r="K3207" s="336"/>
      <c r="L3207" s="336"/>
      <c r="M3207" s="336"/>
      <c r="N3207" s="337"/>
    </row>
    <row r="3208" spans="2:14" x14ac:dyDescent="0.2">
      <c r="B3208" s="332"/>
      <c r="C3208" s="332"/>
      <c r="D3208" s="333"/>
      <c r="E3208" s="334"/>
      <c r="F3208" s="334"/>
      <c r="G3208" s="334"/>
      <c r="H3208" s="335"/>
      <c r="I3208" s="336"/>
      <c r="J3208" s="336"/>
      <c r="K3208" s="336"/>
      <c r="L3208" s="336"/>
      <c r="M3208" s="336"/>
      <c r="N3208" s="337"/>
    </row>
    <row r="3209" spans="2:14" x14ac:dyDescent="0.2">
      <c r="B3209" s="332"/>
      <c r="C3209" s="332"/>
      <c r="D3209" s="333"/>
      <c r="E3209" s="334"/>
      <c r="F3209" s="334"/>
      <c r="G3209" s="334"/>
      <c r="H3209" s="335"/>
      <c r="I3209" s="336"/>
      <c r="J3209" s="336"/>
      <c r="K3209" s="336"/>
      <c r="L3209" s="336"/>
      <c r="M3209" s="336"/>
      <c r="N3209" s="337"/>
    </row>
    <row r="3210" spans="2:14" x14ac:dyDescent="0.2">
      <c r="B3210" s="332"/>
      <c r="C3210" s="332"/>
      <c r="D3210" s="333"/>
      <c r="E3210" s="334"/>
      <c r="F3210" s="334"/>
      <c r="G3210" s="334"/>
      <c r="H3210" s="335"/>
      <c r="I3210" s="336"/>
      <c r="J3210" s="336"/>
      <c r="K3210" s="336"/>
      <c r="L3210" s="336"/>
      <c r="M3210" s="336"/>
      <c r="N3210" s="337"/>
    </row>
    <row r="3211" spans="2:14" x14ac:dyDescent="0.2">
      <c r="B3211" s="332"/>
      <c r="C3211" s="332"/>
      <c r="D3211" s="333"/>
      <c r="E3211" s="334"/>
      <c r="F3211" s="334"/>
      <c r="G3211" s="334"/>
      <c r="H3211" s="335"/>
      <c r="I3211" s="336"/>
      <c r="J3211" s="336"/>
      <c r="K3211" s="336"/>
      <c r="L3211" s="336"/>
      <c r="M3211" s="336"/>
      <c r="N3211" s="337"/>
    </row>
    <row r="3212" spans="2:14" x14ac:dyDescent="0.2">
      <c r="B3212" s="332"/>
      <c r="C3212" s="332"/>
      <c r="D3212" s="333"/>
      <c r="E3212" s="334"/>
      <c r="F3212" s="334"/>
      <c r="G3212" s="334"/>
      <c r="H3212" s="335"/>
      <c r="I3212" s="336"/>
      <c r="J3212" s="336"/>
      <c r="K3212" s="336"/>
      <c r="L3212" s="336"/>
      <c r="M3212" s="336"/>
      <c r="N3212" s="337"/>
    </row>
    <row r="3213" spans="2:14" x14ac:dyDescent="0.2">
      <c r="B3213" s="332"/>
      <c r="C3213" s="332"/>
      <c r="D3213" s="333"/>
      <c r="E3213" s="334"/>
      <c r="F3213" s="334"/>
      <c r="G3213" s="334"/>
      <c r="H3213" s="335"/>
      <c r="I3213" s="336"/>
      <c r="J3213" s="336"/>
      <c r="K3213" s="336"/>
      <c r="L3213" s="336"/>
      <c r="M3213" s="336"/>
      <c r="N3213" s="337"/>
    </row>
    <row r="3214" spans="2:14" x14ac:dyDescent="0.2">
      <c r="B3214" s="332"/>
      <c r="C3214" s="332"/>
      <c r="D3214" s="333"/>
      <c r="E3214" s="334"/>
      <c r="F3214" s="334"/>
      <c r="G3214" s="334"/>
      <c r="H3214" s="335"/>
      <c r="I3214" s="336"/>
      <c r="J3214" s="336"/>
      <c r="K3214" s="336"/>
      <c r="L3214" s="336"/>
      <c r="M3214" s="336"/>
      <c r="N3214" s="337"/>
    </row>
    <row r="3215" spans="2:14" x14ac:dyDescent="0.2">
      <c r="B3215" s="332"/>
      <c r="C3215" s="332"/>
      <c r="D3215" s="333"/>
      <c r="E3215" s="334"/>
      <c r="F3215" s="334"/>
      <c r="G3215" s="334"/>
      <c r="H3215" s="335"/>
      <c r="I3215" s="336"/>
      <c r="J3215" s="336"/>
      <c r="K3215" s="336"/>
      <c r="L3215" s="336"/>
      <c r="M3215" s="336"/>
      <c r="N3215" s="337"/>
    </row>
    <row r="3216" spans="2:14" x14ac:dyDescent="0.2">
      <c r="B3216" s="332"/>
      <c r="C3216" s="332"/>
      <c r="D3216" s="333"/>
      <c r="E3216" s="334"/>
      <c r="F3216" s="334"/>
      <c r="G3216" s="334"/>
      <c r="H3216" s="335"/>
      <c r="I3216" s="336"/>
      <c r="J3216" s="336"/>
      <c r="K3216" s="336"/>
      <c r="L3216" s="336"/>
      <c r="M3216" s="336"/>
      <c r="N3216" s="337"/>
    </row>
    <row r="3217" spans="2:14" x14ac:dyDescent="0.2">
      <c r="B3217" s="332"/>
      <c r="C3217" s="332"/>
      <c r="D3217" s="333"/>
      <c r="E3217" s="334"/>
      <c r="F3217" s="334"/>
      <c r="G3217" s="334"/>
      <c r="H3217" s="335"/>
      <c r="I3217" s="336"/>
      <c r="J3217" s="336"/>
      <c r="K3217" s="336"/>
      <c r="L3217" s="336"/>
      <c r="M3217" s="336"/>
      <c r="N3217" s="337"/>
    </row>
    <row r="3218" spans="2:14" x14ac:dyDescent="0.2">
      <c r="B3218" s="332"/>
      <c r="C3218" s="332"/>
      <c r="D3218" s="333"/>
      <c r="E3218" s="334"/>
      <c r="F3218" s="334"/>
      <c r="G3218" s="334"/>
      <c r="H3218" s="335"/>
      <c r="I3218" s="336"/>
      <c r="J3218" s="336"/>
      <c r="K3218" s="336"/>
      <c r="L3218" s="336"/>
      <c r="M3218" s="336"/>
      <c r="N3218" s="337"/>
    </row>
    <row r="3219" spans="2:14" x14ac:dyDescent="0.2">
      <c r="B3219" s="332"/>
      <c r="C3219" s="332"/>
      <c r="D3219" s="333"/>
      <c r="E3219" s="334"/>
      <c r="F3219" s="334"/>
      <c r="G3219" s="334"/>
      <c r="H3219" s="335"/>
      <c r="I3219" s="336"/>
      <c r="J3219" s="336"/>
      <c r="K3219" s="336"/>
      <c r="L3219" s="336"/>
      <c r="M3219" s="336"/>
      <c r="N3219" s="337"/>
    </row>
    <row r="3220" spans="2:14" x14ac:dyDescent="0.2">
      <c r="B3220" s="332"/>
      <c r="C3220" s="332"/>
      <c r="D3220" s="333"/>
      <c r="E3220" s="334"/>
      <c r="F3220" s="334"/>
      <c r="G3220" s="334"/>
      <c r="H3220" s="335"/>
      <c r="I3220" s="336"/>
      <c r="J3220" s="336"/>
      <c r="K3220" s="336"/>
      <c r="L3220" s="336"/>
      <c r="M3220" s="336"/>
      <c r="N3220" s="337"/>
    </row>
    <row r="3221" spans="2:14" x14ac:dyDescent="0.2">
      <c r="B3221" s="332"/>
      <c r="C3221" s="332"/>
      <c r="D3221" s="333"/>
      <c r="E3221" s="334"/>
      <c r="F3221" s="334"/>
      <c r="G3221" s="334"/>
      <c r="H3221" s="335"/>
      <c r="I3221" s="336"/>
      <c r="J3221" s="336"/>
      <c r="K3221" s="336"/>
      <c r="L3221" s="336"/>
      <c r="M3221" s="336"/>
      <c r="N3221" s="337"/>
    </row>
    <row r="3222" spans="2:14" x14ac:dyDescent="0.2">
      <c r="B3222" s="332"/>
      <c r="C3222" s="332"/>
      <c r="D3222" s="333"/>
      <c r="E3222" s="334"/>
      <c r="F3222" s="334"/>
      <c r="G3222" s="334"/>
      <c r="H3222" s="335"/>
      <c r="I3222" s="336"/>
      <c r="J3222" s="336"/>
      <c r="K3222" s="336"/>
      <c r="L3222" s="336"/>
      <c r="M3222" s="336"/>
      <c r="N3222" s="337"/>
    </row>
    <row r="3223" spans="2:14" x14ac:dyDescent="0.2">
      <c r="B3223" s="332"/>
      <c r="C3223" s="332"/>
      <c r="D3223" s="333"/>
      <c r="E3223" s="334"/>
      <c r="F3223" s="334"/>
      <c r="G3223" s="334"/>
      <c r="H3223" s="335"/>
      <c r="I3223" s="336"/>
      <c r="J3223" s="336"/>
      <c r="K3223" s="336"/>
      <c r="L3223" s="336"/>
      <c r="M3223" s="336"/>
      <c r="N3223" s="337"/>
    </row>
    <row r="3224" spans="2:14" x14ac:dyDescent="0.2">
      <c r="B3224" s="332"/>
      <c r="C3224" s="332"/>
      <c r="D3224" s="333"/>
      <c r="E3224" s="334"/>
      <c r="F3224" s="334"/>
      <c r="G3224" s="334"/>
      <c r="H3224" s="335"/>
      <c r="I3224" s="336"/>
      <c r="J3224" s="336"/>
      <c r="K3224" s="336"/>
      <c r="L3224" s="336"/>
      <c r="M3224" s="336"/>
      <c r="N3224" s="337"/>
    </row>
    <row r="3225" spans="2:14" x14ac:dyDescent="0.2">
      <c r="B3225" s="332"/>
      <c r="C3225" s="332"/>
      <c r="D3225" s="333"/>
      <c r="E3225" s="334"/>
      <c r="F3225" s="334"/>
      <c r="G3225" s="334"/>
      <c r="H3225" s="335"/>
      <c r="I3225" s="336"/>
      <c r="J3225" s="336"/>
      <c r="K3225" s="336"/>
      <c r="L3225" s="336"/>
      <c r="M3225" s="336"/>
      <c r="N3225" s="337"/>
    </row>
    <row r="3226" spans="2:14" x14ac:dyDescent="0.2">
      <c r="B3226" s="332"/>
      <c r="C3226" s="332"/>
      <c r="D3226" s="333"/>
      <c r="E3226" s="334"/>
      <c r="F3226" s="334"/>
      <c r="G3226" s="334"/>
      <c r="H3226" s="335"/>
      <c r="I3226" s="336"/>
      <c r="J3226" s="336"/>
      <c r="K3226" s="336"/>
      <c r="L3226" s="336"/>
      <c r="M3226" s="336"/>
      <c r="N3226" s="337"/>
    </row>
    <row r="3227" spans="2:14" x14ac:dyDescent="0.2">
      <c r="B3227" s="332"/>
      <c r="C3227" s="332"/>
      <c r="D3227" s="333"/>
      <c r="E3227" s="334"/>
      <c r="F3227" s="334"/>
      <c r="G3227" s="334"/>
      <c r="H3227" s="335"/>
      <c r="I3227" s="336"/>
      <c r="J3227" s="336"/>
      <c r="K3227" s="336"/>
      <c r="L3227" s="336"/>
      <c r="M3227" s="336"/>
      <c r="N3227" s="337"/>
    </row>
    <row r="3228" spans="2:14" x14ac:dyDescent="0.2">
      <c r="B3228" s="332"/>
      <c r="C3228" s="332"/>
      <c r="D3228" s="333"/>
      <c r="E3228" s="334"/>
      <c r="F3228" s="334"/>
      <c r="G3228" s="334"/>
      <c r="H3228" s="335"/>
      <c r="I3228" s="336"/>
      <c r="J3228" s="336"/>
      <c r="K3228" s="336"/>
      <c r="L3228" s="336"/>
      <c r="M3228" s="336"/>
      <c r="N3228" s="337"/>
    </row>
    <row r="3229" spans="2:14" x14ac:dyDescent="0.2">
      <c r="B3229" s="332"/>
      <c r="C3229" s="332"/>
      <c r="D3229" s="333"/>
      <c r="E3229" s="334"/>
      <c r="F3229" s="334"/>
      <c r="G3229" s="334"/>
      <c r="H3229" s="335"/>
      <c r="I3229" s="336"/>
      <c r="J3229" s="336"/>
      <c r="K3229" s="336"/>
      <c r="L3229" s="336"/>
      <c r="M3229" s="336"/>
      <c r="N3229" s="337"/>
    </row>
    <row r="3230" spans="2:14" x14ac:dyDescent="0.2">
      <c r="B3230" s="332"/>
      <c r="C3230" s="332"/>
      <c r="D3230" s="333"/>
      <c r="E3230" s="334"/>
      <c r="F3230" s="334"/>
      <c r="G3230" s="334"/>
      <c r="H3230" s="335"/>
      <c r="I3230" s="336"/>
      <c r="J3230" s="336"/>
      <c r="K3230" s="336"/>
      <c r="L3230" s="336"/>
      <c r="M3230" s="336"/>
      <c r="N3230" s="337"/>
    </row>
    <row r="3231" spans="2:14" x14ac:dyDescent="0.2">
      <c r="B3231" s="332"/>
      <c r="C3231" s="332"/>
      <c r="D3231" s="333"/>
      <c r="E3231" s="334"/>
      <c r="F3231" s="334"/>
      <c r="G3231" s="334"/>
      <c r="H3231" s="335"/>
      <c r="I3231" s="336"/>
      <c r="J3231" s="336"/>
      <c r="K3231" s="336"/>
      <c r="L3231" s="336"/>
      <c r="M3231" s="336"/>
      <c r="N3231" s="337"/>
    </row>
    <row r="3232" spans="2:14" x14ac:dyDescent="0.2">
      <c r="B3232" s="332"/>
      <c r="C3232" s="332"/>
      <c r="D3232" s="333"/>
      <c r="E3232" s="334"/>
      <c r="F3232" s="334"/>
      <c r="G3232" s="334"/>
      <c r="H3232" s="335"/>
      <c r="I3232" s="336"/>
      <c r="J3232" s="336"/>
      <c r="K3232" s="336"/>
      <c r="L3232" s="336"/>
      <c r="M3232" s="336"/>
      <c r="N3232" s="337"/>
    </row>
    <row r="3233" spans="2:14" x14ac:dyDescent="0.2">
      <c r="B3233" s="332"/>
      <c r="C3233" s="332"/>
      <c r="D3233" s="333"/>
      <c r="E3233" s="334"/>
      <c r="F3233" s="334"/>
      <c r="G3233" s="334"/>
      <c r="H3233" s="335"/>
      <c r="I3233" s="336"/>
      <c r="J3233" s="336"/>
      <c r="K3233" s="336"/>
      <c r="L3233" s="336"/>
      <c r="M3233" s="336"/>
      <c r="N3233" s="337"/>
    </row>
    <row r="3234" spans="2:14" x14ac:dyDescent="0.2">
      <c r="B3234" s="332"/>
      <c r="C3234" s="332"/>
      <c r="D3234" s="333"/>
      <c r="E3234" s="334"/>
      <c r="F3234" s="334"/>
      <c r="G3234" s="334"/>
      <c r="H3234" s="335"/>
      <c r="I3234" s="336"/>
      <c r="J3234" s="336"/>
      <c r="K3234" s="336"/>
      <c r="L3234" s="336"/>
      <c r="M3234" s="336"/>
      <c r="N3234" s="337"/>
    </row>
    <row r="3235" spans="2:14" x14ac:dyDescent="0.2">
      <c r="B3235" s="332"/>
      <c r="C3235" s="332"/>
      <c r="D3235" s="333"/>
      <c r="E3235" s="334"/>
      <c r="F3235" s="334"/>
      <c r="G3235" s="334"/>
      <c r="H3235" s="335"/>
      <c r="I3235" s="336"/>
      <c r="J3235" s="336"/>
      <c r="K3235" s="336"/>
      <c r="L3235" s="336"/>
      <c r="M3235" s="336"/>
      <c r="N3235" s="337"/>
    </row>
    <row r="3236" spans="2:14" x14ac:dyDescent="0.2">
      <c r="B3236" s="332"/>
      <c r="C3236" s="332"/>
      <c r="D3236" s="333"/>
      <c r="E3236" s="334"/>
      <c r="F3236" s="334"/>
      <c r="G3236" s="334"/>
      <c r="H3236" s="335"/>
      <c r="I3236" s="336"/>
      <c r="J3236" s="336"/>
      <c r="K3236" s="336"/>
      <c r="L3236" s="336"/>
      <c r="M3236" s="336"/>
      <c r="N3236" s="337"/>
    </row>
    <row r="3237" spans="2:14" x14ac:dyDescent="0.2">
      <c r="B3237" s="332"/>
      <c r="C3237" s="332"/>
      <c r="D3237" s="333"/>
      <c r="E3237" s="334"/>
      <c r="F3237" s="334"/>
      <c r="G3237" s="334"/>
      <c r="H3237" s="335"/>
      <c r="I3237" s="336"/>
      <c r="J3237" s="336"/>
      <c r="K3237" s="336"/>
      <c r="L3237" s="336"/>
      <c r="M3237" s="336"/>
      <c r="N3237" s="337"/>
    </row>
    <row r="3238" spans="2:14" x14ac:dyDescent="0.2">
      <c r="B3238" s="332"/>
      <c r="C3238" s="332"/>
      <c r="D3238" s="333"/>
      <c r="E3238" s="334"/>
      <c r="F3238" s="334"/>
      <c r="G3238" s="334"/>
      <c r="H3238" s="335"/>
      <c r="I3238" s="336"/>
      <c r="J3238" s="336"/>
      <c r="K3238" s="336"/>
      <c r="L3238" s="336"/>
      <c r="M3238" s="336"/>
      <c r="N3238" s="337"/>
    </row>
    <row r="3239" spans="2:14" x14ac:dyDescent="0.2">
      <c r="B3239" s="332"/>
      <c r="C3239" s="332"/>
      <c r="D3239" s="333"/>
      <c r="E3239" s="334"/>
      <c r="F3239" s="334"/>
      <c r="G3239" s="334"/>
      <c r="H3239" s="335"/>
      <c r="I3239" s="336"/>
      <c r="J3239" s="336"/>
      <c r="K3239" s="336"/>
      <c r="L3239" s="336"/>
      <c r="M3239" s="336"/>
      <c r="N3239" s="337"/>
    </row>
    <row r="3240" spans="2:14" x14ac:dyDescent="0.2">
      <c r="B3240" s="332"/>
      <c r="C3240" s="332"/>
      <c r="D3240" s="333"/>
      <c r="E3240" s="334"/>
      <c r="F3240" s="334"/>
      <c r="G3240" s="334"/>
      <c r="H3240" s="335"/>
      <c r="I3240" s="336"/>
      <c r="J3240" s="336"/>
      <c r="K3240" s="336"/>
      <c r="L3240" s="336"/>
      <c r="M3240" s="336"/>
      <c r="N3240" s="337"/>
    </row>
    <row r="3241" spans="2:14" x14ac:dyDescent="0.2">
      <c r="B3241" s="332"/>
      <c r="C3241" s="332"/>
      <c r="D3241" s="333"/>
      <c r="E3241" s="334"/>
      <c r="F3241" s="334"/>
      <c r="G3241" s="334"/>
      <c r="H3241" s="335"/>
      <c r="I3241" s="336"/>
      <c r="J3241" s="336"/>
      <c r="K3241" s="336"/>
      <c r="L3241" s="336"/>
      <c r="M3241" s="336"/>
      <c r="N3241" s="337"/>
    </row>
    <row r="3242" spans="2:14" x14ac:dyDescent="0.2">
      <c r="B3242" s="332"/>
      <c r="C3242" s="332"/>
      <c r="D3242" s="333"/>
      <c r="E3242" s="334"/>
      <c r="F3242" s="334"/>
      <c r="G3242" s="334"/>
      <c r="H3242" s="335"/>
      <c r="I3242" s="336"/>
      <c r="J3242" s="336"/>
      <c r="K3242" s="336"/>
      <c r="L3242" s="336"/>
      <c r="M3242" s="336"/>
      <c r="N3242" s="337"/>
    </row>
    <row r="3243" spans="2:14" x14ac:dyDescent="0.2">
      <c r="B3243" s="332"/>
      <c r="C3243" s="332"/>
      <c r="D3243" s="333"/>
      <c r="E3243" s="334"/>
      <c r="F3243" s="334"/>
      <c r="G3243" s="334"/>
      <c r="H3243" s="335"/>
      <c r="I3243" s="336"/>
      <c r="J3243" s="336"/>
      <c r="K3243" s="336"/>
      <c r="L3243" s="336"/>
      <c r="M3243" s="336"/>
      <c r="N3243" s="337"/>
    </row>
    <row r="3244" spans="2:14" x14ac:dyDescent="0.2">
      <c r="B3244" s="332"/>
      <c r="C3244" s="332"/>
      <c r="D3244" s="333"/>
      <c r="E3244" s="334"/>
      <c r="F3244" s="334"/>
      <c r="G3244" s="334"/>
      <c r="H3244" s="335"/>
      <c r="I3244" s="336"/>
      <c r="J3244" s="336"/>
      <c r="K3244" s="336"/>
      <c r="L3244" s="336"/>
      <c r="M3244" s="336"/>
      <c r="N3244" s="337"/>
    </row>
    <row r="3245" spans="2:14" x14ac:dyDescent="0.2">
      <c r="B3245" s="332"/>
      <c r="C3245" s="332"/>
      <c r="D3245" s="333"/>
      <c r="E3245" s="334"/>
      <c r="F3245" s="334"/>
      <c r="G3245" s="334"/>
      <c r="H3245" s="335"/>
      <c r="I3245" s="336"/>
      <c r="J3245" s="336"/>
      <c r="K3245" s="336"/>
      <c r="L3245" s="336"/>
      <c r="M3245" s="336"/>
      <c r="N3245" s="337"/>
    </row>
    <row r="3246" spans="2:14" x14ac:dyDescent="0.2">
      <c r="B3246" s="332"/>
      <c r="C3246" s="332"/>
      <c r="D3246" s="333"/>
      <c r="E3246" s="334"/>
      <c r="F3246" s="334"/>
      <c r="G3246" s="334"/>
      <c r="H3246" s="335"/>
      <c r="I3246" s="336"/>
      <c r="J3246" s="336"/>
      <c r="K3246" s="336"/>
      <c r="L3246" s="336"/>
      <c r="M3246" s="336"/>
      <c r="N3246" s="337"/>
    </row>
    <row r="3247" spans="2:14" x14ac:dyDescent="0.2">
      <c r="B3247" s="332"/>
      <c r="C3247" s="332"/>
      <c r="D3247" s="333"/>
      <c r="E3247" s="334"/>
      <c r="F3247" s="334"/>
      <c r="G3247" s="334"/>
      <c r="H3247" s="335"/>
      <c r="I3247" s="336"/>
      <c r="J3247" s="336"/>
      <c r="K3247" s="336"/>
      <c r="L3247" s="336"/>
      <c r="M3247" s="336"/>
      <c r="N3247" s="337"/>
    </row>
    <row r="3248" spans="2:14" x14ac:dyDescent="0.2">
      <c r="B3248" s="332"/>
      <c r="C3248" s="332"/>
      <c r="D3248" s="333"/>
      <c r="E3248" s="334"/>
      <c r="F3248" s="334"/>
      <c r="G3248" s="334"/>
      <c r="H3248" s="335"/>
      <c r="I3248" s="336"/>
      <c r="J3248" s="336"/>
      <c r="K3248" s="336"/>
      <c r="L3248" s="336"/>
      <c r="M3248" s="336"/>
      <c r="N3248" s="337"/>
    </row>
    <row r="3249" spans="2:14" x14ac:dyDescent="0.2">
      <c r="B3249" s="332"/>
      <c r="C3249" s="332"/>
      <c r="D3249" s="333"/>
      <c r="E3249" s="334"/>
      <c r="F3249" s="334"/>
      <c r="G3249" s="334"/>
      <c r="H3249" s="335"/>
      <c r="I3249" s="336"/>
      <c r="J3249" s="336"/>
      <c r="K3249" s="336"/>
      <c r="L3249" s="336"/>
      <c r="M3249" s="336"/>
      <c r="N3249" s="337"/>
    </row>
    <row r="3250" spans="2:14" x14ac:dyDescent="0.2">
      <c r="B3250" s="332"/>
      <c r="C3250" s="332"/>
      <c r="D3250" s="333"/>
      <c r="E3250" s="334"/>
      <c r="F3250" s="334"/>
      <c r="G3250" s="334"/>
      <c r="H3250" s="335"/>
      <c r="I3250" s="336"/>
      <c r="J3250" s="336"/>
      <c r="K3250" s="336"/>
      <c r="L3250" s="336"/>
      <c r="M3250" s="336"/>
      <c r="N3250" s="337"/>
    </row>
    <row r="3251" spans="2:14" x14ac:dyDescent="0.2">
      <c r="B3251" s="332"/>
      <c r="C3251" s="332"/>
      <c r="D3251" s="333"/>
      <c r="E3251" s="334"/>
      <c r="F3251" s="334"/>
      <c r="G3251" s="334"/>
      <c r="H3251" s="335"/>
      <c r="I3251" s="336"/>
      <c r="J3251" s="336"/>
      <c r="K3251" s="336"/>
      <c r="L3251" s="336"/>
      <c r="M3251" s="336"/>
      <c r="N3251" s="337"/>
    </row>
    <row r="3252" spans="2:14" x14ac:dyDescent="0.2">
      <c r="B3252" s="332"/>
      <c r="C3252" s="332"/>
      <c r="D3252" s="333"/>
      <c r="E3252" s="334"/>
      <c r="F3252" s="334"/>
      <c r="G3252" s="334"/>
      <c r="H3252" s="335"/>
      <c r="I3252" s="336"/>
      <c r="J3252" s="336"/>
      <c r="K3252" s="336"/>
      <c r="L3252" s="336"/>
      <c r="M3252" s="336"/>
      <c r="N3252" s="337"/>
    </row>
    <row r="3253" spans="2:14" x14ac:dyDescent="0.2">
      <c r="B3253" s="332"/>
      <c r="C3253" s="332"/>
      <c r="D3253" s="333"/>
      <c r="E3253" s="334"/>
      <c r="F3253" s="334"/>
      <c r="G3253" s="334"/>
      <c r="H3253" s="335"/>
      <c r="I3253" s="336"/>
      <c r="J3253" s="336"/>
      <c r="K3253" s="336"/>
      <c r="L3253" s="336"/>
      <c r="M3253" s="336"/>
      <c r="N3253" s="337"/>
    </row>
    <row r="3254" spans="2:14" x14ac:dyDescent="0.2">
      <c r="B3254" s="332"/>
      <c r="C3254" s="332"/>
      <c r="D3254" s="333"/>
      <c r="E3254" s="334"/>
      <c r="F3254" s="334"/>
      <c r="G3254" s="334"/>
      <c r="H3254" s="335"/>
      <c r="I3254" s="336"/>
      <c r="J3254" s="336"/>
      <c r="K3254" s="336"/>
      <c r="L3254" s="336"/>
      <c r="M3254" s="336"/>
      <c r="N3254" s="337"/>
    </row>
    <row r="3255" spans="2:14" x14ac:dyDescent="0.2">
      <c r="B3255" s="332"/>
      <c r="C3255" s="332"/>
      <c r="D3255" s="333"/>
      <c r="E3255" s="334"/>
      <c r="F3255" s="334"/>
      <c r="G3255" s="334"/>
      <c r="H3255" s="335"/>
      <c r="I3255" s="336"/>
      <c r="J3255" s="336"/>
      <c r="K3255" s="336"/>
      <c r="L3255" s="336"/>
      <c r="M3255" s="336"/>
      <c r="N3255" s="337"/>
    </row>
    <row r="3256" spans="2:14" x14ac:dyDescent="0.2">
      <c r="B3256" s="332"/>
      <c r="C3256" s="332"/>
      <c r="D3256" s="333"/>
      <c r="E3256" s="334"/>
      <c r="F3256" s="334"/>
      <c r="G3256" s="334"/>
      <c r="H3256" s="335"/>
      <c r="I3256" s="336"/>
      <c r="J3256" s="336"/>
      <c r="K3256" s="336"/>
      <c r="L3256" s="336"/>
      <c r="M3256" s="336"/>
      <c r="N3256" s="337"/>
    </row>
    <row r="3257" spans="2:14" x14ac:dyDescent="0.2">
      <c r="B3257" s="332"/>
      <c r="C3257" s="332"/>
      <c r="D3257" s="333"/>
      <c r="E3257" s="334"/>
      <c r="F3257" s="334"/>
      <c r="G3257" s="334"/>
      <c r="H3257" s="335"/>
      <c r="I3257" s="336"/>
      <c r="J3257" s="336"/>
      <c r="K3257" s="336"/>
      <c r="L3257" s="336"/>
      <c r="M3257" s="336"/>
      <c r="N3257" s="337"/>
    </row>
    <row r="3258" spans="2:14" x14ac:dyDescent="0.2">
      <c r="B3258" s="332"/>
      <c r="C3258" s="332"/>
      <c r="D3258" s="333"/>
      <c r="E3258" s="334"/>
      <c r="F3258" s="334"/>
      <c r="G3258" s="334"/>
      <c r="H3258" s="335"/>
      <c r="I3258" s="336"/>
      <c r="J3258" s="336"/>
      <c r="K3258" s="336"/>
      <c r="L3258" s="336"/>
      <c r="M3258" s="336"/>
      <c r="N3258" s="337"/>
    </row>
    <row r="3259" spans="2:14" x14ac:dyDescent="0.2">
      <c r="B3259" s="332"/>
      <c r="C3259" s="332"/>
      <c r="D3259" s="333"/>
      <c r="E3259" s="334"/>
      <c r="F3259" s="334"/>
      <c r="G3259" s="334"/>
      <c r="H3259" s="335"/>
      <c r="I3259" s="336"/>
      <c r="J3259" s="336"/>
      <c r="K3259" s="336"/>
      <c r="L3259" s="336"/>
      <c r="M3259" s="336"/>
      <c r="N3259" s="337"/>
    </row>
    <row r="3260" spans="2:14" x14ac:dyDescent="0.2">
      <c r="B3260" s="332"/>
      <c r="C3260" s="332"/>
      <c r="D3260" s="333"/>
      <c r="E3260" s="334"/>
      <c r="F3260" s="334"/>
      <c r="G3260" s="334"/>
      <c r="H3260" s="335"/>
      <c r="I3260" s="336"/>
      <c r="J3260" s="336"/>
      <c r="K3260" s="336"/>
      <c r="L3260" s="336"/>
      <c r="M3260" s="336"/>
      <c r="N3260" s="337"/>
    </row>
    <row r="3261" spans="2:14" x14ac:dyDescent="0.2">
      <c r="B3261" s="332"/>
      <c r="C3261" s="332"/>
      <c r="D3261" s="333"/>
      <c r="E3261" s="334"/>
      <c r="F3261" s="334"/>
      <c r="G3261" s="334"/>
      <c r="H3261" s="335"/>
      <c r="I3261" s="336"/>
      <c r="J3261" s="336"/>
      <c r="K3261" s="336"/>
      <c r="L3261" s="336"/>
      <c r="M3261" s="336"/>
      <c r="N3261" s="337"/>
    </row>
    <row r="3262" spans="2:14" x14ac:dyDescent="0.2">
      <c r="B3262" s="332"/>
      <c r="C3262" s="332"/>
      <c r="D3262" s="333"/>
      <c r="E3262" s="334"/>
      <c r="F3262" s="334"/>
      <c r="G3262" s="334"/>
      <c r="H3262" s="335"/>
      <c r="I3262" s="336"/>
      <c r="J3262" s="336"/>
      <c r="K3262" s="336"/>
      <c r="L3262" s="336"/>
      <c r="M3262" s="336"/>
      <c r="N3262" s="337"/>
    </row>
    <row r="3263" spans="2:14" x14ac:dyDescent="0.2">
      <c r="B3263" s="332"/>
      <c r="C3263" s="332"/>
      <c r="D3263" s="333"/>
      <c r="E3263" s="334"/>
      <c r="F3263" s="334"/>
      <c r="G3263" s="334"/>
      <c r="H3263" s="335"/>
      <c r="I3263" s="336"/>
      <c r="J3263" s="336"/>
      <c r="K3263" s="336"/>
      <c r="L3263" s="336"/>
      <c r="M3263" s="336"/>
      <c r="N3263" s="337"/>
    </row>
    <row r="3264" spans="2:14" x14ac:dyDescent="0.2">
      <c r="B3264" s="332"/>
      <c r="C3264" s="332"/>
      <c r="D3264" s="333"/>
      <c r="E3264" s="334"/>
      <c r="F3264" s="334"/>
      <c r="G3264" s="334"/>
      <c r="H3264" s="335"/>
      <c r="I3264" s="336"/>
      <c r="J3264" s="336"/>
      <c r="K3264" s="336"/>
      <c r="L3264" s="336"/>
      <c r="M3264" s="336"/>
      <c r="N3264" s="337"/>
    </row>
    <row r="3265" spans="2:14" x14ac:dyDescent="0.2">
      <c r="B3265" s="332"/>
      <c r="C3265" s="332"/>
      <c r="D3265" s="333"/>
      <c r="E3265" s="334"/>
      <c r="F3265" s="334"/>
      <c r="G3265" s="334"/>
      <c r="H3265" s="335"/>
      <c r="I3265" s="336"/>
      <c r="J3265" s="336"/>
      <c r="K3265" s="336"/>
      <c r="L3265" s="336"/>
      <c r="M3265" s="336"/>
      <c r="N3265" s="337"/>
    </row>
    <row r="3266" spans="2:14" x14ac:dyDescent="0.2">
      <c r="B3266" s="332"/>
      <c r="C3266" s="332"/>
      <c r="D3266" s="333"/>
      <c r="E3266" s="334"/>
      <c r="F3266" s="334"/>
      <c r="G3266" s="334"/>
      <c r="H3266" s="335"/>
      <c r="I3266" s="336"/>
      <c r="J3266" s="336"/>
      <c r="K3266" s="336"/>
      <c r="L3266" s="336"/>
      <c r="M3266" s="336"/>
      <c r="N3266" s="337"/>
    </row>
    <row r="3267" spans="2:14" x14ac:dyDescent="0.2">
      <c r="B3267" s="332"/>
      <c r="C3267" s="332"/>
      <c r="D3267" s="333"/>
      <c r="E3267" s="334"/>
      <c r="F3267" s="334"/>
      <c r="G3267" s="334"/>
      <c r="H3267" s="335"/>
      <c r="I3267" s="336"/>
      <c r="J3267" s="336"/>
      <c r="K3267" s="336"/>
      <c r="L3267" s="336"/>
      <c r="M3267" s="336"/>
      <c r="N3267" s="337"/>
    </row>
    <row r="3268" spans="2:14" x14ac:dyDescent="0.2">
      <c r="B3268" s="332"/>
      <c r="C3268" s="332"/>
      <c r="D3268" s="333"/>
      <c r="E3268" s="334"/>
      <c r="F3268" s="334"/>
      <c r="G3268" s="334"/>
      <c r="H3268" s="335"/>
      <c r="I3268" s="336"/>
      <c r="J3268" s="336"/>
      <c r="K3268" s="336"/>
      <c r="L3268" s="336"/>
      <c r="M3268" s="336"/>
      <c r="N3268" s="337"/>
    </row>
    <row r="3269" spans="2:14" x14ac:dyDescent="0.2">
      <c r="B3269" s="332"/>
      <c r="C3269" s="332"/>
      <c r="D3269" s="333"/>
      <c r="E3269" s="334"/>
      <c r="F3269" s="334"/>
      <c r="G3269" s="334"/>
      <c r="H3269" s="335"/>
      <c r="I3269" s="336"/>
      <c r="J3269" s="336"/>
      <c r="K3269" s="336"/>
      <c r="L3269" s="336"/>
      <c r="M3269" s="336"/>
      <c r="N3269" s="337"/>
    </row>
    <row r="3270" spans="2:14" x14ac:dyDescent="0.2">
      <c r="B3270" s="332"/>
      <c r="C3270" s="332"/>
      <c r="D3270" s="333"/>
      <c r="E3270" s="334"/>
      <c r="F3270" s="334"/>
      <c r="G3270" s="334"/>
      <c r="H3270" s="335"/>
      <c r="I3270" s="336"/>
      <c r="J3270" s="336"/>
      <c r="K3270" s="336"/>
      <c r="L3270" s="336"/>
      <c r="M3270" s="336"/>
      <c r="N3270" s="337"/>
    </row>
    <row r="3271" spans="2:14" x14ac:dyDescent="0.2">
      <c r="B3271" s="332"/>
      <c r="C3271" s="332"/>
      <c r="D3271" s="333"/>
      <c r="E3271" s="334"/>
      <c r="F3271" s="334"/>
      <c r="G3271" s="334"/>
      <c r="H3271" s="335"/>
      <c r="I3271" s="336"/>
      <c r="J3271" s="336"/>
      <c r="K3271" s="336"/>
      <c r="L3271" s="336"/>
      <c r="M3271" s="336"/>
      <c r="N3271" s="337"/>
    </row>
    <row r="3272" spans="2:14" x14ac:dyDescent="0.2">
      <c r="B3272" s="332"/>
      <c r="C3272" s="332"/>
      <c r="D3272" s="333"/>
      <c r="E3272" s="334"/>
      <c r="F3272" s="334"/>
      <c r="G3272" s="334"/>
      <c r="H3272" s="335"/>
      <c r="I3272" s="336"/>
      <c r="J3272" s="336"/>
      <c r="K3272" s="336"/>
      <c r="L3272" s="336"/>
      <c r="M3272" s="336"/>
      <c r="N3272" s="337"/>
    </row>
    <row r="3273" spans="2:14" x14ac:dyDescent="0.2">
      <c r="B3273" s="332"/>
      <c r="C3273" s="332"/>
      <c r="D3273" s="333"/>
      <c r="E3273" s="334"/>
      <c r="F3273" s="334"/>
      <c r="G3273" s="334"/>
      <c r="H3273" s="335"/>
      <c r="I3273" s="336"/>
      <c r="J3273" s="336"/>
      <c r="K3273" s="336"/>
      <c r="L3273" s="336"/>
      <c r="M3273" s="336"/>
      <c r="N3273" s="337"/>
    </row>
    <row r="3274" spans="2:14" x14ac:dyDescent="0.2">
      <c r="B3274" s="332"/>
      <c r="C3274" s="332"/>
      <c r="D3274" s="333"/>
      <c r="E3274" s="334"/>
      <c r="F3274" s="334"/>
      <c r="G3274" s="334"/>
      <c r="H3274" s="335"/>
      <c r="I3274" s="336"/>
      <c r="J3274" s="336"/>
      <c r="K3274" s="336"/>
      <c r="L3274" s="336"/>
      <c r="M3274" s="336"/>
      <c r="N3274" s="337"/>
    </row>
    <row r="3275" spans="2:14" x14ac:dyDescent="0.2">
      <c r="B3275" s="332"/>
      <c r="C3275" s="332"/>
      <c r="D3275" s="333"/>
      <c r="E3275" s="334"/>
      <c r="F3275" s="334"/>
      <c r="G3275" s="334"/>
      <c r="H3275" s="335"/>
      <c r="I3275" s="336"/>
      <c r="J3275" s="336"/>
      <c r="K3275" s="336"/>
      <c r="L3275" s="336"/>
      <c r="M3275" s="336"/>
      <c r="N3275" s="337"/>
    </row>
    <row r="3276" spans="2:14" x14ac:dyDescent="0.2">
      <c r="B3276" s="332"/>
      <c r="C3276" s="332"/>
      <c r="D3276" s="333"/>
      <c r="E3276" s="334"/>
      <c r="F3276" s="334"/>
      <c r="G3276" s="334"/>
      <c r="H3276" s="335"/>
      <c r="I3276" s="336"/>
      <c r="J3276" s="336"/>
      <c r="K3276" s="336"/>
      <c r="L3276" s="336"/>
      <c r="M3276" s="336"/>
      <c r="N3276" s="337"/>
    </row>
    <row r="3277" spans="2:14" x14ac:dyDescent="0.2">
      <c r="B3277" s="332"/>
      <c r="C3277" s="332"/>
      <c r="D3277" s="333"/>
      <c r="E3277" s="334"/>
      <c r="F3277" s="334"/>
      <c r="G3277" s="334"/>
      <c r="H3277" s="335"/>
      <c r="I3277" s="336"/>
      <c r="J3277" s="336"/>
      <c r="K3277" s="336"/>
      <c r="L3277" s="336"/>
      <c r="M3277" s="336"/>
      <c r="N3277" s="337"/>
    </row>
    <row r="3278" spans="2:14" x14ac:dyDescent="0.2">
      <c r="B3278" s="332"/>
      <c r="C3278" s="332"/>
      <c r="D3278" s="333"/>
      <c r="E3278" s="334"/>
      <c r="F3278" s="334"/>
      <c r="G3278" s="334"/>
      <c r="H3278" s="335"/>
      <c r="I3278" s="336"/>
      <c r="J3278" s="336"/>
      <c r="K3278" s="336"/>
      <c r="L3278" s="336"/>
      <c r="M3278" s="336"/>
      <c r="N3278" s="337"/>
    </row>
    <row r="3279" spans="2:14" x14ac:dyDescent="0.2">
      <c r="B3279" s="332"/>
      <c r="C3279" s="332"/>
      <c r="D3279" s="333"/>
      <c r="E3279" s="334"/>
      <c r="F3279" s="334"/>
      <c r="G3279" s="334"/>
      <c r="H3279" s="335"/>
      <c r="I3279" s="336"/>
      <c r="J3279" s="336"/>
      <c r="K3279" s="336"/>
      <c r="L3279" s="336"/>
      <c r="M3279" s="336"/>
      <c r="N3279" s="337"/>
    </row>
    <row r="3280" spans="2:14" x14ac:dyDescent="0.2">
      <c r="B3280" s="332"/>
      <c r="C3280" s="332"/>
      <c r="D3280" s="333"/>
      <c r="E3280" s="334"/>
      <c r="F3280" s="334"/>
      <c r="G3280" s="334"/>
      <c r="H3280" s="335"/>
      <c r="I3280" s="336"/>
      <c r="J3280" s="336"/>
      <c r="K3280" s="336"/>
      <c r="L3280" s="336"/>
      <c r="M3280" s="336"/>
      <c r="N3280" s="337"/>
    </row>
    <row r="3281" spans="2:14" x14ac:dyDescent="0.2">
      <c r="B3281" s="332"/>
      <c r="C3281" s="332"/>
      <c r="D3281" s="333"/>
      <c r="E3281" s="334"/>
      <c r="F3281" s="334"/>
      <c r="G3281" s="334"/>
      <c r="H3281" s="335"/>
      <c r="I3281" s="336"/>
      <c r="J3281" s="336"/>
      <c r="K3281" s="336"/>
      <c r="L3281" s="336"/>
      <c r="M3281" s="336"/>
      <c r="N3281" s="337"/>
    </row>
    <row r="3282" spans="2:14" x14ac:dyDescent="0.2">
      <c r="B3282" s="332"/>
      <c r="C3282" s="332"/>
      <c r="D3282" s="333"/>
      <c r="E3282" s="334"/>
      <c r="F3282" s="334"/>
      <c r="G3282" s="334"/>
      <c r="H3282" s="335"/>
      <c r="I3282" s="336"/>
      <c r="J3282" s="336"/>
      <c r="K3282" s="336"/>
      <c r="L3282" s="336"/>
      <c r="M3282" s="336"/>
      <c r="N3282" s="337"/>
    </row>
    <row r="3283" spans="2:14" x14ac:dyDescent="0.2">
      <c r="B3283" s="332"/>
      <c r="C3283" s="332"/>
      <c r="D3283" s="333"/>
      <c r="E3283" s="334"/>
      <c r="F3283" s="334"/>
      <c r="G3283" s="334"/>
      <c r="H3283" s="335"/>
      <c r="I3283" s="336"/>
      <c r="J3283" s="336"/>
      <c r="K3283" s="336"/>
      <c r="L3283" s="336"/>
      <c r="M3283" s="336"/>
      <c r="N3283" s="337"/>
    </row>
    <row r="3284" spans="2:14" x14ac:dyDescent="0.2">
      <c r="B3284" s="332"/>
      <c r="C3284" s="332"/>
      <c r="D3284" s="333"/>
      <c r="E3284" s="334"/>
      <c r="F3284" s="334"/>
      <c r="G3284" s="334"/>
      <c r="H3284" s="335"/>
      <c r="I3284" s="336"/>
      <c r="J3284" s="336"/>
      <c r="K3284" s="336"/>
      <c r="L3284" s="336"/>
      <c r="M3284" s="336"/>
      <c r="N3284" s="337"/>
    </row>
    <row r="3285" spans="2:14" x14ac:dyDescent="0.2">
      <c r="B3285" s="332"/>
      <c r="C3285" s="332"/>
      <c r="D3285" s="333"/>
      <c r="E3285" s="334"/>
      <c r="F3285" s="334"/>
      <c r="G3285" s="334"/>
      <c r="H3285" s="335"/>
      <c r="I3285" s="336"/>
      <c r="J3285" s="336"/>
      <c r="K3285" s="336"/>
      <c r="L3285" s="336"/>
      <c r="M3285" s="336"/>
      <c r="N3285" s="337"/>
    </row>
    <row r="3286" spans="2:14" x14ac:dyDescent="0.2">
      <c r="B3286" s="332"/>
      <c r="C3286" s="332"/>
      <c r="D3286" s="333"/>
      <c r="E3286" s="334"/>
      <c r="F3286" s="334"/>
      <c r="G3286" s="334"/>
      <c r="H3286" s="335"/>
      <c r="I3286" s="336"/>
      <c r="J3286" s="336"/>
      <c r="K3286" s="336"/>
      <c r="L3286" s="336"/>
      <c r="M3286" s="336"/>
      <c r="N3286" s="337"/>
    </row>
    <row r="3287" spans="2:14" x14ac:dyDescent="0.2">
      <c r="B3287" s="332"/>
      <c r="C3287" s="332"/>
      <c r="D3287" s="333"/>
      <c r="E3287" s="334"/>
      <c r="F3287" s="334"/>
      <c r="G3287" s="334"/>
      <c r="H3287" s="335"/>
      <c r="I3287" s="336"/>
      <c r="J3287" s="336"/>
      <c r="K3287" s="336"/>
      <c r="L3287" s="336"/>
      <c r="M3287" s="336"/>
      <c r="N3287" s="337"/>
    </row>
    <row r="3288" spans="2:14" x14ac:dyDescent="0.2">
      <c r="B3288" s="332"/>
      <c r="C3288" s="332"/>
      <c r="D3288" s="333"/>
      <c r="E3288" s="334"/>
      <c r="F3288" s="334"/>
      <c r="G3288" s="334"/>
      <c r="H3288" s="335"/>
      <c r="I3288" s="336"/>
      <c r="J3288" s="336"/>
      <c r="K3288" s="336"/>
      <c r="L3288" s="336"/>
      <c r="M3288" s="336"/>
      <c r="N3288" s="337"/>
    </row>
    <row r="3289" spans="2:14" x14ac:dyDescent="0.2">
      <c r="B3289" s="332"/>
      <c r="C3289" s="332"/>
      <c r="D3289" s="333"/>
      <c r="E3289" s="334"/>
      <c r="F3289" s="334"/>
      <c r="G3289" s="334"/>
      <c r="H3289" s="335"/>
      <c r="I3289" s="336"/>
      <c r="J3289" s="336"/>
      <c r="K3289" s="336"/>
      <c r="L3289" s="336"/>
      <c r="M3289" s="336"/>
      <c r="N3289" s="337"/>
    </row>
    <row r="3290" spans="2:14" x14ac:dyDescent="0.2">
      <c r="B3290" s="332"/>
      <c r="C3290" s="332"/>
      <c r="D3290" s="333"/>
      <c r="E3290" s="334"/>
      <c r="F3290" s="334"/>
      <c r="G3290" s="334"/>
      <c r="H3290" s="335"/>
      <c r="I3290" s="336"/>
      <c r="J3290" s="336"/>
      <c r="K3290" s="336"/>
      <c r="L3290" s="336"/>
      <c r="M3290" s="336"/>
      <c r="N3290" s="337"/>
    </row>
    <row r="3291" spans="2:14" x14ac:dyDescent="0.2">
      <c r="B3291" s="332"/>
      <c r="C3291" s="332"/>
      <c r="D3291" s="333"/>
      <c r="E3291" s="334"/>
      <c r="F3291" s="334"/>
      <c r="G3291" s="334"/>
      <c r="H3291" s="335"/>
      <c r="I3291" s="336"/>
      <c r="J3291" s="336"/>
      <c r="K3291" s="336"/>
      <c r="L3291" s="336"/>
      <c r="M3291" s="336"/>
      <c r="N3291" s="337"/>
    </row>
    <row r="3292" spans="2:14" x14ac:dyDescent="0.2">
      <c r="B3292" s="332"/>
      <c r="C3292" s="332"/>
      <c r="D3292" s="333"/>
      <c r="E3292" s="334"/>
      <c r="F3292" s="334"/>
      <c r="G3292" s="334"/>
      <c r="H3292" s="335"/>
      <c r="I3292" s="336"/>
      <c r="J3292" s="336"/>
      <c r="K3292" s="336"/>
      <c r="L3292" s="336"/>
      <c r="M3292" s="336"/>
      <c r="N3292" s="337"/>
    </row>
    <row r="3293" spans="2:14" x14ac:dyDescent="0.2">
      <c r="B3293" s="332"/>
      <c r="C3293" s="332"/>
      <c r="D3293" s="333"/>
      <c r="E3293" s="334"/>
      <c r="F3293" s="334"/>
      <c r="G3293" s="334"/>
      <c r="H3293" s="335"/>
      <c r="I3293" s="336"/>
      <c r="J3293" s="336"/>
      <c r="K3293" s="336"/>
      <c r="L3293" s="336"/>
      <c r="M3293" s="336"/>
      <c r="N3293" s="337"/>
    </row>
    <row r="3294" spans="2:14" x14ac:dyDescent="0.2">
      <c r="B3294" s="332"/>
      <c r="C3294" s="332"/>
      <c r="D3294" s="333"/>
      <c r="E3294" s="334"/>
      <c r="F3294" s="334"/>
      <c r="G3294" s="334"/>
      <c r="H3294" s="335"/>
      <c r="I3294" s="336"/>
      <c r="J3294" s="336"/>
      <c r="K3294" s="336"/>
      <c r="L3294" s="336"/>
      <c r="M3294" s="336"/>
      <c r="N3294" s="337"/>
    </row>
    <row r="3295" spans="2:14" x14ac:dyDescent="0.2">
      <c r="B3295" s="332"/>
      <c r="C3295" s="332"/>
      <c r="D3295" s="333"/>
      <c r="E3295" s="334"/>
      <c r="F3295" s="334"/>
      <c r="G3295" s="334"/>
      <c r="H3295" s="335"/>
      <c r="I3295" s="336"/>
      <c r="J3295" s="336"/>
      <c r="K3295" s="336"/>
      <c r="L3295" s="336"/>
      <c r="M3295" s="336"/>
      <c r="N3295" s="337"/>
    </row>
    <row r="3296" spans="2:14" x14ac:dyDescent="0.2">
      <c r="B3296" s="332"/>
      <c r="C3296" s="332"/>
      <c r="D3296" s="333"/>
      <c r="E3296" s="334"/>
      <c r="F3296" s="334"/>
      <c r="G3296" s="334"/>
      <c r="H3296" s="335"/>
      <c r="I3296" s="336"/>
      <c r="J3296" s="336"/>
      <c r="K3296" s="336"/>
      <c r="L3296" s="336"/>
      <c r="M3296" s="336"/>
      <c r="N3296" s="337"/>
    </row>
    <row r="3297" spans="2:14" x14ac:dyDescent="0.2">
      <c r="B3297" s="332"/>
      <c r="C3297" s="332"/>
      <c r="D3297" s="333"/>
      <c r="E3297" s="334"/>
      <c r="F3297" s="334"/>
      <c r="G3297" s="334"/>
      <c r="H3297" s="335"/>
      <c r="I3297" s="336"/>
      <c r="J3297" s="336"/>
      <c r="K3297" s="336"/>
      <c r="L3297" s="336"/>
      <c r="M3297" s="336"/>
      <c r="N3297" s="337"/>
    </row>
    <row r="3298" spans="2:14" x14ac:dyDescent="0.2">
      <c r="B3298" s="332"/>
      <c r="C3298" s="332"/>
      <c r="D3298" s="333"/>
      <c r="E3298" s="334"/>
      <c r="F3298" s="334"/>
      <c r="G3298" s="334"/>
      <c r="H3298" s="335"/>
      <c r="I3298" s="336"/>
      <c r="J3298" s="336"/>
      <c r="K3298" s="336"/>
      <c r="L3298" s="336"/>
      <c r="M3298" s="336"/>
      <c r="N3298" s="337"/>
    </row>
    <row r="3299" spans="2:14" x14ac:dyDescent="0.2">
      <c r="B3299" s="332"/>
      <c r="C3299" s="332"/>
      <c r="D3299" s="333"/>
      <c r="E3299" s="334"/>
      <c r="F3299" s="334"/>
      <c r="G3299" s="334"/>
      <c r="H3299" s="335"/>
      <c r="I3299" s="336"/>
      <c r="J3299" s="336"/>
      <c r="K3299" s="336"/>
      <c r="L3299" s="336"/>
      <c r="M3299" s="336"/>
      <c r="N3299" s="337"/>
    </row>
    <row r="3300" spans="2:14" x14ac:dyDescent="0.2">
      <c r="B3300" s="332"/>
      <c r="C3300" s="332"/>
      <c r="D3300" s="333"/>
      <c r="E3300" s="334"/>
      <c r="F3300" s="334"/>
      <c r="G3300" s="334"/>
      <c r="H3300" s="335"/>
      <c r="I3300" s="336"/>
      <c r="J3300" s="336"/>
      <c r="K3300" s="336"/>
      <c r="L3300" s="336"/>
      <c r="M3300" s="336"/>
      <c r="N3300" s="337"/>
    </row>
    <row r="3301" spans="2:14" x14ac:dyDescent="0.2">
      <c r="B3301" s="332"/>
      <c r="C3301" s="332"/>
      <c r="D3301" s="333"/>
      <c r="E3301" s="334"/>
      <c r="F3301" s="334"/>
      <c r="G3301" s="334"/>
      <c r="H3301" s="335"/>
      <c r="I3301" s="336"/>
      <c r="J3301" s="336"/>
      <c r="K3301" s="336"/>
      <c r="L3301" s="336"/>
      <c r="M3301" s="336"/>
      <c r="N3301" s="337"/>
    </row>
    <row r="3302" spans="2:14" x14ac:dyDescent="0.2">
      <c r="B3302" s="332"/>
      <c r="C3302" s="332"/>
      <c r="D3302" s="333"/>
      <c r="E3302" s="334"/>
      <c r="F3302" s="334"/>
      <c r="G3302" s="334"/>
      <c r="H3302" s="335"/>
      <c r="I3302" s="336"/>
      <c r="J3302" s="336"/>
      <c r="K3302" s="336"/>
      <c r="L3302" s="336"/>
      <c r="M3302" s="336"/>
      <c r="N3302" s="337"/>
    </row>
    <row r="3303" spans="2:14" x14ac:dyDescent="0.2">
      <c r="B3303" s="332"/>
      <c r="C3303" s="332"/>
      <c r="D3303" s="333"/>
      <c r="E3303" s="334"/>
      <c r="F3303" s="334"/>
      <c r="G3303" s="334"/>
      <c r="H3303" s="335"/>
      <c r="I3303" s="336"/>
      <c r="J3303" s="336"/>
      <c r="K3303" s="336"/>
      <c r="L3303" s="336"/>
      <c r="M3303" s="336"/>
      <c r="N3303" s="337"/>
    </row>
    <row r="3304" spans="2:14" x14ac:dyDescent="0.2">
      <c r="B3304" s="332"/>
      <c r="C3304" s="332"/>
      <c r="D3304" s="333"/>
      <c r="E3304" s="334"/>
      <c r="F3304" s="334"/>
      <c r="G3304" s="334"/>
      <c r="H3304" s="335"/>
      <c r="I3304" s="336"/>
      <c r="J3304" s="336"/>
      <c r="K3304" s="336"/>
      <c r="L3304" s="336"/>
      <c r="M3304" s="336"/>
      <c r="N3304" s="337"/>
    </row>
    <row r="3305" spans="2:14" x14ac:dyDescent="0.2">
      <c r="B3305" s="332"/>
      <c r="C3305" s="332"/>
      <c r="D3305" s="333"/>
      <c r="E3305" s="334"/>
      <c r="F3305" s="334"/>
      <c r="G3305" s="334"/>
      <c r="H3305" s="335"/>
      <c r="I3305" s="336"/>
      <c r="J3305" s="336"/>
      <c r="K3305" s="336"/>
      <c r="L3305" s="336"/>
      <c r="M3305" s="336"/>
      <c r="N3305" s="337"/>
    </row>
    <row r="3306" spans="2:14" x14ac:dyDescent="0.2">
      <c r="B3306" s="332"/>
      <c r="C3306" s="332"/>
      <c r="D3306" s="333"/>
      <c r="E3306" s="334"/>
      <c r="F3306" s="334"/>
      <c r="G3306" s="334"/>
      <c r="H3306" s="335"/>
      <c r="I3306" s="336"/>
      <c r="J3306" s="336"/>
      <c r="K3306" s="336"/>
      <c r="L3306" s="336"/>
      <c r="M3306" s="336"/>
      <c r="N3306" s="337"/>
    </row>
    <row r="3307" spans="2:14" x14ac:dyDescent="0.2">
      <c r="B3307" s="332"/>
      <c r="C3307" s="332"/>
      <c r="D3307" s="333"/>
      <c r="E3307" s="334"/>
      <c r="F3307" s="334"/>
      <c r="G3307" s="334"/>
      <c r="H3307" s="335"/>
      <c r="I3307" s="336"/>
      <c r="J3307" s="336"/>
      <c r="K3307" s="336"/>
      <c r="L3307" s="336"/>
      <c r="M3307" s="336"/>
      <c r="N3307" s="337"/>
    </row>
    <row r="3308" spans="2:14" x14ac:dyDescent="0.2">
      <c r="B3308" s="332"/>
      <c r="C3308" s="332"/>
      <c r="D3308" s="333"/>
      <c r="E3308" s="334"/>
      <c r="F3308" s="334"/>
      <c r="G3308" s="334"/>
      <c r="H3308" s="335"/>
      <c r="I3308" s="336"/>
      <c r="J3308" s="336"/>
      <c r="K3308" s="336"/>
      <c r="L3308" s="336"/>
      <c r="M3308" s="336"/>
      <c r="N3308" s="337"/>
    </row>
    <row r="3309" spans="2:14" x14ac:dyDescent="0.2">
      <c r="B3309" s="332"/>
      <c r="C3309" s="332"/>
      <c r="D3309" s="333"/>
      <c r="E3309" s="334"/>
      <c r="F3309" s="334"/>
      <c r="G3309" s="334"/>
      <c r="H3309" s="335"/>
      <c r="I3309" s="336"/>
      <c r="J3309" s="336"/>
      <c r="K3309" s="336"/>
      <c r="L3309" s="336"/>
      <c r="M3309" s="336"/>
      <c r="N3309" s="337"/>
    </row>
    <row r="3310" spans="2:14" x14ac:dyDescent="0.2">
      <c r="B3310" s="332"/>
      <c r="C3310" s="332"/>
      <c r="D3310" s="333"/>
      <c r="E3310" s="334"/>
      <c r="F3310" s="334"/>
      <c r="G3310" s="334"/>
      <c r="H3310" s="335"/>
      <c r="I3310" s="336"/>
      <c r="J3310" s="336"/>
      <c r="K3310" s="336"/>
      <c r="L3310" s="336"/>
      <c r="M3310" s="336"/>
      <c r="N3310" s="337"/>
    </row>
    <row r="3311" spans="2:14" x14ac:dyDescent="0.2">
      <c r="B3311" s="332"/>
      <c r="C3311" s="332"/>
      <c r="D3311" s="333"/>
      <c r="E3311" s="334"/>
      <c r="F3311" s="334"/>
      <c r="G3311" s="334"/>
      <c r="H3311" s="335"/>
      <c r="I3311" s="336"/>
      <c r="J3311" s="336"/>
      <c r="K3311" s="336"/>
      <c r="L3311" s="336"/>
      <c r="M3311" s="336"/>
      <c r="N3311" s="337"/>
    </row>
    <row r="3312" spans="2:14" x14ac:dyDescent="0.2">
      <c r="B3312" s="332"/>
      <c r="C3312" s="332"/>
      <c r="D3312" s="333"/>
      <c r="E3312" s="334"/>
      <c r="F3312" s="334"/>
      <c r="G3312" s="334"/>
      <c r="H3312" s="335"/>
      <c r="I3312" s="336"/>
      <c r="J3312" s="336"/>
      <c r="K3312" s="336"/>
      <c r="L3312" s="336"/>
      <c r="M3312" s="336"/>
      <c r="N3312" s="337"/>
    </row>
    <row r="3313" spans="2:14" x14ac:dyDescent="0.2">
      <c r="B3313" s="332"/>
      <c r="C3313" s="332"/>
      <c r="D3313" s="333"/>
      <c r="E3313" s="334"/>
      <c r="F3313" s="334"/>
      <c r="G3313" s="334"/>
      <c r="H3313" s="335"/>
      <c r="I3313" s="336"/>
      <c r="J3313" s="336"/>
      <c r="K3313" s="336"/>
      <c r="L3313" s="336"/>
      <c r="M3313" s="336"/>
      <c r="N3313" s="337"/>
    </row>
    <row r="3314" spans="2:14" x14ac:dyDescent="0.2">
      <c r="B3314" s="332"/>
      <c r="C3314" s="332"/>
      <c r="D3314" s="333"/>
      <c r="E3314" s="334"/>
      <c r="F3314" s="334"/>
      <c r="G3314" s="334"/>
      <c r="H3314" s="335"/>
      <c r="I3314" s="336"/>
      <c r="J3314" s="336"/>
      <c r="K3314" s="336"/>
      <c r="L3314" s="336"/>
      <c r="M3314" s="336"/>
      <c r="N3314" s="337"/>
    </row>
    <row r="3315" spans="2:14" x14ac:dyDescent="0.2">
      <c r="B3315" s="332"/>
      <c r="C3315" s="332"/>
      <c r="D3315" s="333"/>
      <c r="E3315" s="334"/>
      <c r="F3315" s="334"/>
      <c r="G3315" s="334"/>
      <c r="H3315" s="335"/>
      <c r="I3315" s="336"/>
      <c r="J3315" s="336"/>
      <c r="K3315" s="336"/>
      <c r="L3315" s="336"/>
      <c r="M3315" s="336"/>
      <c r="N3315" s="337"/>
    </row>
    <row r="3316" spans="2:14" x14ac:dyDescent="0.2">
      <c r="B3316" s="332"/>
      <c r="C3316" s="332"/>
      <c r="D3316" s="333"/>
      <c r="E3316" s="334"/>
      <c r="F3316" s="334"/>
      <c r="G3316" s="334"/>
      <c r="H3316" s="335"/>
      <c r="I3316" s="336"/>
      <c r="J3316" s="336"/>
      <c r="K3316" s="336"/>
      <c r="L3316" s="336"/>
      <c r="M3316" s="336"/>
      <c r="N3316" s="337"/>
    </row>
    <row r="3317" spans="2:14" x14ac:dyDescent="0.2">
      <c r="B3317" s="332"/>
      <c r="C3317" s="332"/>
      <c r="D3317" s="333"/>
      <c r="E3317" s="334"/>
      <c r="F3317" s="334"/>
      <c r="G3317" s="334"/>
      <c r="H3317" s="335"/>
      <c r="I3317" s="336"/>
      <c r="J3317" s="336"/>
      <c r="K3317" s="336"/>
      <c r="L3317" s="336"/>
      <c r="M3317" s="336"/>
      <c r="N3317" s="337"/>
    </row>
    <row r="3318" spans="2:14" x14ac:dyDescent="0.2">
      <c r="B3318" s="332"/>
      <c r="C3318" s="332"/>
      <c r="D3318" s="333"/>
      <c r="E3318" s="334"/>
      <c r="F3318" s="334"/>
      <c r="G3318" s="334"/>
      <c r="H3318" s="335"/>
      <c r="I3318" s="336"/>
      <c r="J3318" s="336"/>
      <c r="K3318" s="336"/>
      <c r="L3318" s="336"/>
      <c r="M3318" s="336"/>
      <c r="N3318" s="337"/>
    </row>
    <row r="3319" spans="2:14" x14ac:dyDescent="0.2">
      <c r="B3319" s="332"/>
      <c r="C3319" s="332"/>
      <c r="D3319" s="333"/>
      <c r="E3319" s="334"/>
      <c r="F3319" s="334"/>
      <c r="G3319" s="334"/>
      <c r="H3319" s="335"/>
      <c r="I3319" s="336"/>
      <c r="J3319" s="336"/>
      <c r="K3319" s="336"/>
      <c r="L3319" s="336"/>
      <c r="M3319" s="336"/>
      <c r="N3319" s="337"/>
    </row>
    <row r="3320" spans="2:14" x14ac:dyDescent="0.2">
      <c r="B3320" s="332"/>
      <c r="C3320" s="332"/>
      <c r="D3320" s="333"/>
      <c r="E3320" s="334"/>
      <c r="F3320" s="334"/>
      <c r="G3320" s="334"/>
      <c r="H3320" s="335"/>
      <c r="I3320" s="336"/>
      <c r="J3320" s="336"/>
      <c r="K3320" s="336"/>
      <c r="L3320" s="336"/>
      <c r="M3320" s="336"/>
      <c r="N3320" s="337"/>
    </row>
    <row r="3321" spans="2:14" x14ac:dyDescent="0.2">
      <c r="B3321" s="332"/>
      <c r="C3321" s="332"/>
      <c r="D3321" s="333"/>
      <c r="E3321" s="334"/>
      <c r="F3321" s="334"/>
      <c r="G3321" s="334"/>
      <c r="H3321" s="335"/>
      <c r="I3321" s="336"/>
      <c r="J3321" s="336"/>
      <c r="K3321" s="336"/>
      <c r="L3321" s="336"/>
      <c r="M3321" s="336"/>
      <c r="N3321" s="337"/>
    </row>
    <row r="3322" spans="2:14" x14ac:dyDescent="0.2">
      <c r="B3322" s="332"/>
      <c r="C3322" s="332"/>
      <c r="D3322" s="333"/>
      <c r="E3322" s="334"/>
      <c r="F3322" s="334"/>
      <c r="G3322" s="334"/>
      <c r="H3322" s="335"/>
      <c r="I3322" s="336"/>
      <c r="J3322" s="336"/>
      <c r="K3322" s="336"/>
      <c r="L3322" s="336"/>
      <c r="M3322" s="336"/>
      <c r="N3322" s="337"/>
    </row>
    <row r="3323" spans="2:14" x14ac:dyDescent="0.2">
      <c r="B3323" s="332"/>
      <c r="C3323" s="332"/>
      <c r="D3323" s="333"/>
      <c r="E3323" s="334"/>
      <c r="F3323" s="334"/>
      <c r="G3323" s="334"/>
      <c r="H3323" s="335"/>
      <c r="I3323" s="336"/>
      <c r="J3323" s="336"/>
      <c r="K3323" s="336"/>
      <c r="L3323" s="336"/>
      <c r="M3323" s="336"/>
      <c r="N3323" s="337"/>
    </row>
    <row r="3324" spans="2:14" x14ac:dyDescent="0.2">
      <c r="B3324" s="332"/>
      <c r="C3324" s="332"/>
      <c r="D3324" s="333"/>
      <c r="E3324" s="334"/>
      <c r="F3324" s="334"/>
      <c r="G3324" s="334"/>
      <c r="H3324" s="335"/>
      <c r="I3324" s="336"/>
      <c r="J3324" s="336"/>
      <c r="K3324" s="336"/>
      <c r="L3324" s="336"/>
      <c r="M3324" s="336"/>
      <c r="N3324" s="337"/>
    </row>
    <row r="3325" spans="2:14" x14ac:dyDescent="0.2">
      <c r="B3325" s="332"/>
      <c r="C3325" s="332"/>
      <c r="D3325" s="333"/>
      <c r="E3325" s="334"/>
      <c r="F3325" s="334"/>
      <c r="G3325" s="334"/>
      <c r="H3325" s="335"/>
      <c r="I3325" s="336"/>
      <c r="J3325" s="336"/>
      <c r="K3325" s="336"/>
      <c r="L3325" s="336"/>
      <c r="M3325" s="336"/>
      <c r="N3325" s="337"/>
    </row>
    <row r="3326" spans="2:14" x14ac:dyDescent="0.2">
      <c r="B3326" s="332"/>
      <c r="C3326" s="332"/>
      <c r="D3326" s="333"/>
      <c r="E3326" s="334"/>
      <c r="F3326" s="334"/>
      <c r="G3326" s="334"/>
      <c r="H3326" s="335"/>
      <c r="I3326" s="336"/>
      <c r="J3326" s="336"/>
      <c r="K3326" s="336"/>
      <c r="L3326" s="336"/>
      <c r="M3326" s="336"/>
      <c r="N3326" s="337"/>
    </row>
    <row r="3327" spans="2:14" x14ac:dyDescent="0.2">
      <c r="B3327" s="332"/>
      <c r="C3327" s="332"/>
      <c r="D3327" s="333"/>
      <c r="E3327" s="334"/>
      <c r="F3327" s="334"/>
      <c r="G3327" s="334"/>
      <c r="H3327" s="335"/>
      <c r="I3327" s="336"/>
      <c r="J3327" s="336"/>
      <c r="K3327" s="336"/>
      <c r="L3327" s="336"/>
      <c r="M3327" s="336"/>
      <c r="N3327" s="337"/>
    </row>
    <row r="3328" spans="2:14" x14ac:dyDescent="0.2">
      <c r="B3328" s="332"/>
      <c r="C3328" s="332"/>
      <c r="D3328" s="333"/>
      <c r="E3328" s="334"/>
      <c r="F3328" s="334"/>
      <c r="G3328" s="334"/>
      <c r="H3328" s="335"/>
      <c r="I3328" s="336"/>
      <c r="J3328" s="336"/>
      <c r="K3328" s="336"/>
      <c r="L3328" s="336"/>
      <c r="M3328" s="336"/>
      <c r="N3328" s="337"/>
    </row>
    <row r="3329" spans="2:14" x14ac:dyDescent="0.2">
      <c r="B3329" s="332"/>
      <c r="C3329" s="332"/>
      <c r="D3329" s="333"/>
      <c r="E3329" s="334"/>
      <c r="F3329" s="334"/>
      <c r="G3329" s="334"/>
      <c r="H3329" s="335"/>
      <c r="I3329" s="336"/>
      <c r="J3329" s="336"/>
      <c r="K3329" s="336"/>
      <c r="L3329" s="336"/>
      <c r="M3329" s="336"/>
      <c r="N3329" s="337"/>
    </row>
    <row r="3330" spans="2:14" x14ac:dyDescent="0.2">
      <c r="B3330" s="332"/>
      <c r="C3330" s="332"/>
      <c r="D3330" s="333"/>
      <c r="E3330" s="334"/>
      <c r="F3330" s="334"/>
      <c r="G3330" s="334"/>
      <c r="H3330" s="335"/>
      <c r="I3330" s="336"/>
      <c r="J3330" s="336"/>
      <c r="K3330" s="336"/>
      <c r="L3330" s="336"/>
      <c r="M3330" s="336"/>
      <c r="N3330" s="337"/>
    </row>
    <row r="3331" spans="2:14" x14ac:dyDescent="0.2">
      <c r="B3331" s="332"/>
      <c r="C3331" s="332"/>
      <c r="D3331" s="333"/>
      <c r="E3331" s="334"/>
      <c r="F3331" s="334"/>
      <c r="G3331" s="334"/>
      <c r="H3331" s="335"/>
      <c r="I3331" s="336"/>
      <c r="J3331" s="336"/>
      <c r="K3331" s="336"/>
      <c r="L3331" s="336"/>
      <c r="M3331" s="336"/>
      <c r="N3331" s="337"/>
    </row>
    <row r="3332" spans="2:14" x14ac:dyDescent="0.2">
      <c r="B3332" s="332"/>
      <c r="C3332" s="332"/>
      <c r="D3332" s="333"/>
      <c r="E3332" s="334"/>
      <c r="F3332" s="334"/>
      <c r="G3332" s="334"/>
      <c r="H3332" s="335"/>
      <c r="I3332" s="336"/>
      <c r="J3332" s="336"/>
      <c r="K3332" s="336"/>
      <c r="L3332" s="336"/>
      <c r="M3332" s="336"/>
      <c r="N3332" s="337"/>
    </row>
    <row r="3333" spans="2:14" x14ac:dyDescent="0.2">
      <c r="B3333" s="332"/>
      <c r="C3333" s="332"/>
      <c r="D3333" s="333"/>
      <c r="E3333" s="334"/>
      <c r="F3333" s="334"/>
      <c r="G3333" s="334"/>
      <c r="H3333" s="335"/>
      <c r="I3333" s="336"/>
      <c r="J3333" s="336"/>
      <c r="K3333" s="336"/>
      <c r="L3333" s="336"/>
      <c r="M3333" s="336"/>
      <c r="N3333" s="337"/>
    </row>
    <row r="3334" spans="2:14" x14ac:dyDescent="0.2">
      <c r="B3334" s="332"/>
      <c r="C3334" s="332"/>
      <c r="D3334" s="333"/>
      <c r="E3334" s="334"/>
      <c r="F3334" s="334"/>
      <c r="G3334" s="334"/>
      <c r="H3334" s="335"/>
      <c r="I3334" s="336"/>
      <c r="J3334" s="336"/>
      <c r="K3334" s="336"/>
      <c r="L3334" s="336"/>
      <c r="M3334" s="336"/>
      <c r="N3334" s="337"/>
    </row>
    <row r="3335" spans="2:14" x14ac:dyDescent="0.2">
      <c r="B3335" s="332"/>
      <c r="C3335" s="332"/>
      <c r="D3335" s="333"/>
      <c r="E3335" s="334"/>
      <c r="F3335" s="334"/>
      <c r="G3335" s="334"/>
      <c r="H3335" s="335"/>
      <c r="I3335" s="336"/>
      <c r="J3335" s="336"/>
      <c r="K3335" s="336"/>
      <c r="L3335" s="336"/>
      <c r="M3335" s="336"/>
      <c r="N3335" s="337"/>
    </row>
    <row r="3336" spans="2:14" x14ac:dyDescent="0.2">
      <c r="B3336" s="332"/>
      <c r="C3336" s="332"/>
      <c r="D3336" s="333"/>
      <c r="E3336" s="334"/>
      <c r="F3336" s="334"/>
      <c r="G3336" s="334"/>
      <c r="H3336" s="335"/>
      <c r="I3336" s="336"/>
      <c r="J3336" s="336"/>
      <c r="K3336" s="336"/>
      <c r="L3336" s="336"/>
      <c r="M3336" s="336"/>
      <c r="N3336" s="337"/>
    </row>
    <row r="3337" spans="2:14" x14ac:dyDescent="0.2">
      <c r="B3337" s="332"/>
      <c r="C3337" s="332"/>
      <c r="D3337" s="333"/>
      <c r="E3337" s="334"/>
      <c r="F3337" s="334"/>
      <c r="G3337" s="334"/>
      <c r="H3337" s="335"/>
      <c r="I3337" s="336"/>
      <c r="J3337" s="336"/>
      <c r="K3337" s="336"/>
      <c r="L3337" s="336"/>
      <c r="M3337" s="336"/>
      <c r="N3337" s="337"/>
    </row>
    <row r="3338" spans="2:14" x14ac:dyDescent="0.2">
      <c r="B3338" s="332"/>
      <c r="C3338" s="332"/>
      <c r="D3338" s="333"/>
      <c r="E3338" s="334"/>
      <c r="F3338" s="334"/>
      <c r="G3338" s="334"/>
      <c r="H3338" s="335"/>
      <c r="I3338" s="336"/>
      <c r="J3338" s="336"/>
      <c r="K3338" s="336"/>
      <c r="L3338" s="336"/>
      <c r="M3338" s="336"/>
      <c r="N3338" s="337"/>
    </row>
    <row r="3339" spans="2:14" x14ac:dyDescent="0.2">
      <c r="B3339" s="332"/>
      <c r="C3339" s="332"/>
      <c r="D3339" s="333"/>
      <c r="E3339" s="334"/>
      <c r="F3339" s="334"/>
      <c r="G3339" s="334"/>
      <c r="H3339" s="335"/>
      <c r="I3339" s="336"/>
      <c r="J3339" s="336"/>
      <c r="K3339" s="336"/>
      <c r="L3339" s="336"/>
      <c r="M3339" s="336"/>
      <c r="N3339" s="337"/>
    </row>
    <row r="3340" spans="2:14" x14ac:dyDescent="0.2">
      <c r="B3340" s="332"/>
      <c r="C3340" s="332"/>
      <c r="D3340" s="333"/>
      <c r="E3340" s="334"/>
      <c r="F3340" s="334"/>
      <c r="G3340" s="334"/>
      <c r="H3340" s="335"/>
      <c r="I3340" s="336"/>
      <c r="J3340" s="336"/>
      <c r="K3340" s="336"/>
      <c r="L3340" s="336"/>
      <c r="M3340" s="336"/>
      <c r="N3340" s="337"/>
    </row>
    <row r="3341" spans="2:14" x14ac:dyDescent="0.2">
      <c r="B3341" s="332"/>
      <c r="C3341" s="332"/>
      <c r="D3341" s="333"/>
      <c r="E3341" s="334"/>
      <c r="F3341" s="334"/>
      <c r="G3341" s="334"/>
      <c r="H3341" s="335"/>
      <c r="I3341" s="336"/>
      <c r="J3341" s="336"/>
      <c r="K3341" s="336"/>
      <c r="L3341" s="336"/>
      <c r="M3341" s="336"/>
      <c r="N3341" s="337"/>
    </row>
    <row r="3342" spans="2:14" x14ac:dyDescent="0.2">
      <c r="B3342" s="332"/>
      <c r="C3342" s="332"/>
      <c r="D3342" s="333"/>
      <c r="E3342" s="334"/>
      <c r="F3342" s="334"/>
      <c r="G3342" s="334"/>
      <c r="H3342" s="335"/>
      <c r="I3342" s="336"/>
      <c r="J3342" s="336"/>
      <c r="K3342" s="336"/>
      <c r="L3342" s="336"/>
      <c r="M3342" s="336"/>
      <c r="N3342" s="337"/>
    </row>
    <row r="3343" spans="2:14" x14ac:dyDescent="0.2">
      <c r="B3343" s="332"/>
      <c r="C3343" s="332"/>
      <c r="D3343" s="333"/>
      <c r="E3343" s="334"/>
      <c r="F3343" s="334"/>
      <c r="G3343" s="334"/>
      <c r="H3343" s="335"/>
      <c r="I3343" s="336"/>
      <c r="J3343" s="336"/>
      <c r="K3343" s="336"/>
      <c r="L3343" s="336"/>
      <c r="M3343" s="336"/>
      <c r="N3343" s="337"/>
    </row>
    <row r="3344" spans="2:14" x14ac:dyDescent="0.2">
      <c r="B3344" s="332"/>
      <c r="C3344" s="332"/>
      <c r="D3344" s="333"/>
      <c r="E3344" s="334"/>
      <c r="F3344" s="334"/>
      <c r="G3344" s="334"/>
      <c r="H3344" s="335"/>
      <c r="I3344" s="336"/>
      <c r="J3344" s="336"/>
      <c r="K3344" s="336"/>
      <c r="L3344" s="336"/>
      <c r="M3344" s="336"/>
      <c r="N3344" s="337"/>
    </row>
    <row r="3345" spans="2:14" x14ac:dyDescent="0.2">
      <c r="B3345" s="332"/>
      <c r="C3345" s="332"/>
      <c r="D3345" s="333"/>
      <c r="E3345" s="334"/>
      <c r="F3345" s="334"/>
      <c r="G3345" s="334"/>
      <c r="H3345" s="335"/>
      <c r="I3345" s="336"/>
      <c r="J3345" s="336"/>
      <c r="K3345" s="336"/>
      <c r="L3345" s="336"/>
      <c r="M3345" s="336"/>
      <c r="N3345" s="337"/>
    </row>
    <row r="3346" spans="2:14" x14ac:dyDescent="0.2">
      <c r="B3346" s="332"/>
      <c r="C3346" s="332"/>
      <c r="D3346" s="333"/>
      <c r="E3346" s="334"/>
      <c r="F3346" s="334"/>
      <c r="G3346" s="334"/>
      <c r="H3346" s="335"/>
      <c r="I3346" s="336"/>
      <c r="J3346" s="336"/>
      <c r="K3346" s="336"/>
      <c r="L3346" s="336"/>
      <c r="M3346" s="336"/>
      <c r="N3346" s="337"/>
    </row>
    <row r="3347" spans="2:14" x14ac:dyDescent="0.2">
      <c r="B3347" s="332"/>
      <c r="C3347" s="332"/>
      <c r="D3347" s="333"/>
      <c r="E3347" s="334"/>
      <c r="F3347" s="334"/>
      <c r="G3347" s="334"/>
      <c r="H3347" s="335"/>
      <c r="I3347" s="336"/>
      <c r="J3347" s="336"/>
      <c r="K3347" s="336"/>
      <c r="L3347" s="336"/>
      <c r="M3347" s="336"/>
      <c r="N3347" s="337"/>
    </row>
    <row r="3348" spans="2:14" x14ac:dyDescent="0.2">
      <c r="B3348" s="332"/>
      <c r="C3348" s="332"/>
      <c r="D3348" s="333"/>
      <c r="E3348" s="334"/>
      <c r="F3348" s="334"/>
      <c r="G3348" s="334"/>
      <c r="H3348" s="335"/>
      <c r="I3348" s="336"/>
      <c r="J3348" s="336"/>
      <c r="K3348" s="336"/>
      <c r="L3348" s="336"/>
      <c r="M3348" s="336"/>
      <c r="N3348" s="337"/>
    </row>
    <row r="3349" spans="2:14" x14ac:dyDescent="0.2">
      <c r="B3349" s="332"/>
      <c r="C3349" s="332"/>
      <c r="D3349" s="333"/>
      <c r="E3349" s="334"/>
      <c r="F3349" s="334"/>
      <c r="G3349" s="334"/>
      <c r="H3349" s="335"/>
      <c r="I3349" s="336"/>
      <c r="J3349" s="336"/>
      <c r="K3349" s="336"/>
      <c r="L3349" s="336"/>
      <c r="M3349" s="336"/>
      <c r="N3349" s="337"/>
    </row>
    <row r="3350" spans="2:14" x14ac:dyDescent="0.2">
      <c r="B3350" s="332"/>
      <c r="C3350" s="332"/>
      <c r="D3350" s="333"/>
      <c r="E3350" s="334"/>
      <c r="F3350" s="334"/>
      <c r="G3350" s="334"/>
      <c r="H3350" s="335"/>
      <c r="I3350" s="336"/>
      <c r="J3350" s="336"/>
      <c r="K3350" s="336"/>
      <c r="L3350" s="336"/>
      <c r="M3350" s="336"/>
      <c r="N3350" s="337"/>
    </row>
    <row r="3351" spans="2:14" x14ac:dyDescent="0.2">
      <c r="B3351" s="332"/>
      <c r="C3351" s="332"/>
      <c r="D3351" s="333"/>
      <c r="E3351" s="334"/>
      <c r="F3351" s="334"/>
      <c r="G3351" s="334"/>
      <c r="H3351" s="335"/>
      <c r="I3351" s="336"/>
      <c r="J3351" s="336"/>
      <c r="K3351" s="336"/>
      <c r="L3351" s="336"/>
      <c r="M3351" s="336"/>
      <c r="N3351" s="337"/>
    </row>
    <row r="3352" spans="2:14" x14ac:dyDescent="0.2">
      <c r="B3352" s="332"/>
      <c r="C3352" s="332"/>
      <c r="D3352" s="333"/>
      <c r="E3352" s="334"/>
      <c r="F3352" s="334"/>
      <c r="G3352" s="334"/>
      <c r="H3352" s="335"/>
      <c r="I3352" s="336"/>
      <c r="J3352" s="336"/>
      <c r="K3352" s="336"/>
      <c r="L3352" s="336"/>
      <c r="M3352" s="336"/>
      <c r="N3352" s="337"/>
    </row>
    <row r="3353" spans="2:14" x14ac:dyDescent="0.2">
      <c r="B3353" s="332"/>
      <c r="C3353" s="332"/>
      <c r="D3353" s="333"/>
      <c r="E3353" s="334"/>
      <c r="F3353" s="334"/>
      <c r="G3353" s="334"/>
      <c r="H3353" s="335"/>
      <c r="I3353" s="336"/>
      <c r="J3353" s="336"/>
      <c r="K3353" s="336"/>
      <c r="L3353" s="336"/>
      <c r="M3353" s="336"/>
      <c r="N3353" s="337"/>
    </row>
    <row r="3354" spans="2:14" x14ac:dyDescent="0.2">
      <c r="B3354" s="332"/>
      <c r="C3354" s="332"/>
      <c r="D3354" s="333"/>
      <c r="E3354" s="334"/>
      <c r="F3354" s="334"/>
      <c r="G3354" s="334"/>
      <c r="H3354" s="335"/>
      <c r="I3354" s="336"/>
      <c r="J3354" s="336"/>
      <c r="K3354" s="336"/>
      <c r="L3354" s="336"/>
      <c r="M3354" s="336"/>
      <c r="N3354" s="337"/>
    </row>
    <row r="3355" spans="2:14" x14ac:dyDescent="0.2">
      <c r="B3355" s="332"/>
      <c r="C3355" s="332"/>
      <c r="D3355" s="333"/>
      <c r="E3355" s="334"/>
      <c r="F3355" s="334"/>
      <c r="G3355" s="334"/>
      <c r="H3355" s="335"/>
      <c r="I3355" s="336"/>
      <c r="J3355" s="336"/>
      <c r="K3355" s="336"/>
      <c r="L3355" s="336"/>
      <c r="M3355" s="336"/>
      <c r="N3355" s="337"/>
    </row>
    <row r="3356" spans="2:14" x14ac:dyDescent="0.2">
      <c r="B3356" s="332"/>
      <c r="C3356" s="332"/>
      <c r="D3356" s="333"/>
      <c r="E3356" s="334"/>
      <c r="F3356" s="334"/>
      <c r="G3356" s="334"/>
      <c r="H3356" s="335"/>
      <c r="I3356" s="336"/>
      <c r="J3356" s="336"/>
      <c r="K3356" s="336"/>
      <c r="L3356" s="336"/>
      <c r="M3356" s="336"/>
      <c r="N3356" s="337"/>
    </row>
    <row r="3357" spans="2:14" x14ac:dyDescent="0.2">
      <c r="B3357" s="332"/>
      <c r="C3357" s="332"/>
      <c r="D3357" s="333"/>
      <c r="E3357" s="334"/>
      <c r="F3357" s="334"/>
      <c r="G3357" s="334"/>
      <c r="H3357" s="335"/>
      <c r="I3357" s="336"/>
      <c r="J3357" s="336"/>
      <c r="K3357" s="336"/>
      <c r="L3357" s="336"/>
      <c r="M3357" s="336"/>
      <c r="N3357" s="337"/>
    </row>
    <row r="3358" spans="2:14" x14ac:dyDescent="0.2">
      <c r="B3358" s="332"/>
      <c r="C3358" s="332"/>
      <c r="D3358" s="333"/>
      <c r="E3358" s="334"/>
      <c r="F3358" s="334"/>
      <c r="G3358" s="334"/>
      <c r="H3358" s="335"/>
      <c r="I3358" s="336"/>
      <c r="J3358" s="336"/>
      <c r="K3358" s="336"/>
      <c r="L3358" s="336"/>
      <c r="M3358" s="336"/>
      <c r="N3358" s="337"/>
    </row>
    <row r="3359" spans="2:14" x14ac:dyDescent="0.2">
      <c r="B3359" s="332"/>
      <c r="C3359" s="332"/>
      <c r="D3359" s="333"/>
      <c r="E3359" s="334"/>
      <c r="F3359" s="334"/>
      <c r="G3359" s="334"/>
      <c r="H3359" s="335"/>
      <c r="I3359" s="336"/>
      <c r="J3359" s="336"/>
      <c r="K3359" s="336"/>
      <c r="L3359" s="336"/>
      <c r="M3359" s="336"/>
      <c r="N3359" s="337"/>
    </row>
    <row r="3360" spans="2:14" x14ac:dyDescent="0.2">
      <c r="B3360" s="332"/>
      <c r="C3360" s="332"/>
      <c r="D3360" s="333"/>
      <c r="E3360" s="334"/>
      <c r="F3360" s="334"/>
      <c r="G3360" s="334"/>
      <c r="H3360" s="335"/>
      <c r="I3360" s="336"/>
      <c r="J3360" s="336"/>
      <c r="K3360" s="336"/>
      <c r="L3360" s="336"/>
      <c r="M3360" s="336"/>
      <c r="N3360" s="337"/>
    </row>
    <row r="3361" spans="2:14" x14ac:dyDescent="0.2">
      <c r="B3361" s="332"/>
      <c r="C3361" s="332"/>
      <c r="D3361" s="333"/>
      <c r="E3361" s="334"/>
      <c r="F3361" s="334"/>
      <c r="G3361" s="334"/>
      <c r="H3361" s="335"/>
      <c r="I3361" s="336"/>
      <c r="J3361" s="336"/>
      <c r="K3361" s="336"/>
      <c r="L3361" s="336"/>
      <c r="M3361" s="336"/>
      <c r="N3361" s="337"/>
    </row>
    <row r="3362" spans="2:14" x14ac:dyDescent="0.2">
      <c r="B3362" s="332"/>
      <c r="C3362" s="332"/>
      <c r="D3362" s="333"/>
      <c r="E3362" s="334"/>
      <c r="F3362" s="334"/>
      <c r="G3362" s="334"/>
      <c r="H3362" s="335"/>
      <c r="I3362" s="336"/>
      <c r="J3362" s="336"/>
      <c r="K3362" s="336"/>
      <c r="L3362" s="336"/>
      <c r="M3362" s="336"/>
      <c r="N3362" s="337"/>
    </row>
    <row r="3363" spans="2:14" x14ac:dyDescent="0.2">
      <c r="B3363" s="332"/>
      <c r="C3363" s="332"/>
      <c r="D3363" s="333"/>
      <c r="E3363" s="334"/>
      <c r="F3363" s="334"/>
      <c r="G3363" s="334"/>
      <c r="H3363" s="335"/>
      <c r="I3363" s="336"/>
      <c r="J3363" s="336"/>
      <c r="K3363" s="336"/>
      <c r="L3363" s="336"/>
      <c r="M3363" s="336"/>
      <c r="N3363" s="337"/>
    </row>
    <row r="3364" spans="2:14" x14ac:dyDescent="0.2">
      <c r="B3364" s="332"/>
      <c r="C3364" s="332"/>
      <c r="D3364" s="333"/>
      <c r="E3364" s="334"/>
      <c r="F3364" s="334"/>
      <c r="G3364" s="334"/>
      <c r="H3364" s="335"/>
      <c r="I3364" s="336"/>
      <c r="J3364" s="336"/>
      <c r="K3364" s="336"/>
      <c r="L3364" s="336"/>
      <c r="M3364" s="336"/>
      <c r="N3364" s="337"/>
    </row>
    <row r="3365" spans="2:14" x14ac:dyDescent="0.2">
      <c r="B3365" s="332"/>
      <c r="C3365" s="332"/>
      <c r="D3365" s="333"/>
      <c r="E3365" s="334"/>
      <c r="F3365" s="334"/>
      <c r="G3365" s="334"/>
      <c r="H3365" s="335"/>
      <c r="I3365" s="336"/>
      <c r="J3365" s="336"/>
      <c r="K3365" s="336"/>
      <c r="L3365" s="336"/>
      <c r="M3365" s="336"/>
      <c r="N3365" s="337"/>
    </row>
    <row r="3366" spans="2:14" x14ac:dyDescent="0.2">
      <c r="B3366" s="332"/>
      <c r="C3366" s="332"/>
      <c r="D3366" s="333"/>
      <c r="E3366" s="334"/>
      <c r="F3366" s="334"/>
      <c r="G3366" s="334"/>
      <c r="H3366" s="335"/>
      <c r="I3366" s="336"/>
      <c r="J3366" s="336"/>
      <c r="K3366" s="336"/>
      <c r="L3366" s="336"/>
      <c r="M3366" s="336"/>
      <c r="N3366" s="337"/>
    </row>
    <row r="3367" spans="2:14" x14ac:dyDescent="0.2">
      <c r="B3367" s="332"/>
      <c r="C3367" s="332"/>
      <c r="D3367" s="333"/>
      <c r="E3367" s="334"/>
      <c r="F3367" s="334"/>
      <c r="G3367" s="334"/>
      <c r="H3367" s="335"/>
      <c r="I3367" s="336"/>
      <c r="J3367" s="336"/>
      <c r="K3367" s="336"/>
      <c r="L3367" s="336"/>
      <c r="M3367" s="336"/>
      <c r="N3367" s="337"/>
    </row>
    <row r="3368" spans="2:14" x14ac:dyDescent="0.2">
      <c r="B3368" s="332"/>
      <c r="C3368" s="332"/>
      <c r="D3368" s="333"/>
      <c r="E3368" s="334"/>
      <c r="F3368" s="334"/>
      <c r="G3368" s="334"/>
      <c r="H3368" s="335"/>
      <c r="I3368" s="336"/>
      <c r="J3368" s="336"/>
      <c r="K3368" s="336"/>
      <c r="L3368" s="336"/>
      <c r="M3368" s="336"/>
      <c r="N3368" s="337"/>
    </row>
    <row r="3369" spans="2:14" x14ac:dyDescent="0.2">
      <c r="B3369" s="332"/>
      <c r="C3369" s="332"/>
      <c r="D3369" s="333"/>
      <c r="E3369" s="334"/>
      <c r="F3369" s="334"/>
      <c r="G3369" s="334"/>
      <c r="H3369" s="335"/>
      <c r="I3369" s="336"/>
      <c r="J3369" s="336"/>
      <c r="K3369" s="336"/>
      <c r="L3369" s="336"/>
      <c r="M3369" s="336"/>
      <c r="N3369" s="337"/>
    </row>
    <row r="3370" spans="2:14" x14ac:dyDescent="0.2">
      <c r="B3370" s="332"/>
      <c r="C3370" s="332"/>
      <c r="D3370" s="333"/>
      <c r="E3370" s="334"/>
      <c r="F3370" s="334"/>
      <c r="G3370" s="334"/>
      <c r="H3370" s="335"/>
      <c r="I3370" s="336"/>
      <c r="J3370" s="336"/>
      <c r="K3370" s="336"/>
      <c r="L3370" s="336"/>
      <c r="M3370" s="336"/>
      <c r="N3370" s="337"/>
    </row>
    <row r="3371" spans="2:14" x14ac:dyDescent="0.2">
      <c r="B3371" s="332"/>
      <c r="C3371" s="332"/>
      <c r="D3371" s="333"/>
      <c r="E3371" s="334"/>
      <c r="F3371" s="334"/>
      <c r="G3371" s="334"/>
      <c r="H3371" s="335"/>
      <c r="I3371" s="336"/>
      <c r="J3371" s="336"/>
      <c r="K3371" s="336"/>
      <c r="L3371" s="336"/>
      <c r="M3371" s="336"/>
      <c r="N3371" s="337"/>
    </row>
    <row r="3372" spans="2:14" x14ac:dyDescent="0.2">
      <c r="B3372" s="332"/>
      <c r="C3372" s="332"/>
      <c r="D3372" s="333"/>
      <c r="E3372" s="334"/>
      <c r="F3372" s="334"/>
      <c r="G3372" s="334"/>
      <c r="H3372" s="335"/>
      <c r="I3372" s="336"/>
      <c r="J3372" s="336"/>
      <c r="K3372" s="336"/>
      <c r="L3372" s="336"/>
      <c r="M3372" s="336"/>
      <c r="N3372" s="337"/>
    </row>
    <row r="3373" spans="2:14" x14ac:dyDescent="0.2">
      <c r="B3373" s="332"/>
      <c r="C3373" s="332"/>
      <c r="D3373" s="333"/>
      <c r="E3373" s="334"/>
      <c r="F3373" s="334"/>
      <c r="G3373" s="334"/>
      <c r="H3373" s="335"/>
      <c r="I3373" s="336"/>
      <c r="J3373" s="336"/>
      <c r="K3373" s="336"/>
      <c r="L3373" s="336"/>
      <c r="M3373" s="336"/>
      <c r="N3373" s="337"/>
    </row>
    <row r="3374" spans="2:14" x14ac:dyDescent="0.2">
      <c r="B3374" s="332"/>
      <c r="C3374" s="332"/>
      <c r="D3374" s="333"/>
      <c r="E3374" s="334"/>
      <c r="F3374" s="334"/>
      <c r="G3374" s="334"/>
      <c r="H3374" s="335"/>
      <c r="I3374" s="336"/>
      <c r="J3374" s="336"/>
      <c r="K3374" s="336"/>
      <c r="L3374" s="336"/>
      <c r="M3374" s="336"/>
      <c r="N3374" s="337"/>
    </row>
    <row r="3375" spans="2:14" x14ac:dyDescent="0.2">
      <c r="B3375" s="332"/>
      <c r="C3375" s="332"/>
      <c r="D3375" s="333"/>
      <c r="E3375" s="334"/>
      <c r="F3375" s="334"/>
      <c r="G3375" s="334"/>
      <c r="H3375" s="335"/>
      <c r="I3375" s="336"/>
      <c r="J3375" s="336"/>
      <c r="K3375" s="336"/>
      <c r="L3375" s="336"/>
      <c r="M3375" s="336"/>
      <c r="N3375" s="337"/>
    </row>
    <row r="3376" spans="2:14" x14ac:dyDescent="0.2">
      <c r="B3376" s="332"/>
      <c r="C3376" s="332"/>
      <c r="D3376" s="333"/>
      <c r="E3376" s="334"/>
      <c r="F3376" s="334"/>
      <c r="G3376" s="334"/>
      <c r="H3376" s="335"/>
      <c r="I3376" s="336"/>
      <c r="J3376" s="336"/>
      <c r="K3376" s="336"/>
      <c r="L3376" s="336"/>
      <c r="M3376" s="336"/>
      <c r="N3376" s="337"/>
    </row>
    <row r="3377" spans="2:14" x14ac:dyDescent="0.2">
      <c r="B3377" s="332"/>
      <c r="C3377" s="332"/>
      <c r="D3377" s="333"/>
      <c r="E3377" s="334"/>
      <c r="F3377" s="334"/>
      <c r="G3377" s="334"/>
      <c r="H3377" s="335"/>
      <c r="I3377" s="336"/>
      <c r="J3377" s="336"/>
      <c r="K3377" s="336"/>
      <c r="L3377" s="336"/>
      <c r="M3377" s="336"/>
      <c r="N3377" s="337"/>
    </row>
    <row r="3378" spans="2:14" x14ac:dyDescent="0.2">
      <c r="B3378" s="332"/>
      <c r="C3378" s="332"/>
      <c r="D3378" s="333"/>
      <c r="E3378" s="334"/>
      <c r="F3378" s="334"/>
      <c r="G3378" s="334"/>
      <c r="H3378" s="335"/>
      <c r="I3378" s="336"/>
      <c r="J3378" s="336"/>
      <c r="K3378" s="336"/>
      <c r="L3378" s="336"/>
      <c r="M3378" s="336"/>
      <c r="N3378" s="337"/>
    </row>
    <row r="3379" spans="2:14" x14ac:dyDescent="0.2">
      <c r="B3379" s="332"/>
      <c r="C3379" s="332"/>
      <c r="D3379" s="333"/>
      <c r="E3379" s="334"/>
      <c r="F3379" s="334"/>
      <c r="G3379" s="334"/>
      <c r="H3379" s="335"/>
      <c r="I3379" s="336"/>
      <c r="J3379" s="336"/>
      <c r="K3379" s="336"/>
      <c r="L3379" s="336"/>
      <c r="M3379" s="336"/>
      <c r="N3379" s="337"/>
    </row>
    <row r="3380" spans="2:14" x14ac:dyDescent="0.2">
      <c r="B3380" s="332"/>
      <c r="C3380" s="332"/>
      <c r="D3380" s="333"/>
      <c r="E3380" s="334"/>
      <c r="F3380" s="334"/>
      <c r="G3380" s="334"/>
      <c r="H3380" s="335"/>
      <c r="I3380" s="336"/>
      <c r="J3380" s="336"/>
      <c r="K3380" s="336"/>
      <c r="L3380" s="336"/>
      <c r="M3380" s="336"/>
      <c r="N3380" s="337"/>
    </row>
    <row r="3381" spans="2:14" x14ac:dyDescent="0.2">
      <c r="B3381" s="332"/>
      <c r="C3381" s="332"/>
      <c r="D3381" s="333"/>
      <c r="E3381" s="334"/>
      <c r="F3381" s="334"/>
      <c r="G3381" s="334"/>
      <c r="H3381" s="335"/>
      <c r="I3381" s="336"/>
      <c r="J3381" s="336"/>
      <c r="K3381" s="336"/>
      <c r="L3381" s="336"/>
      <c r="M3381" s="336"/>
      <c r="N3381" s="337"/>
    </row>
    <row r="3382" spans="2:14" x14ac:dyDescent="0.2">
      <c r="B3382" s="332"/>
      <c r="C3382" s="332"/>
      <c r="D3382" s="333"/>
      <c r="E3382" s="334"/>
      <c r="F3382" s="334"/>
      <c r="G3382" s="334"/>
      <c r="H3382" s="335"/>
      <c r="I3382" s="336"/>
      <c r="J3382" s="336"/>
      <c r="K3382" s="336"/>
      <c r="L3382" s="336"/>
      <c r="M3382" s="336"/>
      <c r="N3382" s="337"/>
    </row>
    <row r="3383" spans="2:14" x14ac:dyDescent="0.2">
      <c r="B3383" s="332"/>
      <c r="C3383" s="332"/>
      <c r="D3383" s="333"/>
      <c r="E3383" s="334"/>
      <c r="F3383" s="334"/>
      <c r="G3383" s="334"/>
      <c r="H3383" s="335"/>
      <c r="I3383" s="336"/>
      <c r="J3383" s="336"/>
      <c r="K3383" s="336"/>
      <c r="L3383" s="336"/>
      <c r="M3383" s="336"/>
      <c r="N3383" s="337"/>
    </row>
    <row r="3384" spans="2:14" x14ac:dyDescent="0.2">
      <c r="B3384" s="332"/>
      <c r="C3384" s="332"/>
      <c r="D3384" s="333"/>
      <c r="E3384" s="334"/>
      <c r="F3384" s="334"/>
      <c r="G3384" s="334"/>
      <c r="H3384" s="335"/>
      <c r="I3384" s="336"/>
      <c r="J3384" s="336"/>
      <c r="K3384" s="336"/>
      <c r="L3384" s="336"/>
      <c r="M3384" s="336"/>
      <c r="N3384" s="337"/>
    </row>
    <row r="3385" spans="2:14" x14ac:dyDescent="0.2">
      <c r="B3385" s="332"/>
      <c r="C3385" s="332"/>
      <c r="D3385" s="333"/>
      <c r="E3385" s="334"/>
      <c r="F3385" s="334"/>
      <c r="G3385" s="334"/>
      <c r="H3385" s="335"/>
      <c r="I3385" s="336"/>
      <c r="J3385" s="336"/>
      <c r="K3385" s="336"/>
      <c r="L3385" s="336"/>
      <c r="M3385" s="336"/>
      <c r="N3385" s="337"/>
    </row>
    <row r="3386" spans="2:14" x14ac:dyDescent="0.2">
      <c r="B3386" s="332"/>
      <c r="C3386" s="332"/>
      <c r="D3386" s="333"/>
      <c r="E3386" s="334"/>
      <c r="F3386" s="334"/>
      <c r="G3386" s="334"/>
      <c r="H3386" s="335"/>
      <c r="I3386" s="336"/>
      <c r="J3386" s="336"/>
      <c r="K3386" s="336"/>
      <c r="L3386" s="336"/>
      <c r="M3386" s="336"/>
      <c r="N3386" s="337"/>
    </row>
    <row r="3387" spans="2:14" x14ac:dyDescent="0.2">
      <c r="B3387" s="332"/>
      <c r="C3387" s="332"/>
      <c r="D3387" s="333"/>
      <c r="E3387" s="334"/>
      <c r="F3387" s="334"/>
      <c r="G3387" s="334"/>
      <c r="H3387" s="335"/>
      <c r="I3387" s="336"/>
      <c r="J3387" s="336"/>
      <c r="K3387" s="336"/>
      <c r="L3387" s="336"/>
      <c r="M3387" s="336"/>
      <c r="N3387" s="337"/>
    </row>
    <row r="3388" spans="2:14" x14ac:dyDescent="0.2">
      <c r="B3388" s="332"/>
      <c r="C3388" s="332"/>
      <c r="D3388" s="333"/>
      <c r="E3388" s="334"/>
      <c r="F3388" s="334"/>
      <c r="G3388" s="334"/>
      <c r="H3388" s="335"/>
      <c r="I3388" s="336"/>
      <c r="J3388" s="336"/>
      <c r="K3388" s="336"/>
      <c r="L3388" s="336"/>
      <c r="M3388" s="336"/>
      <c r="N3388" s="337"/>
    </row>
    <row r="3389" spans="2:14" x14ac:dyDescent="0.2">
      <c r="B3389" s="332"/>
      <c r="C3389" s="332"/>
      <c r="D3389" s="333"/>
      <c r="E3389" s="334"/>
      <c r="F3389" s="334"/>
      <c r="G3389" s="334"/>
      <c r="H3389" s="335"/>
      <c r="I3389" s="336"/>
      <c r="J3389" s="336"/>
      <c r="K3389" s="336"/>
      <c r="L3389" s="336"/>
      <c r="M3389" s="336"/>
      <c r="N3389" s="337"/>
    </row>
    <row r="3390" spans="2:14" x14ac:dyDescent="0.2">
      <c r="B3390" s="332"/>
      <c r="C3390" s="332"/>
      <c r="D3390" s="333"/>
      <c r="E3390" s="334"/>
      <c r="F3390" s="334"/>
      <c r="G3390" s="334"/>
      <c r="H3390" s="335"/>
      <c r="I3390" s="336"/>
      <c r="J3390" s="336"/>
      <c r="K3390" s="336"/>
      <c r="L3390" s="336"/>
      <c r="M3390" s="336"/>
      <c r="N3390" s="337"/>
    </row>
    <row r="3391" spans="2:14" x14ac:dyDescent="0.2">
      <c r="B3391" s="332"/>
      <c r="C3391" s="332"/>
      <c r="D3391" s="333"/>
      <c r="E3391" s="334"/>
      <c r="F3391" s="334"/>
      <c r="G3391" s="334"/>
      <c r="H3391" s="335"/>
      <c r="I3391" s="336"/>
      <c r="J3391" s="336"/>
      <c r="K3391" s="336"/>
      <c r="L3391" s="336"/>
      <c r="M3391" s="336"/>
      <c r="N3391" s="337"/>
    </row>
    <row r="3392" spans="2:14" x14ac:dyDescent="0.2">
      <c r="B3392" s="332"/>
      <c r="C3392" s="332"/>
      <c r="D3392" s="333"/>
      <c r="E3392" s="334"/>
      <c r="F3392" s="334"/>
      <c r="G3392" s="334"/>
      <c r="H3392" s="335"/>
      <c r="I3392" s="336"/>
      <c r="J3392" s="336"/>
      <c r="K3392" s="336"/>
      <c r="L3392" s="336"/>
      <c r="M3392" s="336"/>
      <c r="N3392" s="337"/>
    </row>
    <row r="3393" spans="2:14" x14ac:dyDescent="0.2">
      <c r="B3393" s="332"/>
      <c r="C3393" s="332"/>
      <c r="D3393" s="333"/>
      <c r="E3393" s="334"/>
      <c r="F3393" s="334"/>
      <c r="G3393" s="334"/>
      <c r="H3393" s="335"/>
      <c r="I3393" s="336"/>
      <c r="J3393" s="336"/>
      <c r="K3393" s="336"/>
      <c r="L3393" s="336"/>
      <c r="M3393" s="336"/>
      <c r="N3393" s="337"/>
    </row>
    <row r="3394" spans="2:14" x14ac:dyDescent="0.2">
      <c r="B3394" s="332"/>
      <c r="C3394" s="332"/>
      <c r="D3394" s="333"/>
      <c r="E3394" s="334"/>
      <c r="F3394" s="334"/>
      <c r="G3394" s="334"/>
      <c r="H3394" s="335"/>
      <c r="I3394" s="336"/>
      <c r="J3394" s="336"/>
      <c r="K3394" s="336"/>
      <c r="L3394" s="336"/>
      <c r="M3394" s="336"/>
      <c r="N3394" s="337"/>
    </row>
    <row r="3395" spans="2:14" x14ac:dyDescent="0.2">
      <c r="B3395" s="332"/>
      <c r="C3395" s="332"/>
      <c r="D3395" s="333"/>
      <c r="E3395" s="334"/>
      <c r="F3395" s="334"/>
      <c r="G3395" s="334"/>
      <c r="H3395" s="335"/>
      <c r="I3395" s="336"/>
      <c r="J3395" s="336"/>
      <c r="K3395" s="336"/>
      <c r="L3395" s="336"/>
      <c r="M3395" s="336"/>
      <c r="N3395" s="337"/>
    </row>
    <row r="3396" spans="2:14" x14ac:dyDescent="0.2">
      <c r="B3396" s="332"/>
      <c r="C3396" s="332"/>
      <c r="D3396" s="333"/>
      <c r="E3396" s="334"/>
      <c r="F3396" s="334"/>
      <c r="G3396" s="334"/>
      <c r="H3396" s="335"/>
      <c r="I3396" s="336"/>
      <c r="J3396" s="336"/>
      <c r="K3396" s="336"/>
      <c r="L3396" s="336"/>
      <c r="M3396" s="336"/>
      <c r="N3396" s="337"/>
    </row>
    <row r="3397" spans="2:14" x14ac:dyDescent="0.2">
      <c r="B3397" s="332"/>
      <c r="C3397" s="332"/>
      <c r="D3397" s="333"/>
      <c r="E3397" s="334"/>
      <c r="F3397" s="334"/>
      <c r="G3397" s="334"/>
      <c r="H3397" s="335"/>
      <c r="I3397" s="336"/>
      <c r="J3397" s="336"/>
      <c r="K3397" s="336"/>
      <c r="L3397" s="336"/>
      <c r="M3397" s="336"/>
      <c r="N3397" s="337"/>
    </row>
    <row r="3398" spans="2:14" x14ac:dyDescent="0.2">
      <c r="B3398" s="332"/>
      <c r="C3398" s="332"/>
      <c r="D3398" s="333"/>
      <c r="E3398" s="334"/>
      <c r="F3398" s="334"/>
      <c r="G3398" s="334"/>
      <c r="H3398" s="335"/>
      <c r="I3398" s="336"/>
      <c r="J3398" s="336"/>
      <c r="K3398" s="336"/>
      <c r="L3398" s="336"/>
      <c r="M3398" s="336"/>
      <c r="N3398" s="337"/>
    </row>
    <row r="3399" spans="2:14" x14ac:dyDescent="0.2">
      <c r="B3399" s="332"/>
      <c r="C3399" s="332"/>
      <c r="D3399" s="333"/>
      <c r="E3399" s="334"/>
      <c r="F3399" s="334"/>
      <c r="G3399" s="334"/>
      <c r="H3399" s="335"/>
      <c r="I3399" s="336"/>
      <c r="J3399" s="336"/>
      <c r="K3399" s="336"/>
      <c r="L3399" s="336"/>
      <c r="M3399" s="336"/>
      <c r="N3399" s="337"/>
    </row>
    <row r="3400" spans="2:14" x14ac:dyDescent="0.2">
      <c r="B3400" s="332"/>
      <c r="C3400" s="332"/>
      <c r="D3400" s="333"/>
      <c r="E3400" s="334"/>
      <c r="F3400" s="334"/>
      <c r="G3400" s="334"/>
      <c r="H3400" s="335"/>
      <c r="I3400" s="336"/>
      <c r="J3400" s="336"/>
      <c r="K3400" s="336"/>
      <c r="L3400" s="336"/>
      <c r="M3400" s="336"/>
      <c r="N3400" s="337"/>
    </row>
    <row r="3401" spans="2:14" x14ac:dyDescent="0.2">
      <c r="B3401" s="332"/>
      <c r="C3401" s="332"/>
      <c r="D3401" s="333"/>
      <c r="E3401" s="334"/>
      <c r="F3401" s="334"/>
      <c r="G3401" s="334"/>
      <c r="H3401" s="335"/>
      <c r="I3401" s="336"/>
      <c r="J3401" s="336"/>
      <c r="K3401" s="336"/>
      <c r="L3401" s="336"/>
      <c r="M3401" s="336"/>
      <c r="N3401" s="337"/>
    </row>
    <row r="3402" spans="2:14" x14ac:dyDescent="0.2">
      <c r="B3402" s="332"/>
      <c r="C3402" s="332"/>
      <c r="D3402" s="333"/>
      <c r="E3402" s="334"/>
      <c r="F3402" s="334"/>
      <c r="G3402" s="334"/>
      <c r="H3402" s="335"/>
      <c r="I3402" s="336"/>
      <c r="J3402" s="336"/>
      <c r="K3402" s="336"/>
      <c r="L3402" s="336"/>
      <c r="M3402" s="336"/>
      <c r="N3402" s="337"/>
    </row>
    <row r="3403" spans="2:14" x14ac:dyDescent="0.2">
      <c r="B3403" s="332"/>
      <c r="C3403" s="332"/>
      <c r="D3403" s="333"/>
      <c r="E3403" s="334"/>
      <c r="F3403" s="334"/>
      <c r="G3403" s="334"/>
      <c r="H3403" s="335"/>
      <c r="I3403" s="336"/>
      <c r="J3403" s="336"/>
      <c r="K3403" s="336"/>
      <c r="L3403" s="336"/>
      <c r="M3403" s="336"/>
      <c r="N3403" s="337"/>
    </row>
    <row r="3404" spans="2:14" x14ac:dyDescent="0.2">
      <c r="B3404" s="332"/>
      <c r="C3404" s="332"/>
      <c r="D3404" s="333"/>
      <c r="E3404" s="334"/>
      <c r="F3404" s="334"/>
      <c r="G3404" s="334"/>
      <c r="H3404" s="335"/>
      <c r="I3404" s="336"/>
      <c r="J3404" s="336"/>
      <c r="K3404" s="336"/>
      <c r="L3404" s="336"/>
      <c r="M3404" s="336"/>
      <c r="N3404" s="337"/>
    </row>
    <row r="3405" spans="2:14" x14ac:dyDescent="0.2">
      <c r="B3405" s="332"/>
      <c r="C3405" s="332"/>
      <c r="D3405" s="333"/>
      <c r="E3405" s="334"/>
      <c r="F3405" s="334"/>
      <c r="G3405" s="334"/>
      <c r="H3405" s="335"/>
      <c r="I3405" s="336"/>
      <c r="J3405" s="336"/>
      <c r="K3405" s="336"/>
      <c r="L3405" s="336"/>
      <c r="M3405" s="336"/>
      <c r="N3405" s="337"/>
    </row>
    <row r="3406" spans="2:14" x14ac:dyDescent="0.2">
      <c r="B3406" s="332"/>
      <c r="C3406" s="332"/>
      <c r="D3406" s="333"/>
      <c r="E3406" s="334"/>
      <c r="F3406" s="334"/>
      <c r="G3406" s="334"/>
      <c r="H3406" s="335"/>
      <c r="I3406" s="336"/>
      <c r="J3406" s="336"/>
      <c r="K3406" s="336"/>
      <c r="L3406" s="336"/>
      <c r="M3406" s="336"/>
      <c r="N3406" s="337"/>
    </row>
    <row r="3407" spans="2:14" x14ac:dyDescent="0.2">
      <c r="B3407" s="332"/>
      <c r="C3407" s="332"/>
      <c r="D3407" s="333"/>
      <c r="E3407" s="334"/>
      <c r="F3407" s="334"/>
      <c r="G3407" s="334"/>
      <c r="H3407" s="335"/>
      <c r="I3407" s="336"/>
      <c r="J3407" s="336"/>
      <c r="K3407" s="336"/>
      <c r="L3407" s="336"/>
      <c r="M3407" s="336"/>
      <c r="N3407" s="337"/>
    </row>
    <row r="3408" spans="2:14" x14ac:dyDescent="0.2">
      <c r="B3408" s="332"/>
      <c r="C3408" s="332"/>
      <c r="D3408" s="333"/>
      <c r="E3408" s="334"/>
      <c r="F3408" s="334"/>
      <c r="G3408" s="334"/>
      <c r="H3408" s="335"/>
      <c r="I3408" s="336"/>
      <c r="J3408" s="336"/>
      <c r="K3408" s="336"/>
      <c r="L3408" s="336"/>
      <c r="M3408" s="336"/>
      <c r="N3408" s="337"/>
    </row>
    <row r="3409" spans="2:14" x14ac:dyDescent="0.2">
      <c r="B3409" s="332"/>
      <c r="C3409" s="332"/>
      <c r="D3409" s="333"/>
      <c r="E3409" s="334"/>
      <c r="F3409" s="334"/>
      <c r="G3409" s="334"/>
      <c r="H3409" s="335"/>
      <c r="I3409" s="336"/>
      <c r="J3409" s="336"/>
      <c r="K3409" s="336"/>
      <c r="L3409" s="336"/>
      <c r="M3409" s="336"/>
      <c r="N3409" s="337"/>
    </row>
    <row r="3410" spans="2:14" x14ac:dyDescent="0.2">
      <c r="B3410" s="332"/>
      <c r="C3410" s="332"/>
      <c r="D3410" s="333"/>
      <c r="E3410" s="334"/>
      <c r="F3410" s="334"/>
      <c r="G3410" s="334"/>
      <c r="H3410" s="335"/>
      <c r="I3410" s="336"/>
      <c r="J3410" s="336"/>
      <c r="K3410" s="336"/>
      <c r="L3410" s="336"/>
      <c r="M3410" s="336"/>
      <c r="N3410" s="337"/>
    </row>
    <row r="3411" spans="2:14" x14ac:dyDescent="0.2">
      <c r="B3411" s="332"/>
      <c r="C3411" s="332"/>
      <c r="D3411" s="333"/>
      <c r="E3411" s="334"/>
      <c r="F3411" s="334"/>
      <c r="G3411" s="334"/>
      <c r="H3411" s="335"/>
      <c r="I3411" s="336"/>
      <c r="J3411" s="336"/>
      <c r="K3411" s="336"/>
      <c r="L3411" s="336"/>
      <c r="M3411" s="336"/>
      <c r="N3411" s="337"/>
    </row>
    <row r="3412" spans="2:14" x14ac:dyDescent="0.2">
      <c r="B3412" s="332"/>
      <c r="C3412" s="332"/>
      <c r="D3412" s="333"/>
      <c r="E3412" s="334"/>
      <c r="F3412" s="334"/>
      <c r="G3412" s="334"/>
      <c r="H3412" s="335"/>
      <c r="I3412" s="336"/>
      <c r="J3412" s="336"/>
      <c r="K3412" s="336"/>
      <c r="L3412" s="336"/>
      <c r="M3412" s="336"/>
      <c r="N3412" s="337"/>
    </row>
    <row r="3413" spans="2:14" x14ac:dyDescent="0.2">
      <c r="B3413" s="332"/>
      <c r="C3413" s="332"/>
      <c r="D3413" s="333"/>
      <c r="E3413" s="334"/>
      <c r="F3413" s="334"/>
      <c r="G3413" s="334"/>
      <c r="H3413" s="335"/>
      <c r="I3413" s="336"/>
      <c r="J3413" s="336"/>
      <c r="K3413" s="336"/>
      <c r="L3413" s="336"/>
      <c r="M3413" s="336"/>
      <c r="N3413" s="337"/>
    </row>
    <row r="3414" spans="2:14" x14ac:dyDescent="0.2">
      <c r="B3414" s="332"/>
      <c r="C3414" s="332"/>
      <c r="D3414" s="333"/>
      <c r="E3414" s="334"/>
      <c r="F3414" s="334"/>
      <c r="G3414" s="334"/>
      <c r="H3414" s="335"/>
      <c r="I3414" s="336"/>
      <c r="J3414" s="336"/>
      <c r="K3414" s="336"/>
      <c r="L3414" s="336"/>
      <c r="M3414" s="336"/>
      <c r="N3414" s="337"/>
    </row>
    <row r="3415" spans="2:14" x14ac:dyDescent="0.2">
      <c r="B3415" s="332"/>
      <c r="C3415" s="332"/>
      <c r="D3415" s="333"/>
      <c r="E3415" s="334"/>
      <c r="F3415" s="334"/>
      <c r="G3415" s="334"/>
      <c r="H3415" s="335"/>
      <c r="I3415" s="336"/>
      <c r="J3415" s="336"/>
      <c r="K3415" s="336"/>
      <c r="L3415" s="336"/>
      <c r="M3415" s="336"/>
      <c r="N3415" s="337"/>
    </row>
    <row r="3416" spans="2:14" x14ac:dyDescent="0.2">
      <c r="B3416" s="332"/>
      <c r="C3416" s="332"/>
      <c r="D3416" s="333"/>
      <c r="E3416" s="334"/>
      <c r="F3416" s="334"/>
      <c r="G3416" s="334"/>
      <c r="H3416" s="335"/>
      <c r="I3416" s="336"/>
      <c r="J3416" s="336"/>
      <c r="K3416" s="336"/>
      <c r="L3416" s="336"/>
      <c r="M3416" s="336"/>
      <c r="N3416" s="337"/>
    </row>
    <row r="3417" spans="2:14" x14ac:dyDescent="0.2">
      <c r="B3417" s="332"/>
      <c r="C3417" s="332"/>
      <c r="D3417" s="333"/>
      <c r="E3417" s="334"/>
      <c r="F3417" s="334"/>
      <c r="G3417" s="334"/>
      <c r="H3417" s="335"/>
      <c r="I3417" s="336"/>
      <c r="J3417" s="336"/>
      <c r="K3417" s="336"/>
      <c r="L3417" s="336"/>
      <c r="M3417" s="336"/>
      <c r="N3417" s="337"/>
    </row>
    <row r="3418" spans="2:14" x14ac:dyDescent="0.2">
      <c r="B3418" s="332"/>
      <c r="C3418" s="332"/>
      <c r="D3418" s="333"/>
      <c r="E3418" s="334"/>
      <c r="F3418" s="334"/>
      <c r="G3418" s="334"/>
      <c r="H3418" s="335"/>
      <c r="I3418" s="336"/>
      <c r="J3418" s="336"/>
      <c r="K3418" s="336"/>
      <c r="L3418" s="336"/>
      <c r="M3418" s="336"/>
      <c r="N3418" s="337"/>
    </row>
    <row r="3419" spans="2:14" x14ac:dyDescent="0.2">
      <c r="B3419" s="332"/>
      <c r="C3419" s="332"/>
      <c r="D3419" s="333"/>
      <c r="E3419" s="334"/>
      <c r="F3419" s="334"/>
      <c r="G3419" s="334"/>
      <c r="H3419" s="335"/>
      <c r="I3419" s="336"/>
      <c r="J3419" s="336"/>
      <c r="K3419" s="336"/>
      <c r="L3419" s="336"/>
      <c r="M3419" s="336"/>
      <c r="N3419" s="337"/>
    </row>
    <row r="3420" spans="2:14" x14ac:dyDescent="0.2">
      <c r="B3420" s="332"/>
      <c r="C3420" s="332"/>
      <c r="D3420" s="333"/>
      <c r="E3420" s="334"/>
      <c r="F3420" s="334"/>
      <c r="G3420" s="334"/>
      <c r="H3420" s="335"/>
      <c r="I3420" s="336"/>
      <c r="J3420" s="336"/>
      <c r="K3420" s="336"/>
      <c r="L3420" s="336"/>
      <c r="M3420" s="336"/>
      <c r="N3420" s="337"/>
    </row>
    <row r="3421" spans="2:14" x14ac:dyDescent="0.2">
      <c r="B3421" s="332"/>
      <c r="C3421" s="332"/>
      <c r="D3421" s="333"/>
      <c r="E3421" s="334"/>
      <c r="F3421" s="334"/>
      <c r="G3421" s="334"/>
      <c r="H3421" s="335"/>
      <c r="I3421" s="336"/>
      <c r="J3421" s="336"/>
      <c r="K3421" s="336"/>
      <c r="L3421" s="336"/>
      <c r="M3421" s="336"/>
      <c r="N3421" s="337"/>
    </row>
    <row r="3422" spans="2:14" x14ac:dyDescent="0.2">
      <c r="B3422" s="332"/>
      <c r="C3422" s="332"/>
      <c r="D3422" s="333"/>
      <c r="E3422" s="334"/>
      <c r="F3422" s="334"/>
      <c r="G3422" s="334"/>
      <c r="H3422" s="335"/>
      <c r="I3422" s="336"/>
      <c r="J3422" s="336"/>
      <c r="K3422" s="336"/>
      <c r="L3422" s="336"/>
      <c r="M3422" s="336"/>
      <c r="N3422" s="337"/>
    </row>
    <row r="3423" spans="2:14" x14ac:dyDescent="0.2">
      <c r="B3423" s="332"/>
      <c r="C3423" s="332"/>
      <c r="D3423" s="333"/>
      <c r="E3423" s="334"/>
      <c r="F3423" s="334"/>
      <c r="G3423" s="334"/>
      <c r="H3423" s="335"/>
      <c r="I3423" s="336"/>
      <c r="J3423" s="336"/>
      <c r="K3423" s="336"/>
      <c r="L3423" s="336"/>
      <c r="M3423" s="336"/>
      <c r="N3423" s="337"/>
    </row>
    <row r="3424" spans="2:14" x14ac:dyDescent="0.2">
      <c r="B3424" s="332"/>
      <c r="C3424" s="332"/>
      <c r="D3424" s="333"/>
      <c r="E3424" s="334"/>
      <c r="F3424" s="334"/>
      <c r="G3424" s="334"/>
      <c r="H3424" s="335"/>
      <c r="I3424" s="336"/>
      <c r="J3424" s="336"/>
      <c r="K3424" s="336"/>
      <c r="L3424" s="336"/>
      <c r="M3424" s="336"/>
      <c r="N3424" s="337"/>
    </row>
    <row r="3425" spans="2:14" x14ac:dyDescent="0.2">
      <c r="B3425" s="332"/>
      <c r="C3425" s="332"/>
      <c r="D3425" s="333"/>
      <c r="E3425" s="334"/>
      <c r="F3425" s="334"/>
      <c r="G3425" s="334"/>
      <c r="H3425" s="335"/>
      <c r="I3425" s="336"/>
      <c r="J3425" s="336"/>
      <c r="K3425" s="336"/>
      <c r="L3425" s="336"/>
      <c r="M3425" s="336"/>
      <c r="N3425" s="337"/>
    </row>
    <row r="3426" spans="2:14" x14ac:dyDescent="0.2">
      <c r="B3426" s="332"/>
      <c r="C3426" s="332"/>
      <c r="D3426" s="333"/>
      <c r="E3426" s="334"/>
      <c r="F3426" s="334"/>
      <c r="G3426" s="334"/>
      <c r="H3426" s="335"/>
      <c r="I3426" s="336"/>
      <c r="J3426" s="336"/>
      <c r="K3426" s="336"/>
      <c r="L3426" s="336"/>
      <c r="M3426" s="336"/>
      <c r="N3426" s="337"/>
    </row>
    <row r="3427" spans="2:14" x14ac:dyDescent="0.2">
      <c r="B3427" s="332"/>
      <c r="C3427" s="332"/>
      <c r="D3427" s="333"/>
      <c r="E3427" s="334"/>
      <c r="F3427" s="334"/>
      <c r="G3427" s="334"/>
      <c r="H3427" s="335"/>
      <c r="I3427" s="336"/>
      <c r="J3427" s="336"/>
      <c r="K3427" s="336"/>
      <c r="L3427" s="336"/>
      <c r="M3427" s="336"/>
      <c r="N3427" s="337"/>
    </row>
    <row r="3428" spans="2:14" x14ac:dyDescent="0.2">
      <c r="B3428" s="332"/>
      <c r="C3428" s="332"/>
      <c r="D3428" s="333"/>
      <c r="E3428" s="334"/>
      <c r="F3428" s="334"/>
      <c r="G3428" s="334"/>
      <c r="H3428" s="335"/>
      <c r="I3428" s="336"/>
      <c r="J3428" s="336"/>
      <c r="K3428" s="336"/>
      <c r="L3428" s="336"/>
      <c r="M3428" s="336"/>
      <c r="N3428" s="337"/>
    </row>
    <row r="3429" spans="2:14" x14ac:dyDescent="0.2">
      <c r="B3429" s="332"/>
      <c r="C3429" s="332"/>
      <c r="D3429" s="333"/>
      <c r="E3429" s="334"/>
      <c r="F3429" s="334"/>
      <c r="G3429" s="334"/>
      <c r="H3429" s="335"/>
      <c r="I3429" s="336"/>
      <c r="J3429" s="336"/>
      <c r="K3429" s="336"/>
      <c r="L3429" s="336"/>
      <c r="M3429" s="336"/>
      <c r="N3429" s="337"/>
    </row>
    <row r="3430" spans="2:14" x14ac:dyDescent="0.2">
      <c r="B3430" s="332"/>
      <c r="C3430" s="332"/>
      <c r="D3430" s="333"/>
      <c r="E3430" s="334"/>
      <c r="F3430" s="334"/>
      <c r="G3430" s="334"/>
      <c r="H3430" s="335"/>
      <c r="I3430" s="336"/>
      <c r="J3430" s="336"/>
      <c r="K3430" s="336"/>
      <c r="L3430" s="336"/>
      <c r="M3430" s="336"/>
      <c r="N3430" s="337"/>
    </row>
    <row r="3431" spans="2:14" x14ac:dyDescent="0.2">
      <c r="B3431" s="332"/>
      <c r="C3431" s="332"/>
      <c r="D3431" s="333"/>
      <c r="E3431" s="334"/>
      <c r="F3431" s="334"/>
      <c r="G3431" s="334"/>
      <c r="H3431" s="335"/>
      <c r="I3431" s="336"/>
      <c r="J3431" s="336"/>
      <c r="K3431" s="336"/>
      <c r="L3431" s="336"/>
      <c r="M3431" s="336"/>
      <c r="N3431" s="337"/>
    </row>
    <row r="3432" spans="2:14" x14ac:dyDescent="0.2">
      <c r="B3432" s="332"/>
      <c r="C3432" s="332"/>
      <c r="D3432" s="333"/>
      <c r="E3432" s="334"/>
      <c r="F3432" s="334"/>
      <c r="G3432" s="334"/>
      <c r="H3432" s="335"/>
      <c r="I3432" s="336"/>
      <c r="J3432" s="336"/>
      <c r="K3432" s="336"/>
      <c r="L3432" s="336"/>
      <c r="M3432" s="336"/>
      <c r="N3432" s="337"/>
    </row>
    <row r="3433" spans="2:14" x14ac:dyDescent="0.2">
      <c r="B3433" s="332"/>
      <c r="C3433" s="332"/>
      <c r="D3433" s="333"/>
      <c r="E3433" s="334"/>
      <c r="F3433" s="334"/>
      <c r="G3433" s="334"/>
      <c r="H3433" s="335"/>
      <c r="I3433" s="336"/>
      <c r="J3433" s="336"/>
      <c r="K3433" s="336"/>
      <c r="L3433" s="336"/>
      <c r="M3433" s="336"/>
      <c r="N3433" s="337"/>
    </row>
    <row r="3434" spans="2:14" x14ac:dyDescent="0.2">
      <c r="B3434" s="332"/>
      <c r="C3434" s="332"/>
      <c r="D3434" s="333"/>
      <c r="E3434" s="334"/>
      <c r="F3434" s="334"/>
      <c r="G3434" s="334"/>
      <c r="H3434" s="335"/>
      <c r="I3434" s="336"/>
      <c r="J3434" s="336"/>
      <c r="K3434" s="336"/>
      <c r="L3434" s="336"/>
      <c r="M3434" s="336"/>
      <c r="N3434" s="337"/>
    </row>
    <row r="3435" spans="2:14" x14ac:dyDescent="0.2">
      <c r="B3435" s="332"/>
      <c r="C3435" s="332"/>
      <c r="D3435" s="333"/>
      <c r="E3435" s="334"/>
      <c r="F3435" s="334"/>
      <c r="G3435" s="334"/>
      <c r="H3435" s="335"/>
      <c r="I3435" s="336"/>
      <c r="J3435" s="336"/>
      <c r="K3435" s="336"/>
      <c r="L3435" s="336"/>
      <c r="M3435" s="336"/>
      <c r="N3435" s="337"/>
    </row>
    <row r="3436" spans="2:14" x14ac:dyDescent="0.2">
      <c r="B3436" s="332"/>
      <c r="C3436" s="332"/>
      <c r="D3436" s="333"/>
      <c r="E3436" s="334"/>
      <c r="F3436" s="334"/>
      <c r="G3436" s="334"/>
      <c r="H3436" s="335"/>
      <c r="I3436" s="336"/>
      <c r="J3436" s="336"/>
      <c r="K3436" s="336"/>
      <c r="L3436" s="336"/>
      <c r="M3436" s="336"/>
      <c r="N3436" s="337"/>
    </row>
    <row r="3437" spans="2:14" x14ac:dyDescent="0.2">
      <c r="B3437" s="332"/>
      <c r="C3437" s="332"/>
      <c r="D3437" s="333"/>
      <c r="E3437" s="334"/>
      <c r="F3437" s="334"/>
      <c r="G3437" s="334"/>
      <c r="H3437" s="335"/>
      <c r="I3437" s="336"/>
      <c r="J3437" s="336"/>
      <c r="K3437" s="336"/>
      <c r="L3437" s="336"/>
      <c r="M3437" s="336"/>
      <c r="N3437" s="337"/>
    </row>
    <row r="3438" spans="2:14" x14ac:dyDescent="0.2">
      <c r="B3438" s="332"/>
      <c r="C3438" s="332"/>
      <c r="D3438" s="333"/>
      <c r="E3438" s="334"/>
      <c r="F3438" s="334"/>
      <c r="G3438" s="334"/>
      <c r="H3438" s="335"/>
      <c r="I3438" s="336"/>
      <c r="J3438" s="336"/>
      <c r="K3438" s="336"/>
      <c r="L3438" s="336"/>
      <c r="M3438" s="336"/>
      <c r="N3438" s="337"/>
    </row>
    <row r="3439" spans="2:14" x14ac:dyDescent="0.2">
      <c r="B3439" s="332"/>
      <c r="C3439" s="332"/>
      <c r="D3439" s="333"/>
      <c r="E3439" s="334"/>
      <c r="F3439" s="334"/>
      <c r="G3439" s="334"/>
      <c r="H3439" s="335"/>
      <c r="I3439" s="336"/>
      <c r="J3439" s="336"/>
      <c r="K3439" s="336"/>
      <c r="L3439" s="336"/>
      <c r="M3439" s="336"/>
      <c r="N3439" s="337"/>
    </row>
    <row r="3440" spans="2:14" x14ac:dyDescent="0.2">
      <c r="B3440" s="332"/>
      <c r="C3440" s="332"/>
      <c r="D3440" s="333"/>
      <c r="E3440" s="334"/>
      <c r="F3440" s="334"/>
      <c r="G3440" s="334"/>
      <c r="H3440" s="335"/>
      <c r="I3440" s="336"/>
      <c r="J3440" s="336"/>
      <c r="K3440" s="336"/>
      <c r="L3440" s="336"/>
      <c r="M3440" s="336"/>
      <c r="N3440" s="337"/>
    </row>
    <row r="3441" spans="2:14" x14ac:dyDescent="0.2">
      <c r="B3441" s="332"/>
      <c r="C3441" s="332"/>
      <c r="D3441" s="333"/>
      <c r="E3441" s="334"/>
      <c r="F3441" s="334"/>
      <c r="G3441" s="334"/>
      <c r="H3441" s="335"/>
      <c r="I3441" s="336"/>
      <c r="J3441" s="336"/>
      <c r="K3441" s="336"/>
      <c r="L3441" s="336"/>
      <c r="M3441" s="336"/>
      <c r="N3441" s="337"/>
    </row>
    <row r="3442" spans="2:14" x14ac:dyDescent="0.2">
      <c r="B3442" s="332"/>
      <c r="C3442" s="332"/>
      <c r="D3442" s="333"/>
      <c r="E3442" s="334"/>
      <c r="F3442" s="334"/>
      <c r="G3442" s="334"/>
      <c r="H3442" s="335"/>
      <c r="I3442" s="336"/>
      <c r="J3442" s="336"/>
      <c r="K3442" s="336"/>
      <c r="L3442" s="336"/>
      <c r="M3442" s="336"/>
      <c r="N3442" s="337"/>
    </row>
    <row r="3443" spans="2:14" x14ac:dyDescent="0.2">
      <c r="B3443" s="332"/>
      <c r="C3443" s="332"/>
      <c r="D3443" s="333"/>
      <c r="E3443" s="334"/>
      <c r="F3443" s="334"/>
      <c r="G3443" s="334"/>
      <c r="H3443" s="335"/>
      <c r="I3443" s="336"/>
      <c r="J3443" s="336"/>
      <c r="K3443" s="336"/>
      <c r="L3443" s="336"/>
      <c r="M3443" s="336"/>
      <c r="N3443" s="337"/>
    </row>
    <row r="3444" spans="2:14" x14ac:dyDescent="0.2">
      <c r="B3444" s="332"/>
      <c r="C3444" s="332"/>
      <c r="D3444" s="333"/>
      <c r="E3444" s="334"/>
      <c r="F3444" s="334"/>
      <c r="G3444" s="334"/>
      <c r="H3444" s="335"/>
      <c r="I3444" s="336"/>
      <c r="J3444" s="336"/>
      <c r="K3444" s="336"/>
      <c r="L3444" s="336"/>
      <c r="M3444" s="336"/>
      <c r="N3444" s="337"/>
    </row>
    <row r="3445" spans="2:14" x14ac:dyDescent="0.2">
      <c r="B3445" s="332"/>
      <c r="C3445" s="332"/>
      <c r="D3445" s="333"/>
      <c r="E3445" s="334"/>
      <c r="F3445" s="334"/>
      <c r="G3445" s="334"/>
      <c r="H3445" s="335"/>
      <c r="I3445" s="336"/>
      <c r="J3445" s="336"/>
      <c r="K3445" s="336"/>
      <c r="L3445" s="336"/>
      <c r="M3445" s="336"/>
      <c r="N3445" s="337"/>
    </row>
    <row r="3446" spans="2:14" x14ac:dyDescent="0.2">
      <c r="B3446" s="332"/>
      <c r="C3446" s="332"/>
      <c r="D3446" s="333"/>
      <c r="E3446" s="334"/>
      <c r="F3446" s="334"/>
      <c r="G3446" s="334"/>
      <c r="H3446" s="335"/>
      <c r="I3446" s="336"/>
      <c r="J3446" s="336"/>
      <c r="K3446" s="336"/>
      <c r="L3446" s="336"/>
      <c r="M3446" s="336"/>
      <c r="N3446" s="337"/>
    </row>
    <row r="3447" spans="2:14" x14ac:dyDescent="0.2">
      <c r="B3447" s="332"/>
      <c r="C3447" s="332"/>
      <c r="D3447" s="333"/>
      <c r="E3447" s="334"/>
      <c r="F3447" s="334"/>
      <c r="G3447" s="334"/>
      <c r="H3447" s="335"/>
      <c r="I3447" s="336"/>
      <c r="J3447" s="336"/>
      <c r="K3447" s="336"/>
      <c r="L3447" s="336"/>
      <c r="M3447" s="336"/>
      <c r="N3447" s="337"/>
    </row>
    <row r="3448" spans="2:14" x14ac:dyDescent="0.2">
      <c r="B3448" s="332"/>
      <c r="C3448" s="332"/>
      <c r="D3448" s="333"/>
      <c r="E3448" s="334"/>
      <c r="F3448" s="334"/>
      <c r="G3448" s="334"/>
      <c r="H3448" s="335"/>
      <c r="I3448" s="336"/>
      <c r="J3448" s="336"/>
      <c r="K3448" s="336"/>
      <c r="L3448" s="336"/>
      <c r="M3448" s="336"/>
      <c r="N3448" s="337"/>
    </row>
    <row r="3449" spans="2:14" x14ac:dyDescent="0.2">
      <c r="B3449" s="332"/>
      <c r="C3449" s="332"/>
      <c r="D3449" s="333"/>
      <c r="E3449" s="334"/>
      <c r="F3449" s="334"/>
      <c r="G3449" s="334"/>
      <c r="H3449" s="335"/>
      <c r="I3449" s="336"/>
      <c r="J3449" s="336"/>
      <c r="K3449" s="336"/>
      <c r="L3449" s="336"/>
      <c r="M3449" s="336"/>
      <c r="N3449" s="337"/>
    </row>
    <row r="3450" spans="2:14" x14ac:dyDescent="0.2">
      <c r="B3450" s="332"/>
      <c r="C3450" s="332"/>
      <c r="D3450" s="333"/>
      <c r="E3450" s="334"/>
      <c r="F3450" s="334"/>
      <c r="G3450" s="334"/>
      <c r="H3450" s="335"/>
      <c r="I3450" s="336"/>
      <c r="J3450" s="336"/>
      <c r="K3450" s="336"/>
      <c r="L3450" s="336"/>
      <c r="M3450" s="336"/>
      <c r="N3450" s="337"/>
    </row>
    <row r="3451" spans="2:14" x14ac:dyDescent="0.2">
      <c r="B3451" s="332"/>
      <c r="C3451" s="332"/>
      <c r="D3451" s="333"/>
      <c r="E3451" s="334"/>
      <c r="F3451" s="334"/>
      <c r="G3451" s="334"/>
      <c r="H3451" s="335"/>
      <c r="I3451" s="336"/>
      <c r="J3451" s="336"/>
      <c r="K3451" s="336"/>
      <c r="L3451" s="336"/>
      <c r="M3451" s="336"/>
      <c r="N3451" s="337"/>
    </row>
    <row r="3452" spans="2:14" x14ac:dyDescent="0.2">
      <c r="B3452" s="332"/>
      <c r="C3452" s="332"/>
      <c r="D3452" s="333"/>
      <c r="E3452" s="334"/>
      <c r="F3452" s="334"/>
      <c r="G3452" s="334"/>
      <c r="H3452" s="335"/>
      <c r="I3452" s="336"/>
      <c r="J3452" s="336"/>
      <c r="K3452" s="336"/>
      <c r="L3452" s="336"/>
      <c r="M3452" s="336"/>
      <c r="N3452" s="337"/>
    </row>
    <row r="3453" spans="2:14" x14ac:dyDescent="0.2">
      <c r="B3453" s="332"/>
      <c r="C3453" s="332"/>
      <c r="D3453" s="333"/>
      <c r="E3453" s="334"/>
      <c r="F3453" s="334"/>
      <c r="G3453" s="334"/>
      <c r="H3453" s="335"/>
      <c r="I3453" s="336"/>
      <c r="J3453" s="336"/>
      <c r="K3453" s="336"/>
      <c r="L3453" s="336"/>
      <c r="M3453" s="336"/>
      <c r="N3453" s="337"/>
    </row>
    <row r="3454" spans="2:14" x14ac:dyDescent="0.2">
      <c r="B3454" s="332"/>
      <c r="C3454" s="332"/>
      <c r="D3454" s="333"/>
      <c r="E3454" s="334"/>
      <c r="F3454" s="334"/>
      <c r="G3454" s="334"/>
      <c r="H3454" s="335"/>
      <c r="I3454" s="336"/>
      <c r="J3454" s="336"/>
      <c r="K3454" s="336"/>
      <c r="L3454" s="336"/>
      <c r="M3454" s="336"/>
      <c r="N3454" s="337"/>
    </row>
    <row r="3455" spans="2:14" x14ac:dyDescent="0.2">
      <c r="B3455" s="332"/>
      <c r="C3455" s="332"/>
      <c r="D3455" s="333"/>
      <c r="E3455" s="334"/>
      <c r="F3455" s="334"/>
      <c r="G3455" s="334"/>
      <c r="H3455" s="335"/>
      <c r="I3455" s="336"/>
      <c r="J3455" s="336"/>
      <c r="K3455" s="336"/>
      <c r="L3455" s="336"/>
      <c r="M3455" s="336"/>
      <c r="N3455" s="337"/>
    </row>
    <row r="3456" spans="2:14" x14ac:dyDescent="0.2">
      <c r="B3456" s="332"/>
      <c r="C3456" s="332"/>
      <c r="D3456" s="333"/>
      <c r="E3456" s="334"/>
      <c r="F3456" s="334"/>
      <c r="G3456" s="334"/>
      <c r="H3456" s="335"/>
      <c r="I3456" s="336"/>
      <c r="J3456" s="336"/>
      <c r="K3456" s="336"/>
      <c r="L3456" s="336"/>
      <c r="M3456" s="336"/>
      <c r="N3456" s="337"/>
    </row>
    <row r="3457" spans="2:14" x14ac:dyDescent="0.2">
      <c r="B3457" s="332"/>
      <c r="C3457" s="332"/>
      <c r="D3457" s="333"/>
      <c r="E3457" s="334"/>
      <c r="F3457" s="334"/>
      <c r="G3457" s="334"/>
      <c r="H3457" s="335"/>
      <c r="I3457" s="336"/>
      <c r="J3457" s="336"/>
      <c r="K3457" s="336"/>
      <c r="L3457" s="336"/>
      <c r="M3457" s="336"/>
      <c r="N3457" s="337"/>
    </row>
    <row r="3458" spans="2:14" x14ac:dyDescent="0.2">
      <c r="B3458" s="332"/>
      <c r="C3458" s="332"/>
      <c r="D3458" s="333"/>
      <c r="E3458" s="334"/>
      <c r="F3458" s="334"/>
      <c r="G3458" s="334"/>
      <c r="H3458" s="335"/>
      <c r="I3458" s="336"/>
      <c r="J3458" s="336"/>
      <c r="K3458" s="336"/>
      <c r="L3458" s="336"/>
      <c r="M3458" s="336"/>
      <c r="N3458" s="337"/>
    </row>
    <row r="3459" spans="2:14" x14ac:dyDescent="0.2">
      <c r="B3459" s="332"/>
      <c r="C3459" s="332"/>
      <c r="D3459" s="333"/>
      <c r="E3459" s="334"/>
      <c r="F3459" s="334"/>
      <c r="G3459" s="334"/>
      <c r="H3459" s="335"/>
      <c r="I3459" s="336"/>
      <c r="J3459" s="336"/>
      <c r="K3459" s="336"/>
      <c r="L3459" s="336"/>
      <c r="M3459" s="336"/>
      <c r="N3459" s="337"/>
    </row>
    <row r="3460" spans="2:14" x14ac:dyDescent="0.2">
      <c r="B3460" s="332"/>
      <c r="C3460" s="332"/>
      <c r="D3460" s="333"/>
      <c r="E3460" s="334"/>
      <c r="F3460" s="334"/>
      <c r="G3460" s="334"/>
      <c r="H3460" s="335"/>
      <c r="I3460" s="336"/>
      <c r="J3460" s="336"/>
      <c r="K3460" s="336"/>
      <c r="L3460" s="336"/>
      <c r="M3460" s="336"/>
      <c r="N3460" s="337"/>
    </row>
    <row r="3461" spans="2:14" x14ac:dyDescent="0.2">
      <c r="B3461" s="332"/>
      <c r="C3461" s="332"/>
      <c r="D3461" s="333"/>
      <c r="E3461" s="334"/>
      <c r="F3461" s="334"/>
      <c r="G3461" s="334"/>
      <c r="H3461" s="335"/>
      <c r="I3461" s="336"/>
      <c r="J3461" s="336"/>
      <c r="K3461" s="336"/>
      <c r="L3461" s="336"/>
      <c r="M3461" s="336"/>
      <c r="N3461" s="337"/>
    </row>
    <row r="3462" spans="2:14" x14ac:dyDescent="0.2">
      <c r="B3462" s="332"/>
      <c r="C3462" s="332"/>
      <c r="D3462" s="333"/>
      <c r="E3462" s="334"/>
      <c r="F3462" s="334"/>
      <c r="G3462" s="334"/>
      <c r="H3462" s="335"/>
      <c r="I3462" s="336"/>
      <c r="J3462" s="336"/>
      <c r="K3462" s="336"/>
      <c r="L3462" s="336"/>
      <c r="M3462" s="336"/>
      <c r="N3462" s="337"/>
    </row>
    <row r="3463" spans="2:14" x14ac:dyDescent="0.2">
      <c r="B3463" s="332"/>
      <c r="C3463" s="332"/>
      <c r="D3463" s="333"/>
      <c r="E3463" s="334"/>
      <c r="F3463" s="334"/>
      <c r="G3463" s="334"/>
      <c r="H3463" s="335"/>
      <c r="I3463" s="336"/>
      <c r="J3463" s="336"/>
      <c r="K3463" s="336"/>
      <c r="L3463" s="336"/>
      <c r="M3463" s="336"/>
      <c r="N3463" s="337"/>
    </row>
    <row r="3464" spans="2:14" x14ac:dyDescent="0.2">
      <c r="B3464" s="332"/>
      <c r="C3464" s="332"/>
      <c r="D3464" s="333"/>
      <c r="E3464" s="334"/>
      <c r="F3464" s="334"/>
      <c r="G3464" s="334"/>
      <c r="H3464" s="335"/>
      <c r="I3464" s="336"/>
      <c r="J3464" s="336"/>
      <c r="K3464" s="336"/>
      <c r="L3464" s="336"/>
      <c r="M3464" s="336"/>
      <c r="N3464" s="337"/>
    </row>
    <row r="3465" spans="2:14" x14ac:dyDescent="0.2">
      <c r="B3465" s="332"/>
      <c r="C3465" s="332"/>
      <c r="D3465" s="333"/>
      <c r="E3465" s="334"/>
      <c r="F3465" s="334"/>
      <c r="G3465" s="334"/>
      <c r="H3465" s="335"/>
      <c r="I3465" s="336"/>
      <c r="J3465" s="336"/>
      <c r="K3465" s="336"/>
      <c r="L3465" s="336"/>
      <c r="M3465" s="336"/>
      <c r="N3465" s="337"/>
    </row>
    <row r="3466" spans="2:14" x14ac:dyDescent="0.2">
      <c r="B3466" s="332"/>
      <c r="C3466" s="332"/>
      <c r="D3466" s="333"/>
      <c r="E3466" s="334"/>
      <c r="F3466" s="334"/>
      <c r="G3466" s="334"/>
      <c r="H3466" s="335"/>
      <c r="I3466" s="336"/>
      <c r="J3466" s="336"/>
      <c r="K3466" s="336"/>
      <c r="L3466" s="336"/>
      <c r="M3466" s="336"/>
      <c r="N3466" s="337"/>
    </row>
    <row r="3467" spans="2:14" x14ac:dyDescent="0.2">
      <c r="B3467" s="332"/>
      <c r="C3467" s="332"/>
      <c r="D3467" s="333"/>
      <c r="E3467" s="334"/>
      <c r="F3467" s="334"/>
      <c r="G3467" s="334"/>
      <c r="H3467" s="335"/>
      <c r="I3467" s="336"/>
      <c r="J3467" s="336"/>
      <c r="K3467" s="336"/>
      <c r="L3467" s="336"/>
      <c r="M3467" s="336"/>
      <c r="N3467" s="337"/>
    </row>
    <row r="3468" spans="2:14" x14ac:dyDescent="0.2">
      <c r="B3468" s="332"/>
      <c r="C3468" s="332"/>
      <c r="D3468" s="333"/>
      <c r="E3468" s="334"/>
      <c r="F3468" s="334"/>
      <c r="G3468" s="334"/>
      <c r="H3468" s="335"/>
      <c r="I3468" s="336"/>
      <c r="J3468" s="336"/>
      <c r="K3468" s="336"/>
      <c r="L3468" s="336"/>
      <c r="M3468" s="336"/>
      <c r="N3468" s="337"/>
    </row>
    <row r="3469" spans="2:14" x14ac:dyDescent="0.2">
      <c r="B3469" s="332"/>
      <c r="C3469" s="332"/>
      <c r="D3469" s="333"/>
      <c r="E3469" s="334"/>
      <c r="F3469" s="334"/>
      <c r="G3469" s="334"/>
      <c r="H3469" s="335"/>
      <c r="I3469" s="336"/>
      <c r="J3469" s="336"/>
      <c r="K3469" s="336"/>
      <c r="L3469" s="336"/>
      <c r="M3469" s="336"/>
      <c r="N3469" s="337"/>
    </row>
    <row r="3470" spans="2:14" x14ac:dyDescent="0.2">
      <c r="B3470" s="332"/>
      <c r="C3470" s="332"/>
      <c r="D3470" s="333"/>
      <c r="E3470" s="334"/>
      <c r="F3470" s="334"/>
      <c r="G3470" s="334"/>
      <c r="H3470" s="335"/>
      <c r="I3470" s="336"/>
      <c r="J3470" s="336"/>
      <c r="K3470" s="336"/>
      <c r="L3470" s="336"/>
      <c r="M3470" s="336"/>
      <c r="N3470" s="337"/>
    </row>
    <row r="3471" spans="2:14" x14ac:dyDescent="0.2">
      <c r="B3471" s="332"/>
      <c r="C3471" s="332"/>
      <c r="D3471" s="333"/>
      <c r="E3471" s="334"/>
      <c r="F3471" s="334"/>
      <c r="G3471" s="334"/>
      <c r="H3471" s="335"/>
      <c r="I3471" s="336"/>
      <c r="J3471" s="336"/>
      <c r="K3471" s="336"/>
      <c r="L3471" s="336"/>
      <c r="M3471" s="336"/>
      <c r="N3471" s="337"/>
    </row>
    <row r="3472" spans="2:14" x14ac:dyDescent="0.2">
      <c r="B3472" s="332"/>
      <c r="C3472" s="332"/>
      <c r="D3472" s="333"/>
      <c r="E3472" s="334"/>
      <c r="F3472" s="334"/>
      <c r="G3472" s="334"/>
      <c r="H3472" s="335"/>
      <c r="I3472" s="336"/>
      <c r="J3472" s="336"/>
      <c r="K3472" s="336"/>
      <c r="L3472" s="336"/>
      <c r="M3472" s="336"/>
      <c r="N3472" s="337"/>
    </row>
    <row r="3473" spans="2:14" x14ac:dyDescent="0.2">
      <c r="B3473" s="332"/>
      <c r="C3473" s="332"/>
      <c r="D3473" s="333"/>
      <c r="E3473" s="334"/>
      <c r="F3473" s="334"/>
      <c r="G3473" s="334"/>
      <c r="H3473" s="335"/>
      <c r="I3473" s="336"/>
      <c r="J3473" s="336"/>
      <c r="K3473" s="336"/>
      <c r="L3473" s="336"/>
      <c r="M3473" s="336"/>
      <c r="N3473" s="337"/>
    </row>
    <row r="3474" spans="2:14" x14ac:dyDescent="0.2">
      <c r="B3474" s="332"/>
      <c r="C3474" s="332"/>
      <c r="D3474" s="333"/>
      <c r="E3474" s="334"/>
      <c r="F3474" s="334"/>
      <c r="G3474" s="334"/>
      <c r="H3474" s="335"/>
      <c r="I3474" s="336"/>
      <c r="J3474" s="336"/>
      <c r="K3474" s="336"/>
      <c r="L3474" s="336"/>
      <c r="M3474" s="336"/>
      <c r="N3474" s="337"/>
    </row>
    <row r="3475" spans="2:14" x14ac:dyDescent="0.2">
      <c r="B3475" s="332"/>
      <c r="C3475" s="332"/>
      <c r="D3475" s="333"/>
      <c r="E3475" s="334"/>
      <c r="F3475" s="334"/>
      <c r="G3475" s="334"/>
      <c r="H3475" s="335"/>
      <c r="I3475" s="336"/>
      <c r="J3475" s="336"/>
      <c r="K3475" s="336"/>
      <c r="L3475" s="336"/>
      <c r="M3475" s="336"/>
      <c r="N3475" s="337"/>
    </row>
    <row r="3476" spans="2:14" x14ac:dyDescent="0.2">
      <c r="B3476" s="332"/>
      <c r="C3476" s="332"/>
      <c r="D3476" s="333"/>
      <c r="E3476" s="334"/>
      <c r="F3476" s="334"/>
      <c r="G3476" s="334"/>
      <c r="H3476" s="335"/>
      <c r="I3476" s="336"/>
      <c r="J3476" s="336"/>
      <c r="K3476" s="336"/>
      <c r="L3476" s="336"/>
      <c r="M3476" s="336"/>
      <c r="N3476" s="337"/>
    </row>
    <row r="3477" spans="2:14" x14ac:dyDescent="0.2">
      <c r="B3477" s="332"/>
      <c r="C3477" s="332"/>
      <c r="D3477" s="333"/>
      <c r="E3477" s="334"/>
      <c r="F3477" s="334"/>
      <c r="G3477" s="334"/>
      <c r="H3477" s="335"/>
      <c r="I3477" s="336"/>
      <c r="J3477" s="336"/>
      <c r="K3477" s="336"/>
      <c r="L3477" s="336"/>
      <c r="M3477" s="336"/>
      <c r="N3477" s="337"/>
    </row>
    <row r="3478" spans="2:14" x14ac:dyDescent="0.2">
      <c r="B3478" s="332"/>
      <c r="C3478" s="332"/>
      <c r="D3478" s="333"/>
      <c r="E3478" s="334"/>
      <c r="F3478" s="334"/>
      <c r="G3478" s="334"/>
      <c r="H3478" s="335"/>
      <c r="I3478" s="336"/>
      <c r="J3478" s="336"/>
      <c r="K3478" s="336"/>
      <c r="L3478" s="336"/>
      <c r="M3478" s="336"/>
      <c r="N3478" s="337"/>
    </row>
    <row r="3479" spans="2:14" x14ac:dyDescent="0.2">
      <c r="B3479" s="332"/>
      <c r="C3479" s="332"/>
      <c r="D3479" s="333"/>
      <c r="E3479" s="334"/>
      <c r="F3479" s="334"/>
      <c r="G3479" s="334"/>
      <c r="H3479" s="335"/>
      <c r="I3479" s="336"/>
      <c r="J3479" s="336"/>
      <c r="K3479" s="336"/>
      <c r="L3479" s="336"/>
      <c r="M3479" s="336"/>
      <c r="N3479" s="337"/>
    </row>
    <row r="3480" spans="2:14" x14ac:dyDescent="0.2">
      <c r="B3480" s="332"/>
      <c r="C3480" s="332"/>
      <c r="D3480" s="333"/>
      <c r="E3480" s="334"/>
      <c r="F3480" s="334"/>
      <c r="G3480" s="334"/>
      <c r="H3480" s="335"/>
      <c r="I3480" s="336"/>
      <c r="J3480" s="336"/>
      <c r="K3480" s="336"/>
      <c r="L3480" s="336"/>
      <c r="M3480" s="336"/>
      <c r="N3480" s="337"/>
    </row>
    <row r="3481" spans="2:14" x14ac:dyDescent="0.2">
      <c r="B3481" s="332"/>
      <c r="C3481" s="332"/>
      <c r="D3481" s="333"/>
      <c r="E3481" s="334"/>
      <c r="F3481" s="334"/>
      <c r="G3481" s="334"/>
      <c r="H3481" s="335"/>
      <c r="I3481" s="336"/>
      <c r="J3481" s="336"/>
      <c r="K3481" s="336"/>
      <c r="L3481" s="336"/>
      <c r="M3481" s="336"/>
      <c r="N3481" s="337"/>
    </row>
    <row r="3482" spans="2:14" x14ac:dyDescent="0.2">
      <c r="B3482" s="332"/>
      <c r="C3482" s="332"/>
      <c r="D3482" s="333"/>
      <c r="E3482" s="334"/>
      <c r="F3482" s="334"/>
      <c r="G3482" s="334"/>
      <c r="H3482" s="335"/>
      <c r="I3482" s="336"/>
      <c r="J3482" s="336"/>
      <c r="K3482" s="336"/>
      <c r="L3482" s="336"/>
      <c r="M3482" s="336"/>
      <c r="N3482" s="337"/>
    </row>
    <row r="3483" spans="2:14" x14ac:dyDescent="0.2">
      <c r="B3483" s="332"/>
      <c r="C3483" s="332"/>
      <c r="D3483" s="333"/>
      <c r="E3483" s="334"/>
      <c r="F3483" s="334"/>
      <c r="G3483" s="334"/>
      <c r="H3483" s="335"/>
      <c r="I3483" s="336"/>
      <c r="J3483" s="336"/>
      <c r="K3483" s="336"/>
      <c r="L3483" s="336"/>
      <c r="M3483" s="336"/>
      <c r="N3483" s="337"/>
    </row>
    <row r="3484" spans="2:14" x14ac:dyDescent="0.2">
      <c r="B3484" s="332"/>
      <c r="C3484" s="332"/>
      <c r="D3484" s="333"/>
      <c r="E3484" s="334"/>
      <c r="F3484" s="334"/>
      <c r="G3484" s="334"/>
      <c r="H3484" s="335"/>
      <c r="I3484" s="336"/>
      <c r="J3484" s="336"/>
      <c r="K3484" s="336"/>
      <c r="L3484" s="336"/>
      <c r="M3484" s="336"/>
      <c r="N3484" s="337"/>
    </row>
    <row r="3485" spans="2:14" x14ac:dyDescent="0.2">
      <c r="B3485" s="332"/>
      <c r="C3485" s="332"/>
      <c r="D3485" s="333"/>
      <c r="E3485" s="334"/>
      <c r="F3485" s="334"/>
      <c r="G3485" s="334"/>
      <c r="H3485" s="335"/>
      <c r="I3485" s="336"/>
      <c r="J3485" s="336"/>
      <c r="K3485" s="336"/>
      <c r="L3485" s="336"/>
      <c r="M3485" s="336"/>
      <c r="N3485" s="337"/>
    </row>
    <row r="3486" spans="2:14" x14ac:dyDescent="0.2">
      <c r="B3486" s="332"/>
      <c r="C3486" s="332"/>
      <c r="D3486" s="333"/>
      <c r="E3486" s="334"/>
      <c r="F3486" s="334"/>
      <c r="G3486" s="334"/>
      <c r="H3486" s="335"/>
      <c r="I3486" s="336"/>
      <c r="J3486" s="336"/>
      <c r="K3486" s="336"/>
      <c r="L3486" s="336"/>
      <c r="M3486" s="336"/>
      <c r="N3486" s="337"/>
    </row>
    <row r="3487" spans="2:14" x14ac:dyDescent="0.2">
      <c r="B3487" s="332"/>
      <c r="C3487" s="332"/>
      <c r="D3487" s="333"/>
      <c r="E3487" s="334"/>
      <c r="F3487" s="334"/>
      <c r="G3487" s="334"/>
      <c r="H3487" s="335"/>
      <c r="I3487" s="336"/>
      <c r="J3487" s="336"/>
      <c r="K3487" s="336"/>
      <c r="L3487" s="336"/>
      <c r="M3487" s="336"/>
      <c r="N3487" s="337"/>
    </row>
    <row r="3488" spans="2:14" x14ac:dyDescent="0.2">
      <c r="B3488" s="332"/>
      <c r="C3488" s="332"/>
      <c r="D3488" s="333"/>
      <c r="E3488" s="334"/>
      <c r="F3488" s="334"/>
      <c r="G3488" s="334"/>
      <c r="H3488" s="335"/>
      <c r="I3488" s="336"/>
      <c r="J3488" s="336"/>
      <c r="K3488" s="336"/>
      <c r="L3488" s="336"/>
      <c r="M3488" s="336"/>
      <c r="N3488" s="337"/>
    </row>
    <row r="3489" spans="2:14" x14ac:dyDescent="0.2">
      <c r="B3489" s="332"/>
      <c r="C3489" s="332"/>
      <c r="D3489" s="333"/>
      <c r="E3489" s="334"/>
      <c r="F3489" s="334"/>
      <c r="G3489" s="334"/>
      <c r="H3489" s="335"/>
      <c r="I3489" s="336"/>
      <c r="J3489" s="336"/>
      <c r="K3489" s="336"/>
      <c r="L3489" s="336"/>
      <c r="M3489" s="336"/>
      <c r="N3489" s="337"/>
    </row>
    <row r="3490" spans="2:14" x14ac:dyDescent="0.2">
      <c r="B3490" s="332"/>
      <c r="C3490" s="332"/>
      <c r="D3490" s="333"/>
      <c r="E3490" s="334"/>
      <c r="F3490" s="334"/>
      <c r="G3490" s="334"/>
      <c r="H3490" s="335"/>
      <c r="I3490" s="336"/>
      <c r="J3490" s="336"/>
      <c r="K3490" s="336"/>
      <c r="L3490" s="336"/>
      <c r="M3490" s="336"/>
      <c r="N3490" s="337"/>
    </row>
    <row r="3491" spans="2:14" x14ac:dyDescent="0.2">
      <c r="B3491" s="332"/>
      <c r="C3491" s="332"/>
      <c r="D3491" s="333"/>
      <c r="E3491" s="334"/>
      <c r="F3491" s="334"/>
      <c r="G3491" s="334"/>
      <c r="H3491" s="335"/>
      <c r="I3491" s="336"/>
      <c r="J3491" s="336"/>
      <c r="K3491" s="336"/>
      <c r="L3491" s="336"/>
      <c r="M3491" s="336"/>
      <c r="N3491" s="337"/>
    </row>
    <row r="3492" spans="2:14" x14ac:dyDescent="0.2">
      <c r="B3492" s="332"/>
      <c r="C3492" s="332"/>
      <c r="D3492" s="333"/>
      <c r="E3492" s="334"/>
      <c r="F3492" s="334"/>
      <c r="G3492" s="334"/>
      <c r="H3492" s="335"/>
      <c r="I3492" s="336"/>
      <c r="J3492" s="336"/>
      <c r="K3492" s="336"/>
      <c r="L3492" s="336"/>
      <c r="M3492" s="336"/>
      <c r="N3492" s="337"/>
    </row>
    <row r="3493" spans="2:14" x14ac:dyDescent="0.2">
      <c r="B3493" s="332"/>
      <c r="C3493" s="332"/>
      <c r="D3493" s="333"/>
      <c r="E3493" s="334"/>
      <c r="F3493" s="334"/>
      <c r="G3493" s="334"/>
      <c r="H3493" s="335"/>
      <c r="I3493" s="336"/>
      <c r="J3493" s="336"/>
      <c r="K3493" s="336"/>
      <c r="L3493" s="336"/>
      <c r="M3493" s="336"/>
      <c r="N3493" s="337"/>
    </row>
    <row r="3494" spans="2:14" x14ac:dyDescent="0.2">
      <c r="B3494" s="332"/>
      <c r="C3494" s="332"/>
      <c r="D3494" s="333"/>
      <c r="E3494" s="334"/>
      <c r="F3494" s="334"/>
      <c r="G3494" s="334"/>
      <c r="H3494" s="335"/>
      <c r="I3494" s="336"/>
      <c r="J3494" s="336"/>
      <c r="K3494" s="336"/>
      <c r="L3494" s="336"/>
      <c r="M3494" s="336"/>
      <c r="N3494" s="337"/>
    </row>
    <row r="3495" spans="2:14" x14ac:dyDescent="0.2">
      <c r="B3495" s="332"/>
      <c r="C3495" s="332"/>
      <c r="D3495" s="333"/>
      <c r="E3495" s="334"/>
      <c r="F3495" s="334"/>
      <c r="G3495" s="334"/>
      <c r="H3495" s="335"/>
      <c r="I3495" s="336"/>
      <c r="J3495" s="336"/>
      <c r="K3495" s="336"/>
      <c r="L3495" s="336"/>
      <c r="M3495" s="336"/>
      <c r="N3495" s="337"/>
    </row>
    <row r="3496" spans="2:14" x14ac:dyDescent="0.2">
      <c r="B3496" s="332"/>
      <c r="C3496" s="332"/>
      <c r="D3496" s="333"/>
      <c r="E3496" s="334"/>
      <c r="F3496" s="334"/>
      <c r="G3496" s="334"/>
      <c r="H3496" s="335"/>
      <c r="I3496" s="336"/>
      <c r="J3496" s="336"/>
      <c r="K3496" s="336"/>
      <c r="L3496" s="336"/>
      <c r="M3496" s="336"/>
      <c r="N3496" s="337"/>
    </row>
    <row r="3497" spans="2:14" x14ac:dyDescent="0.2">
      <c r="B3497" s="332"/>
      <c r="C3497" s="332"/>
      <c r="D3497" s="333"/>
      <c r="E3497" s="334"/>
      <c r="F3497" s="334"/>
      <c r="G3497" s="334"/>
      <c r="H3497" s="335"/>
      <c r="I3497" s="336"/>
      <c r="J3497" s="336"/>
      <c r="K3497" s="336"/>
      <c r="L3497" s="336"/>
      <c r="M3497" s="336"/>
      <c r="N3497" s="337"/>
    </row>
    <row r="3498" spans="2:14" x14ac:dyDescent="0.2">
      <c r="B3498" s="332"/>
      <c r="C3498" s="332"/>
      <c r="D3498" s="333"/>
      <c r="E3498" s="334"/>
      <c r="F3498" s="334"/>
      <c r="G3498" s="334"/>
      <c r="H3498" s="335"/>
      <c r="I3498" s="336"/>
      <c r="J3498" s="336"/>
      <c r="K3498" s="336"/>
      <c r="L3498" s="336"/>
      <c r="M3498" s="336"/>
      <c r="N3498" s="337"/>
    </row>
    <row r="3499" spans="2:14" x14ac:dyDescent="0.2">
      <c r="B3499" s="332"/>
      <c r="C3499" s="332"/>
      <c r="D3499" s="333"/>
      <c r="E3499" s="334"/>
      <c r="F3499" s="334"/>
      <c r="G3499" s="334"/>
      <c r="H3499" s="335"/>
      <c r="I3499" s="336"/>
      <c r="J3499" s="336"/>
      <c r="K3499" s="336"/>
      <c r="L3499" s="336"/>
      <c r="M3499" s="336"/>
      <c r="N3499" s="337"/>
    </row>
    <row r="3500" spans="2:14" x14ac:dyDescent="0.2">
      <c r="B3500" s="332"/>
      <c r="C3500" s="332"/>
      <c r="D3500" s="333"/>
      <c r="E3500" s="334"/>
      <c r="F3500" s="334"/>
      <c r="G3500" s="334"/>
      <c r="H3500" s="335"/>
      <c r="I3500" s="336"/>
      <c r="J3500" s="336"/>
      <c r="K3500" s="336"/>
      <c r="L3500" s="336"/>
      <c r="M3500" s="336"/>
      <c r="N3500" s="337"/>
    </row>
    <row r="3501" spans="2:14" x14ac:dyDescent="0.2">
      <c r="B3501" s="332"/>
      <c r="C3501" s="332"/>
      <c r="D3501" s="333"/>
      <c r="E3501" s="334"/>
      <c r="F3501" s="334"/>
      <c r="G3501" s="334"/>
      <c r="H3501" s="335"/>
      <c r="I3501" s="336"/>
      <c r="J3501" s="336"/>
      <c r="K3501" s="336"/>
      <c r="L3501" s="336"/>
      <c r="M3501" s="336"/>
      <c r="N3501" s="337"/>
    </row>
    <row r="3502" spans="2:14" x14ac:dyDescent="0.2">
      <c r="B3502" s="332"/>
      <c r="C3502" s="332"/>
      <c r="D3502" s="333"/>
      <c r="E3502" s="334"/>
      <c r="F3502" s="334"/>
      <c r="G3502" s="334"/>
      <c r="H3502" s="335"/>
      <c r="I3502" s="336"/>
      <c r="J3502" s="336"/>
      <c r="K3502" s="336"/>
      <c r="L3502" s="336"/>
      <c r="M3502" s="336"/>
      <c r="N3502" s="337"/>
    </row>
    <row r="3503" spans="2:14" x14ac:dyDescent="0.2">
      <c r="B3503" s="332"/>
      <c r="C3503" s="332"/>
      <c r="D3503" s="333"/>
      <c r="E3503" s="334"/>
      <c r="F3503" s="334"/>
      <c r="G3503" s="334"/>
      <c r="H3503" s="335"/>
      <c r="I3503" s="336"/>
      <c r="J3503" s="336"/>
      <c r="K3503" s="336"/>
      <c r="L3503" s="336"/>
      <c r="M3503" s="336"/>
      <c r="N3503" s="337"/>
    </row>
    <row r="3504" spans="2:14" x14ac:dyDescent="0.2">
      <c r="B3504" s="332"/>
      <c r="C3504" s="332"/>
      <c r="D3504" s="333"/>
      <c r="E3504" s="334"/>
      <c r="F3504" s="334"/>
      <c r="G3504" s="334"/>
      <c r="H3504" s="335"/>
      <c r="I3504" s="336"/>
      <c r="J3504" s="336"/>
      <c r="K3504" s="336"/>
      <c r="L3504" s="336"/>
      <c r="M3504" s="336"/>
      <c r="N3504" s="337"/>
    </row>
    <row r="3505" spans="2:14" x14ac:dyDescent="0.2">
      <c r="B3505" s="332"/>
      <c r="C3505" s="332"/>
      <c r="D3505" s="333"/>
      <c r="E3505" s="334"/>
      <c r="F3505" s="334"/>
      <c r="G3505" s="334"/>
      <c r="H3505" s="335"/>
      <c r="I3505" s="336"/>
      <c r="J3505" s="336"/>
      <c r="K3505" s="336"/>
      <c r="L3505" s="336"/>
      <c r="M3505" s="336"/>
      <c r="N3505" s="337"/>
    </row>
    <row r="3506" spans="2:14" x14ac:dyDescent="0.2">
      <c r="B3506" s="332"/>
      <c r="C3506" s="332"/>
      <c r="D3506" s="333"/>
      <c r="E3506" s="334"/>
      <c r="F3506" s="334"/>
      <c r="G3506" s="334"/>
      <c r="H3506" s="335"/>
      <c r="I3506" s="336"/>
      <c r="J3506" s="336"/>
      <c r="K3506" s="336"/>
      <c r="L3506" s="336"/>
      <c r="M3506" s="336"/>
      <c r="N3506" s="337"/>
    </row>
    <row r="3507" spans="2:14" x14ac:dyDescent="0.2">
      <c r="B3507" s="332"/>
      <c r="C3507" s="332"/>
      <c r="D3507" s="333"/>
      <c r="E3507" s="334"/>
      <c r="F3507" s="334"/>
      <c r="G3507" s="334"/>
      <c r="H3507" s="335"/>
      <c r="I3507" s="336"/>
      <c r="J3507" s="336"/>
      <c r="K3507" s="336"/>
      <c r="L3507" s="336"/>
      <c r="M3507" s="336"/>
      <c r="N3507" s="337"/>
    </row>
    <row r="3508" spans="2:14" x14ac:dyDescent="0.2">
      <c r="B3508" s="332"/>
      <c r="C3508" s="332"/>
      <c r="D3508" s="333"/>
      <c r="E3508" s="334"/>
      <c r="F3508" s="334"/>
      <c r="G3508" s="334"/>
      <c r="H3508" s="335"/>
      <c r="I3508" s="336"/>
      <c r="J3508" s="336"/>
      <c r="K3508" s="336"/>
      <c r="L3508" s="336"/>
      <c r="M3508" s="336"/>
      <c r="N3508" s="337"/>
    </row>
    <row r="3509" spans="2:14" x14ac:dyDescent="0.2">
      <c r="B3509" s="332"/>
      <c r="C3509" s="332"/>
      <c r="D3509" s="333"/>
      <c r="E3509" s="334"/>
      <c r="F3509" s="334"/>
      <c r="G3509" s="334"/>
      <c r="H3509" s="335"/>
      <c r="I3509" s="336"/>
      <c r="J3509" s="336"/>
      <c r="K3509" s="336"/>
      <c r="L3509" s="336"/>
      <c r="M3509" s="336"/>
      <c r="N3509" s="337"/>
    </row>
    <row r="3510" spans="2:14" x14ac:dyDescent="0.2">
      <c r="B3510" s="332"/>
      <c r="C3510" s="332"/>
      <c r="D3510" s="333"/>
      <c r="E3510" s="334"/>
      <c r="F3510" s="334"/>
      <c r="G3510" s="334"/>
      <c r="H3510" s="335"/>
      <c r="I3510" s="336"/>
      <c r="J3510" s="336"/>
      <c r="K3510" s="336"/>
      <c r="L3510" s="336"/>
      <c r="M3510" s="336"/>
      <c r="N3510" s="337"/>
    </row>
    <row r="3511" spans="2:14" x14ac:dyDescent="0.2">
      <c r="B3511" s="332"/>
      <c r="C3511" s="332"/>
      <c r="D3511" s="333"/>
      <c r="E3511" s="334"/>
      <c r="F3511" s="334"/>
      <c r="G3511" s="334"/>
      <c r="H3511" s="335"/>
      <c r="I3511" s="336"/>
      <c r="J3511" s="336"/>
      <c r="K3511" s="336"/>
      <c r="L3511" s="336"/>
      <c r="M3511" s="336"/>
      <c r="N3511" s="337"/>
    </row>
    <row r="3512" spans="2:14" x14ac:dyDescent="0.2">
      <c r="B3512" s="332"/>
      <c r="C3512" s="332"/>
      <c r="D3512" s="333"/>
      <c r="E3512" s="334"/>
      <c r="F3512" s="334"/>
      <c r="G3512" s="334"/>
      <c r="H3512" s="335"/>
      <c r="I3512" s="336"/>
      <c r="J3512" s="336"/>
      <c r="K3512" s="336"/>
      <c r="L3512" s="336"/>
      <c r="M3512" s="336"/>
      <c r="N3512" s="337"/>
    </row>
    <row r="3513" spans="2:14" x14ac:dyDescent="0.2">
      <c r="B3513" s="332"/>
      <c r="C3513" s="332"/>
      <c r="D3513" s="333"/>
      <c r="E3513" s="334"/>
      <c r="F3513" s="334"/>
      <c r="G3513" s="334"/>
      <c r="H3513" s="335"/>
      <c r="I3513" s="336"/>
      <c r="J3513" s="336"/>
      <c r="K3513" s="336"/>
      <c r="L3513" s="336"/>
      <c r="M3513" s="336"/>
      <c r="N3513" s="337"/>
    </row>
    <row r="3514" spans="2:14" x14ac:dyDescent="0.2">
      <c r="B3514" s="332"/>
      <c r="C3514" s="332"/>
      <c r="D3514" s="333"/>
      <c r="E3514" s="334"/>
      <c r="F3514" s="334"/>
      <c r="G3514" s="334"/>
      <c r="H3514" s="335"/>
      <c r="I3514" s="336"/>
      <c r="J3514" s="336"/>
      <c r="K3514" s="336"/>
      <c r="L3514" s="336"/>
      <c r="M3514" s="336"/>
      <c r="N3514" s="337"/>
    </row>
    <row r="3515" spans="2:14" x14ac:dyDescent="0.2">
      <c r="B3515" s="332"/>
      <c r="C3515" s="332"/>
      <c r="D3515" s="333"/>
      <c r="E3515" s="334"/>
      <c r="F3515" s="334"/>
      <c r="G3515" s="334"/>
      <c r="H3515" s="335"/>
      <c r="I3515" s="336"/>
      <c r="J3515" s="336"/>
      <c r="K3515" s="336"/>
      <c r="L3515" s="336"/>
      <c r="M3515" s="336"/>
      <c r="N3515" s="337"/>
    </row>
    <row r="3516" spans="2:14" x14ac:dyDescent="0.2">
      <c r="B3516" s="332"/>
      <c r="C3516" s="332"/>
      <c r="D3516" s="333"/>
      <c r="E3516" s="334"/>
      <c r="F3516" s="334"/>
      <c r="G3516" s="334"/>
      <c r="H3516" s="335"/>
      <c r="I3516" s="336"/>
      <c r="J3516" s="336"/>
      <c r="K3516" s="336"/>
      <c r="L3516" s="336"/>
      <c r="M3516" s="336"/>
      <c r="N3516" s="337"/>
    </row>
    <row r="3517" spans="2:14" x14ac:dyDescent="0.2">
      <c r="B3517" s="332"/>
      <c r="C3517" s="332"/>
      <c r="D3517" s="333"/>
      <c r="E3517" s="334"/>
      <c r="F3517" s="334"/>
      <c r="G3517" s="334"/>
      <c r="H3517" s="335"/>
      <c r="I3517" s="336"/>
      <c r="J3517" s="336"/>
      <c r="K3517" s="336"/>
      <c r="L3517" s="336"/>
      <c r="M3517" s="336"/>
      <c r="N3517" s="337"/>
    </row>
    <row r="3518" spans="2:14" x14ac:dyDescent="0.2">
      <c r="B3518" s="332"/>
      <c r="C3518" s="332"/>
      <c r="D3518" s="333"/>
      <c r="E3518" s="334"/>
      <c r="F3518" s="334"/>
      <c r="G3518" s="334"/>
      <c r="H3518" s="335"/>
      <c r="I3518" s="336"/>
      <c r="J3518" s="336"/>
      <c r="K3518" s="336"/>
      <c r="L3518" s="336"/>
      <c r="M3518" s="336"/>
      <c r="N3518" s="337"/>
    </row>
    <row r="3519" spans="2:14" x14ac:dyDescent="0.2">
      <c r="B3519" s="332"/>
      <c r="C3519" s="332"/>
      <c r="D3519" s="333"/>
      <c r="E3519" s="334"/>
      <c r="F3519" s="334"/>
      <c r="G3519" s="334"/>
      <c r="H3519" s="335"/>
      <c r="I3519" s="336"/>
      <c r="J3519" s="336"/>
      <c r="K3519" s="336"/>
      <c r="L3519" s="336"/>
      <c r="M3519" s="336"/>
      <c r="N3519" s="337"/>
    </row>
    <row r="3520" spans="2:14" x14ac:dyDescent="0.2">
      <c r="B3520" s="332"/>
      <c r="C3520" s="332"/>
      <c r="D3520" s="333"/>
      <c r="E3520" s="334"/>
      <c r="F3520" s="334"/>
      <c r="G3520" s="334"/>
      <c r="H3520" s="335"/>
      <c r="I3520" s="336"/>
      <c r="J3520" s="336"/>
      <c r="K3520" s="336"/>
      <c r="L3520" s="336"/>
      <c r="M3520" s="336"/>
      <c r="N3520" s="337"/>
    </row>
    <row r="3521" spans="2:14" x14ac:dyDescent="0.2">
      <c r="B3521" s="332"/>
      <c r="C3521" s="332"/>
      <c r="D3521" s="333"/>
      <c r="E3521" s="334"/>
      <c r="F3521" s="334"/>
      <c r="G3521" s="334"/>
      <c r="H3521" s="335"/>
      <c r="I3521" s="336"/>
      <c r="J3521" s="336"/>
      <c r="K3521" s="336"/>
      <c r="L3521" s="336"/>
      <c r="M3521" s="336"/>
      <c r="N3521" s="337"/>
    </row>
    <row r="3522" spans="2:14" x14ac:dyDescent="0.2">
      <c r="B3522" s="332"/>
      <c r="C3522" s="332"/>
      <c r="D3522" s="333"/>
      <c r="E3522" s="334"/>
      <c r="F3522" s="334"/>
      <c r="G3522" s="334"/>
      <c r="H3522" s="335"/>
      <c r="I3522" s="336"/>
      <c r="J3522" s="336"/>
      <c r="K3522" s="336"/>
      <c r="L3522" s="336"/>
      <c r="M3522" s="336"/>
      <c r="N3522" s="337"/>
    </row>
    <row r="3523" spans="2:14" x14ac:dyDescent="0.2">
      <c r="B3523" s="332"/>
      <c r="C3523" s="332"/>
      <c r="D3523" s="333"/>
      <c r="E3523" s="334"/>
      <c r="F3523" s="334"/>
      <c r="G3523" s="334"/>
      <c r="H3523" s="335"/>
      <c r="I3523" s="336"/>
      <c r="J3523" s="336"/>
      <c r="K3523" s="336"/>
      <c r="L3523" s="336"/>
      <c r="M3523" s="336"/>
      <c r="N3523" s="337"/>
    </row>
    <row r="3524" spans="2:14" x14ac:dyDescent="0.2">
      <c r="B3524" s="332"/>
      <c r="C3524" s="332"/>
      <c r="D3524" s="333"/>
      <c r="E3524" s="334"/>
      <c r="F3524" s="334"/>
      <c r="G3524" s="334"/>
      <c r="H3524" s="335"/>
      <c r="I3524" s="336"/>
      <c r="J3524" s="336"/>
      <c r="K3524" s="336"/>
      <c r="L3524" s="336"/>
      <c r="M3524" s="336"/>
      <c r="N3524" s="337"/>
    </row>
    <row r="3525" spans="2:14" x14ac:dyDescent="0.2">
      <c r="B3525" s="332"/>
      <c r="C3525" s="332"/>
      <c r="D3525" s="333"/>
      <c r="E3525" s="334"/>
      <c r="F3525" s="334"/>
      <c r="G3525" s="334"/>
      <c r="H3525" s="335"/>
      <c r="I3525" s="336"/>
      <c r="J3525" s="336"/>
      <c r="K3525" s="336"/>
      <c r="L3525" s="336"/>
      <c r="M3525" s="336"/>
      <c r="N3525" s="337"/>
    </row>
    <row r="3526" spans="2:14" x14ac:dyDescent="0.2">
      <c r="B3526" s="332"/>
      <c r="C3526" s="332"/>
      <c r="D3526" s="333"/>
      <c r="E3526" s="334"/>
      <c r="F3526" s="334"/>
      <c r="G3526" s="334"/>
      <c r="H3526" s="335"/>
      <c r="I3526" s="336"/>
      <c r="J3526" s="336"/>
      <c r="K3526" s="336"/>
      <c r="L3526" s="336"/>
      <c r="M3526" s="336"/>
      <c r="N3526" s="337"/>
    </row>
    <row r="3527" spans="2:14" x14ac:dyDescent="0.2">
      <c r="B3527" s="332"/>
      <c r="C3527" s="332"/>
      <c r="D3527" s="333"/>
      <c r="E3527" s="334"/>
      <c r="F3527" s="334"/>
      <c r="G3527" s="334"/>
      <c r="H3527" s="335"/>
      <c r="I3527" s="336"/>
      <c r="J3527" s="336"/>
      <c r="K3527" s="336"/>
      <c r="L3527" s="336"/>
      <c r="M3527" s="336"/>
      <c r="N3527" s="337"/>
    </row>
    <row r="3528" spans="2:14" x14ac:dyDescent="0.2">
      <c r="B3528" s="332"/>
      <c r="C3528" s="332"/>
      <c r="D3528" s="333"/>
      <c r="E3528" s="334"/>
      <c r="F3528" s="334"/>
      <c r="G3528" s="334"/>
      <c r="H3528" s="335"/>
      <c r="I3528" s="336"/>
      <c r="J3528" s="336"/>
      <c r="K3528" s="336"/>
      <c r="L3528" s="336"/>
      <c r="M3528" s="336"/>
      <c r="N3528" s="337"/>
    </row>
    <row r="3529" spans="2:14" x14ac:dyDescent="0.2">
      <c r="B3529" s="332"/>
      <c r="C3529" s="332"/>
      <c r="D3529" s="333"/>
      <c r="E3529" s="334"/>
      <c r="F3529" s="334"/>
      <c r="G3529" s="334"/>
      <c r="H3529" s="335"/>
      <c r="I3529" s="336"/>
      <c r="J3529" s="336"/>
      <c r="K3529" s="336"/>
      <c r="L3529" s="336"/>
      <c r="M3529" s="336"/>
      <c r="N3529" s="337"/>
    </row>
    <row r="3530" spans="2:14" x14ac:dyDescent="0.2">
      <c r="B3530" s="332"/>
      <c r="C3530" s="332"/>
      <c r="D3530" s="333"/>
      <c r="E3530" s="334"/>
      <c r="F3530" s="334"/>
      <c r="G3530" s="334"/>
      <c r="H3530" s="335"/>
      <c r="I3530" s="336"/>
      <c r="J3530" s="336"/>
      <c r="K3530" s="336"/>
      <c r="L3530" s="336"/>
      <c r="M3530" s="336"/>
      <c r="N3530" s="337"/>
    </row>
    <row r="3531" spans="2:14" x14ac:dyDescent="0.2">
      <c r="B3531" s="332"/>
      <c r="C3531" s="332"/>
      <c r="D3531" s="333"/>
      <c r="E3531" s="334"/>
      <c r="F3531" s="334"/>
      <c r="G3531" s="334"/>
      <c r="H3531" s="335"/>
      <c r="I3531" s="336"/>
      <c r="J3531" s="336"/>
      <c r="K3531" s="336"/>
      <c r="L3531" s="336"/>
      <c r="M3531" s="336"/>
      <c r="N3531" s="337"/>
    </row>
    <row r="3532" spans="2:14" x14ac:dyDescent="0.2">
      <c r="B3532" s="332"/>
      <c r="C3532" s="332"/>
      <c r="D3532" s="333"/>
      <c r="E3532" s="334"/>
      <c r="F3532" s="334"/>
      <c r="G3532" s="334"/>
      <c r="H3532" s="335"/>
      <c r="I3532" s="336"/>
      <c r="J3532" s="336"/>
      <c r="K3532" s="336"/>
      <c r="L3532" s="336"/>
      <c r="M3532" s="336"/>
      <c r="N3532" s="337"/>
    </row>
    <row r="3533" spans="2:14" x14ac:dyDescent="0.2">
      <c r="B3533" s="332"/>
      <c r="C3533" s="332"/>
      <c r="D3533" s="333"/>
      <c r="E3533" s="334"/>
      <c r="F3533" s="334"/>
      <c r="G3533" s="334"/>
      <c r="H3533" s="335"/>
      <c r="I3533" s="336"/>
      <c r="J3533" s="336"/>
      <c r="K3533" s="336"/>
      <c r="L3533" s="336"/>
      <c r="M3533" s="336"/>
      <c r="N3533" s="337"/>
    </row>
    <row r="3534" spans="2:14" x14ac:dyDescent="0.2">
      <c r="B3534" s="332"/>
      <c r="C3534" s="332"/>
      <c r="D3534" s="333"/>
      <c r="E3534" s="334"/>
      <c r="F3534" s="334"/>
      <c r="G3534" s="334"/>
      <c r="H3534" s="335"/>
      <c r="I3534" s="336"/>
      <c r="J3534" s="336"/>
      <c r="K3534" s="336"/>
      <c r="L3534" s="336"/>
      <c r="M3534" s="336"/>
      <c r="N3534" s="337"/>
    </row>
    <row r="3535" spans="2:14" x14ac:dyDescent="0.2">
      <c r="B3535" s="332"/>
      <c r="C3535" s="332"/>
      <c r="D3535" s="333"/>
      <c r="E3535" s="334"/>
      <c r="F3535" s="334"/>
      <c r="G3535" s="334"/>
      <c r="H3535" s="335"/>
      <c r="I3535" s="336"/>
      <c r="J3535" s="336"/>
      <c r="K3535" s="336"/>
      <c r="L3535" s="336"/>
      <c r="M3535" s="336"/>
      <c r="N3535" s="337"/>
    </row>
    <row r="3536" spans="2:14" x14ac:dyDescent="0.2">
      <c r="B3536" s="332"/>
      <c r="C3536" s="332"/>
      <c r="D3536" s="333"/>
      <c r="E3536" s="334"/>
      <c r="F3536" s="334"/>
      <c r="G3536" s="334"/>
      <c r="H3536" s="335"/>
      <c r="I3536" s="336"/>
      <c r="J3536" s="336"/>
      <c r="K3536" s="336"/>
      <c r="L3536" s="336"/>
      <c r="M3536" s="336"/>
      <c r="N3536" s="337"/>
    </row>
    <row r="3537" spans="2:14" x14ac:dyDescent="0.2">
      <c r="B3537" s="332"/>
      <c r="C3537" s="332"/>
      <c r="D3537" s="333"/>
      <c r="E3537" s="334"/>
      <c r="F3537" s="334"/>
      <c r="G3537" s="334"/>
      <c r="H3537" s="335"/>
      <c r="I3537" s="336"/>
      <c r="J3537" s="336"/>
      <c r="K3537" s="336"/>
      <c r="L3537" s="336"/>
      <c r="M3537" s="336"/>
      <c r="N3537" s="337"/>
    </row>
    <row r="3538" spans="2:14" x14ac:dyDescent="0.2">
      <c r="B3538" s="332"/>
      <c r="C3538" s="332"/>
      <c r="D3538" s="333"/>
      <c r="E3538" s="334"/>
      <c r="F3538" s="334"/>
      <c r="G3538" s="334"/>
      <c r="H3538" s="335"/>
      <c r="I3538" s="336"/>
      <c r="J3538" s="336"/>
      <c r="K3538" s="336"/>
      <c r="L3538" s="336"/>
      <c r="M3538" s="336"/>
      <c r="N3538" s="337"/>
    </row>
    <row r="3539" spans="2:14" x14ac:dyDescent="0.2">
      <c r="B3539" s="332"/>
      <c r="C3539" s="332"/>
      <c r="D3539" s="333"/>
      <c r="E3539" s="334"/>
      <c r="F3539" s="334"/>
      <c r="G3539" s="334"/>
      <c r="H3539" s="335"/>
      <c r="I3539" s="336"/>
      <c r="J3539" s="336"/>
      <c r="K3539" s="336"/>
      <c r="L3539" s="336"/>
      <c r="M3539" s="336"/>
      <c r="N3539" s="337"/>
    </row>
    <row r="3540" spans="2:14" x14ac:dyDescent="0.2">
      <c r="B3540" s="332"/>
      <c r="C3540" s="332"/>
      <c r="D3540" s="333"/>
      <c r="E3540" s="334"/>
      <c r="F3540" s="334"/>
      <c r="G3540" s="334"/>
      <c r="H3540" s="335"/>
      <c r="I3540" s="336"/>
      <c r="J3540" s="336"/>
      <c r="K3540" s="336"/>
      <c r="L3540" s="336"/>
      <c r="M3540" s="336"/>
      <c r="N3540" s="337"/>
    </row>
    <row r="3541" spans="2:14" x14ac:dyDescent="0.2">
      <c r="B3541" s="332"/>
      <c r="C3541" s="332"/>
      <c r="D3541" s="333"/>
      <c r="E3541" s="334"/>
      <c r="F3541" s="334"/>
      <c r="G3541" s="334"/>
      <c r="H3541" s="335"/>
      <c r="I3541" s="336"/>
      <c r="J3541" s="336"/>
      <c r="K3541" s="336"/>
      <c r="L3541" s="336"/>
      <c r="M3541" s="336"/>
      <c r="N3541" s="337"/>
    </row>
    <row r="3542" spans="2:14" x14ac:dyDescent="0.2">
      <c r="B3542" s="332"/>
      <c r="C3542" s="332"/>
      <c r="D3542" s="333"/>
      <c r="E3542" s="334"/>
      <c r="F3542" s="334"/>
      <c r="G3542" s="334"/>
      <c r="H3542" s="335"/>
      <c r="I3542" s="336"/>
      <c r="J3542" s="336"/>
      <c r="K3542" s="336"/>
      <c r="L3542" s="336"/>
      <c r="M3542" s="336"/>
      <c r="N3542" s="337"/>
    </row>
    <row r="3543" spans="2:14" x14ac:dyDescent="0.2">
      <c r="B3543" s="332"/>
      <c r="C3543" s="332"/>
      <c r="D3543" s="333"/>
      <c r="E3543" s="334"/>
      <c r="F3543" s="334"/>
      <c r="G3543" s="334"/>
      <c r="H3543" s="335"/>
      <c r="I3543" s="336"/>
      <c r="J3543" s="336"/>
      <c r="K3543" s="336"/>
      <c r="L3543" s="336"/>
      <c r="M3543" s="336"/>
      <c r="N3543" s="337"/>
    </row>
    <row r="3544" spans="2:14" x14ac:dyDescent="0.2">
      <c r="B3544" s="332"/>
      <c r="C3544" s="332"/>
      <c r="D3544" s="333"/>
      <c r="E3544" s="334"/>
      <c r="F3544" s="334"/>
      <c r="G3544" s="334"/>
      <c r="H3544" s="335"/>
      <c r="I3544" s="336"/>
      <c r="J3544" s="336"/>
      <c r="K3544" s="336"/>
      <c r="L3544" s="336"/>
      <c r="M3544" s="336"/>
      <c r="N3544" s="337"/>
    </row>
    <row r="3545" spans="2:14" x14ac:dyDescent="0.2">
      <c r="B3545" s="332"/>
      <c r="C3545" s="332"/>
      <c r="D3545" s="333"/>
      <c r="E3545" s="334"/>
      <c r="F3545" s="334"/>
      <c r="G3545" s="334"/>
      <c r="H3545" s="335"/>
      <c r="I3545" s="336"/>
      <c r="J3545" s="336"/>
      <c r="K3545" s="336"/>
      <c r="L3545" s="336"/>
      <c r="M3545" s="336"/>
      <c r="N3545" s="337"/>
    </row>
    <row r="3546" spans="2:14" x14ac:dyDescent="0.2">
      <c r="B3546" s="332"/>
      <c r="C3546" s="332"/>
      <c r="D3546" s="333"/>
      <c r="E3546" s="334"/>
      <c r="F3546" s="334"/>
      <c r="G3546" s="334"/>
      <c r="H3546" s="335"/>
      <c r="I3546" s="336"/>
      <c r="J3546" s="336"/>
      <c r="K3546" s="336"/>
      <c r="L3546" s="336"/>
      <c r="M3546" s="336"/>
      <c r="N3546" s="337"/>
    </row>
    <row r="3547" spans="2:14" x14ac:dyDescent="0.2">
      <c r="B3547" s="332"/>
      <c r="C3547" s="332"/>
      <c r="D3547" s="333"/>
      <c r="E3547" s="334"/>
      <c r="F3547" s="334"/>
      <c r="G3547" s="334"/>
      <c r="H3547" s="335"/>
      <c r="I3547" s="336"/>
      <c r="J3547" s="336"/>
      <c r="K3547" s="336"/>
      <c r="L3547" s="336"/>
      <c r="M3547" s="336"/>
      <c r="N3547" s="337"/>
    </row>
    <row r="3548" spans="2:14" x14ac:dyDescent="0.2">
      <c r="B3548" s="332"/>
      <c r="C3548" s="332"/>
      <c r="D3548" s="333"/>
      <c r="E3548" s="334"/>
      <c r="F3548" s="334"/>
      <c r="G3548" s="334"/>
      <c r="H3548" s="335"/>
      <c r="I3548" s="336"/>
      <c r="J3548" s="336"/>
      <c r="K3548" s="336"/>
      <c r="L3548" s="336"/>
      <c r="M3548" s="336"/>
      <c r="N3548" s="337"/>
    </row>
    <row r="3549" spans="2:14" x14ac:dyDescent="0.2">
      <c r="B3549" s="332"/>
      <c r="C3549" s="332"/>
      <c r="D3549" s="333"/>
      <c r="E3549" s="334"/>
      <c r="F3549" s="334"/>
      <c r="G3549" s="334"/>
      <c r="H3549" s="335"/>
      <c r="I3549" s="336"/>
      <c r="J3549" s="336"/>
      <c r="K3549" s="336"/>
      <c r="L3549" s="336"/>
      <c r="M3549" s="336"/>
      <c r="N3549" s="337"/>
    </row>
    <row r="3550" spans="2:14" x14ac:dyDescent="0.2">
      <c r="B3550" s="332"/>
      <c r="C3550" s="332"/>
      <c r="D3550" s="333"/>
      <c r="E3550" s="334"/>
      <c r="F3550" s="334"/>
      <c r="G3550" s="334"/>
      <c r="H3550" s="335"/>
      <c r="I3550" s="336"/>
      <c r="J3550" s="336"/>
      <c r="K3550" s="336"/>
      <c r="L3550" s="336"/>
      <c r="M3550" s="336"/>
      <c r="N3550" s="337"/>
    </row>
    <row r="3551" spans="2:14" x14ac:dyDescent="0.2">
      <c r="B3551" s="332"/>
      <c r="C3551" s="332"/>
      <c r="D3551" s="333"/>
      <c r="E3551" s="334"/>
      <c r="F3551" s="334"/>
      <c r="G3551" s="334"/>
      <c r="H3551" s="335"/>
      <c r="I3551" s="336"/>
      <c r="J3551" s="336"/>
      <c r="K3551" s="336"/>
      <c r="L3551" s="336"/>
      <c r="M3551" s="336"/>
      <c r="N3551" s="337"/>
    </row>
    <row r="3552" spans="2:14" x14ac:dyDescent="0.2">
      <c r="B3552" s="332"/>
      <c r="C3552" s="332"/>
      <c r="D3552" s="333"/>
      <c r="E3552" s="334"/>
      <c r="F3552" s="334"/>
      <c r="G3552" s="334"/>
      <c r="H3552" s="335"/>
      <c r="I3552" s="336"/>
      <c r="J3552" s="336"/>
      <c r="K3552" s="336"/>
      <c r="L3552" s="336"/>
      <c r="M3552" s="336"/>
      <c r="N3552" s="337"/>
    </row>
    <row r="3553" spans="2:14" x14ac:dyDescent="0.2">
      <c r="B3553" s="332"/>
      <c r="C3553" s="332"/>
      <c r="D3553" s="333"/>
      <c r="E3553" s="334"/>
      <c r="F3553" s="334"/>
      <c r="G3553" s="334"/>
      <c r="H3553" s="335"/>
      <c r="I3553" s="336"/>
      <c r="J3553" s="336"/>
      <c r="K3553" s="336"/>
      <c r="L3553" s="336"/>
      <c r="M3553" s="336"/>
      <c r="N3553" s="337"/>
    </row>
    <row r="3554" spans="2:14" x14ac:dyDescent="0.2">
      <c r="B3554" s="332"/>
      <c r="C3554" s="332"/>
      <c r="D3554" s="333"/>
      <c r="E3554" s="334"/>
      <c r="F3554" s="334"/>
      <c r="G3554" s="334"/>
      <c r="H3554" s="335"/>
      <c r="I3554" s="336"/>
      <c r="J3554" s="336"/>
      <c r="K3554" s="336"/>
      <c r="L3554" s="336"/>
      <c r="M3554" s="336"/>
      <c r="N3554" s="337"/>
    </row>
    <row r="3555" spans="2:14" x14ac:dyDescent="0.2">
      <c r="B3555" s="332"/>
      <c r="C3555" s="332"/>
      <c r="D3555" s="333"/>
      <c r="E3555" s="334"/>
      <c r="F3555" s="334"/>
      <c r="G3555" s="334"/>
      <c r="H3555" s="335"/>
      <c r="I3555" s="336"/>
      <c r="J3555" s="336"/>
      <c r="K3555" s="336"/>
      <c r="L3555" s="336"/>
      <c r="M3555" s="336"/>
      <c r="N3555" s="337"/>
    </row>
    <row r="3556" spans="2:14" x14ac:dyDescent="0.2">
      <c r="B3556" s="332"/>
      <c r="C3556" s="332"/>
      <c r="D3556" s="333"/>
      <c r="E3556" s="334"/>
      <c r="F3556" s="334"/>
      <c r="G3556" s="334"/>
      <c r="H3556" s="335"/>
      <c r="I3556" s="336"/>
      <c r="J3556" s="336"/>
      <c r="K3556" s="336"/>
      <c r="L3556" s="336"/>
      <c r="M3556" s="336"/>
      <c r="N3556" s="337"/>
    </row>
    <row r="3557" spans="2:14" x14ac:dyDescent="0.2">
      <c r="B3557" s="332"/>
      <c r="C3557" s="332"/>
      <c r="D3557" s="333"/>
      <c r="E3557" s="334"/>
      <c r="F3557" s="334"/>
      <c r="G3557" s="334"/>
      <c r="H3557" s="335"/>
      <c r="I3557" s="336"/>
      <c r="J3557" s="336"/>
      <c r="K3557" s="336"/>
      <c r="L3557" s="336"/>
      <c r="M3557" s="336"/>
      <c r="N3557" s="337"/>
    </row>
    <row r="3558" spans="2:14" x14ac:dyDescent="0.2">
      <c r="B3558" s="332"/>
      <c r="C3558" s="332"/>
      <c r="D3558" s="333"/>
      <c r="E3558" s="334"/>
      <c r="F3558" s="334"/>
      <c r="G3558" s="334"/>
      <c r="H3558" s="335"/>
      <c r="I3558" s="336"/>
      <c r="J3558" s="336"/>
      <c r="K3558" s="336"/>
      <c r="L3558" s="336"/>
      <c r="M3558" s="336"/>
      <c r="N3558" s="337"/>
    </row>
    <row r="3559" spans="2:14" x14ac:dyDescent="0.2">
      <c r="B3559" s="332"/>
      <c r="C3559" s="332"/>
      <c r="D3559" s="333"/>
      <c r="E3559" s="334"/>
      <c r="F3559" s="334"/>
      <c r="G3559" s="334"/>
      <c r="H3559" s="335"/>
      <c r="I3559" s="336"/>
      <c r="J3559" s="336"/>
      <c r="K3559" s="336"/>
      <c r="L3559" s="336"/>
      <c r="M3559" s="336"/>
      <c r="N3559" s="337"/>
    </row>
    <row r="3560" spans="2:14" x14ac:dyDescent="0.2">
      <c r="B3560" s="332"/>
      <c r="C3560" s="332"/>
      <c r="D3560" s="333"/>
      <c r="E3560" s="334"/>
      <c r="F3560" s="334"/>
      <c r="G3560" s="334"/>
      <c r="H3560" s="335"/>
      <c r="I3560" s="336"/>
      <c r="J3560" s="336"/>
      <c r="K3560" s="336"/>
      <c r="L3560" s="336"/>
      <c r="M3560" s="336"/>
      <c r="N3560" s="337"/>
    </row>
    <row r="3561" spans="2:14" x14ac:dyDescent="0.2">
      <c r="B3561" s="332"/>
      <c r="C3561" s="332"/>
      <c r="D3561" s="333"/>
      <c r="E3561" s="334"/>
      <c r="F3561" s="334"/>
      <c r="G3561" s="334"/>
      <c r="H3561" s="335"/>
      <c r="I3561" s="336"/>
      <c r="J3561" s="336"/>
      <c r="K3561" s="336"/>
      <c r="L3561" s="336"/>
      <c r="M3561" s="336"/>
      <c r="N3561" s="337"/>
    </row>
    <row r="3562" spans="2:14" x14ac:dyDescent="0.2">
      <c r="B3562" s="332"/>
      <c r="C3562" s="332"/>
      <c r="D3562" s="333"/>
      <c r="E3562" s="334"/>
      <c r="F3562" s="334"/>
      <c r="G3562" s="334"/>
      <c r="H3562" s="335"/>
      <c r="I3562" s="336"/>
      <c r="J3562" s="336"/>
      <c r="K3562" s="336"/>
      <c r="L3562" s="336"/>
      <c r="M3562" s="336"/>
      <c r="N3562" s="337"/>
    </row>
    <row r="3563" spans="2:14" x14ac:dyDescent="0.2">
      <c r="B3563" s="332"/>
      <c r="C3563" s="332"/>
      <c r="D3563" s="333"/>
      <c r="E3563" s="334"/>
      <c r="F3563" s="334"/>
      <c r="G3563" s="334"/>
      <c r="H3563" s="335"/>
      <c r="I3563" s="336"/>
      <c r="J3563" s="336"/>
      <c r="K3563" s="336"/>
      <c r="L3563" s="336"/>
      <c r="M3563" s="336"/>
      <c r="N3563" s="337"/>
    </row>
    <row r="3564" spans="2:14" x14ac:dyDescent="0.2">
      <c r="B3564" s="332"/>
      <c r="C3564" s="332"/>
      <c r="D3564" s="333"/>
      <c r="E3564" s="334"/>
      <c r="F3564" s="334"/>
      <c r="G3564" s="334"/>
      <c r="H3564" s="335"/>
      <c r="I3564" s="336"/>
      <c r="J3564" s="336"/>
      <c r="K3564" s="336"/>
      <c r="L3564" s="336"/>
      <c r="M3564" s="336"/>
      <c r="N3564" s="337"/>
    </row>
    <row r="3565" spans="2:14" x14ac:dyDescent="0.2">
      <c r="B3565" s="332"/>
      <c r="C3565" s="332"/>
      <c r="D3565" s="333"/>
      <c r="E3565" s="334"/>
      <c r="F3565" s="334"/>
      <c r="G3565" s="334"/>
      <c r="H3565" s="335"/>
      <c r="I3565" s="336"/>
      <c r="J3565" s="336"/>
      <c r="K3565" s="336"/>
      <c r="L3565" s="336"/>
      <c r="M3565" s="336"/>
      <c r="N3565" s="337"/>
    </row>
    <row r="3566" spans="2:14" x14ac:dyDescent="0.2">
      <c r="B3566" s="332"/>
      <c r="C3566" s="332"/>
      <c r="D3566" s="333"/>
      <c r="E3566" s="334"/>
      <c r="F3566" s="334"/>
      <c r="G3566" s="334"/>
      <c r="H3566" s="335"/>
      <c r="I3566" s="336"/>
      <c r="J3566" s="336"/>
      <c r="K3566" s="336"/>
      <c r="L3566" s="336"/>
      <c r="M3566" s="336"/>
      <c r="N3566" s="337"/>
    </row>
    <row r="3567" spans="2:14" x14ac:dyDescent="0.2">
      <c r="B3567" s="332"/>
      <c r="C3567" s="332"/>
      <c r="D3567" s="333"/>
      <c r="E3567" s="334"/>
      <c r="F3567" s="334"/>
      <c r="G3567" s="334"/>
      <c r="H3567" s="335"/>
      <c r="I3567" s="336"/>
      <c r="J3567" s="336"/>
      <c r="K3567" s="336"/>
      <c r="L3567" s="336"/>
      <c r="M3567" s="336"/>
      <c r="N3567" s="337"/>
    </row>
    <row r="3568" spans="2:14" x14ac:dyDescent="0.2">
      <c r="B3568" s="332"/>
      <c r="C3568" s="332"/>
      <c r="D3568" s="333"/>
      <c r="E3568" s="334"/>
      <c r="F3568" s="334"/>
      <c r="G3568" s="334"/>
      <c r="H3568" s="335"/>
      <c r="I3568" s="336"/>
      <c r="J3568" s="336"/>
      <c r="K3568" s="336"/>
      <c r="L3568" s="336"/>
      <c r="M3568" s="336"/>
      <c r="N3568" s="337"/>
    </row>
    <row r="3569" spans="2:14" x14ac:dyDescent="0.2">
      <c r="B3569" s="332"/>
      <c r="C3569" s="332"/>
      <c r="D3569" s="333"/>
      <c r="E3569" s="334"/>
      <c r="F3569" s="334"/>
      <c r="G3569" s="334"/>
      <c r="H3569" s="335"/>
      <c r="I3569" s="336"/>
      <c r="J3569" s="336"/>
      <c r="K3569" s="336"/>
      <c r="L3569" s="336"/>
      <c r="M3569" s="336"/>
      <c r="N3569" s="337"/>
    </row>
    <row r="3570" spans="2:14" x14ac:dyDescent="0.2">
      <c r="B3570" s="332"/>
      <c r="C3570" s="332"/>
      <c r="D3570" s="333"/>
      <c r="E3570" s="334"/>
      <c r="F3570" s="334"/>
      <c r="G3570" s="334"/>
      <c r="H3570" s="335"/>
      <c r="I3570" s="336"/>
      <c r="J3570" s="336"/>
      <c r="K3570" s="336"/>
      <c r="L3570" s="336"/>
      <c r="M3570" s="336"/>
      <c r="N3570" s="337"/>
    </row>
    <row r="3571" spans="2:14" x14ac:dyDescent="0.2">
      <c r="B3571" s="332"/>
      <c r="C3571" s="332"/>
      <c r="D3571" s="333"/>
      <c r="E3571" s="334"/>
      <c r="F3571" s="334"/>
      <c r="G3571" s="334"/>
      <c r="H3571" s="335"/>
      <c r="I3571" s="336"/>
      <c r="J3571" s="336"/>
      <c r="K3571" s="336"/>
      <c r="L3571" s="336"/>
      <c r="M3571" s="336"/>
      <c r="N3571" s="337"/>
    </row>
    <row r="3572" spans="2:14" x14ac:dyDescent="0.2">
      <c r="B3572" s="332"/>
      <c r="C3572" s="332"/>
      <c r="D3572" s="333"/>
      <c r="E3572" s="334"/>
      <c r="F3572" s="334"/>
      <c r="G3572" s="334"/>
      <c r="H3572" s="335"/>
      <c r="I3572" s="336"/>
      <c r="J3572" s="336"/>
      <c r="K3572" s="336"/>
      <c r="L3572" s="336"/>
      <c r="M3572" s="336"/>
      <c r="N3572" s="337"/>
    </row>
    <row r="3573" spans="2:14" x14ac:dyDescent="0.2">
      <c r="B3573" s="332"/>
      <c r="C3573" s="332"/>
      <c r="D3573" s="333"/>
      <c r="E3573" s="334"/>
      <c r="F3573" s="334"/>
      <c r="G3573" s="334"/>
      <c r="H3573" s="335"/>
      <c r="I3573" s="336"/>
      <c r="J3573" s="336"/>
      <c r="K3573" s="336"/>
      <c r="L3573" s="336"/>
      <c r="M3573" s="336"/>
      <c r="N3573" s="337"/>
    </row>
    <row r="3574" spans="2:14" x14ac:dyDescent="0.2">
      <c r="B3574" s="332"/>
      <c r="C3574" s="332"/>
      <c r="D3574" s="333"/>
      <c r="E3574" s="334"/>
      <c r="F3574" s="334"/>
      <c r="G3574" s="334"/>
      <c r="H3574" s="335"/>
      <c r="I3574" s="336"/>
      <c r="J3574" s="336"/>
      <c r="K3574" s="336"/>
      <c r="L3574" s="336"/>
      <c r="M3574" s="336"/>
      <c r="N3574" s="337"/>
    </row>
    <row r="3575" spans="2:14" x14ac:dyDescent="0.2">
      <c r="B3575" s="332"/>
      <c r="C3575" s="332"/>
      <c r="D3575" s="333"/>
      <c r="E3575" s="334"/>
      <c r="F3575" s="334"/>
      <c r="G3575" s="334"/>
      <c r="H3575" s="335"/>
      <c r="I3575" s="336"/>
      <c r="J3575" s="336"/>
      <c r="K3575" s="336"/>
      <c r="L3575" s="336"/>
      <c r="M3575" s="336"/>
      <c r="N3575" s="337"/>
    </row>
    <row r="3576" spans="2:14" x14ac:dyDescent="0.2">
      <c r="B3576" s="332"/>
      <c r="C3576" s="332"/>
      <c r="D3576" s="333"/>
      <c r="E3576" s="334"/>
      <c r="F3576" s="334"/>
      <c r="G3576" s="334"/>
      <c r="H3576" s="335"/>
      <c r="I3576" s="336"/>
      <c r="J3576" s="336"/>
      <c r="K3576" s="336"/>
      <c r="L3576" s="336"/>
      <c r="M3576" s="336"/>
      <c r="N3576" s="337"/>
    </row>
    <row r="3577" spans="2:14" x14ac:dyDescent="0.2">
      <c r="B3577" s="332"/>
      <c r="C3577" s="332"/>
      <c r="D3577" s="333"/>
      <c r="E3577" s="334"/>
      <c r="F3577" s="334"/>
      <c r="G3577" s="334"/>
      <c r="H3577" s="335"/>
      <c r="I3577" s="336"/>
      <c r="J3577" s="336"/>
      <c r="K3577" s="336"/>
      <c r="L3577" s="336"/>
      <c r="M3577" s="336"/>
      <c r="N3577" s="337"/>
    </row>
    <row r="3578" spans="2:14" x14ac:dyDescent="0.2">
      <c r="B3578" s="332"/>
      <c r="C3578" s="332"/>
      <c r="D3578" s="333"/>
      <c r="E3578" s="334"/>
      <c r="F3578" s="334"/>
      <c r="G3578" s="334"/>
      <c r="H3578" s="335"/>
      <c r="I3578" s="336"/>
      <c r="J3578" s="336"/>
      <c r="K3578" s="336"/>
      <c r="L3578" s="336"/>
      <c r="M3578" s="336"/>
      <c r="N3578" s="337"/>
    </row>
    <row r="3579" spans="2:14" x14ac:dyDescent="0.2">
      <c r="B3579" s="332"/>
      <c r="C3579" s="332"/>
      <c r="D3579" s="333"/>
      <c r="E3579" s="334"/>
      <c r="F3579" s="334"/>
      <c r="G3579" s="334"/>
      <c r="H3579" s="335"/>
      <c r="I3579" s="336"/>
      <c r="J3579" s="336"/>
      <c r="K3579" s="336"/>
      <c r="L3579" s="336"/>
      <c r="M3579" s="336"/>
      <c r="N3579" s="337"/>
    </row>
    <row r="3580" spans="2:14" x14ac:dyDescent="0.2">
      <c r="B3580" s="332"/>
      <c r="C3580" s="332"/>
      <c r="D3580" s="333"/>
      <c r="E3580" s="334"/>
      <c r="F3580" s="334"/>
      <c r="G3580" s="334"/>
      <c r="H3580" s="335"/>
      <c r="I3580" s="336"/>
      <c r="J3580" s="336"/>
      <c r="K3580" s="336"/>
      <c r="L3580" s="336"/>
      <c r="M3580" s="336"/>
      <c r="N3580" s="337"/>
    </row>
    <row r="3581" spans="2:14" x14ac:dyDescent="0.2">
      <c r="B3581" s="332"/>
      <c r="C3581" s="332"/>
      <c r="D3581" s="333"/>
      <c r="E3581" s="334"/>
      <c r="F3581" s="334"/>
      <c r="G3581" s="334"/>
      <c r="H3581" s="335"/>
      <c r="I3581" s="336"/>
      <c r="J3581" s="336"/>
      <c r="K3581" s="336"/>
      <c r="L3581" s="336"/>
      <c r="M3581" s="336"/>
      <c r="N3581" s="337"/>
    </row>
    <row r="3582" spans="2:14" x14ac:dyDescent="0.2">
      <c r="B3582" s="332"/>
      <c r="C3582" s="332"/>
      <c r="D3582" s="333"/>
      <c r="E3582" s="334"/>
      <c r="F3582" s="334"/>
      <c r="G3582" s="334"/>
      <c r="H3582" s="335"/>
      <c r="I3582" s="336"/>
      <c r="J3582" s="336"/>
      <c r="K3582" s="336"/>
      <c r="L3582" s="336"/>
      <c r="M3582" s="336"/>
      <c r="N3582" s="337"/>
    </row>
    <row r="3583" spans="2:14" x14ac:dyDescent="0.2">
      <c r="B3583" s="332"/>
      <c r="C3583" s="332"/>
      <c r="D3583" s="333"/>
      <c r="E3583" s="334"/>
      <c r="F3583" s="334"/>
      <c r="G3583" s="334"/>
      <c r="H3583" s="335"/>
      <c r="I3583" s="336"/>
      <c r="J3583" s="336"/>
      <c r="K3583" s="336"/>
      <c r="L3583" s="336"/>
      <c r="M3583" s="336"/>
      <c r="N3583" s="337"/>
    </row>
    <row r="3584" spans="2:14" x14ac:dyDescent="0.2">
      <c r="B3584" s="332"/>
      <c r="C3584" s="332"/>
      <c r="D3584" s="333"/>
      <c r="E3584" s="334"/>
      <c r="F3584" s="334"/>
      <c r="G3584" s="334"/>
      <c r="H3584" s="335"/>
      <c r="I3584" s="336"/>
      <c r="J3584" s="336"/>
      <c r="K3584" s="336"/>
      <c r="L3584" s="336"/>
      <c r="M3584" s="336"/>
      <c r="N3584" s="337"/>
    </row>
    <row r="3585" spans="2:14" x14ac:dyDescent="0.2">
      <c r="B3585" s="332"/>
      <c r="C3585" s="332"/>
      <c r="D3585" s="333"/>
      <c r="E3585" s="334"/>
      <c r="F3585" s="334"/>
      <c r="G3585" s="334"/>
      <c r="H3585" s="335"/>
      <c r="I3585" s="336"/>
      <c r="J3585" s="336"/>
      <c r="K3585" s="336"/>
      <c r="L3585" s="336"/>
      <c r="M3585" s="336"/>
      <c r="N3585" s="337"/>
    </row>
    <row r="3586" spans="2:14" x14ac:dyDescent="0.2">
      <c r="B3586" s="332"/>
      <c r="C3586" s="332"/>
      <c r="D3586" s="333"/>
      <c r="E3586" s="334"/>
      <c r="F3586" s="334"/>
      <c r="G3586" s="334"/>
      <c r="H3586" s="335"/>
      <c r="I3586" s="336"/>
      <c r="J3586" s="336"/>
      <c r="K3586" s="336"/>
      <c r="L3586" s="336"/>
      <c r="M3586" s="336"/>
      <c r="N3586" s="337"/>
    </row>
    <row r="3587" spans="2:14" x14ac:dyDescent="0.2">
      <c r="B3587" s="332"/>
      <c r="C3587" s="332"/>
      <c r="D3587" s="333"/>
      <c r="E3587" s="334"/>
      <c r="F3587" s="334"/>
      <c r="G3587" s="334"/>
      <c r="H3587" s="335"/>
      <c r="I3587" s="336"/>
      <c r="J3587" s="336"/>
      <c r="K3587" s="336"/>
      <c r="L3587" s="336"/>
      <c r="M3587" s="336"/>
      <c r="N3587" s="337"/>
    </row>
    <row r="3588" spans="2:14" x14ac:dyDescent="0.2">
      <c r="B3588" s="332"/>
      <c r="C3588" s="332"/>
      <c r="D3588" s="333"/>
      <c r="E3588" s="334"/>
      <c r="F3588" s="334"/>
      <c r="G3588" s="334"/>
      <c r="H3588" s="335"/>
      <c r="I3588" s="336"/>
      <c r="J3588" s="336"/>
      <c r="K3588" s="336"/>
      <c r="L3588" s="336"/>
      <c r="M3588" s="336"/>
      <c r="N3588" s="337"/>
    </row>
    <row r="3589" spans="2:14" x14ac:dyDescent="0.2">
      <c r="B3589" s="332"/>
      <c r="C3589" s="332"/>
      <c r="D3589" s="333"/>
      <c r="E3589" s="334"/>
      <c r="F3589" s="334"/>
      <c r="G3589" s="334"/>
      <c r="H3589" s="335"/>
      <c r="I3589" s="336"/>
      <c r="J3589" s="336"/>
      <c r="K3589" s="336"/>
      <c r="L3589" s="336"/>
      <c r="M3589" s="336"/>
      <c r="N3589" s="337"/>
    </row>
    <row r="3590" spans="2:14" x14ac:dyDescent="0.2">
      <c r="B3590" s="332"/>
      <c r="C3590" s="332"/>
      <c r="D3590" s="333"/>
      <c r="E3590" s="334"/>
      <c r="F3590" s="334"/>
      <c r="G3590" s="334"/>
      <c r="H3590" s="335"/>
      <c r="I3590" s="336"/>
      <c r="J3590" s="336"/>
      <c r="K3590" s="336"/>
      <c r="L3590" s="336"/>
      <c r="M3590" s="336"/>
      <c r="N3590" s="337"/>
    </row>
    <row r="3591" spans="2:14" x14ac:dyDescent="0.2">
      <c r="B3591" s="332"/>
      <c r="C3591" s="332"/>
      <c r="D3591" s="333"/>
      <c r="E3591" s="334"/>
      <c r="F3591" s="334"/>
      <c r="G3591" s="334"/>
      <c r="H3591" s="335"/>
      <c r="I3591" s="336"/>
      <c r="J3591" s="336"/>
      <c r="K3591" s="336"/>
      <c r="L3591" s="336"/>
      <c r="M3591" s="336"/>
      <c r="N3591" s="337"/>
    </row>
    <row r="3592" spans="2:14" x14ac:dyDescent="0.2">
      <c r="B3592" s="332"/>
      <c r="C3592" s="332"/>
      <c r="D3592" s="333"/>
      <c r="E3592" s="334"/>
      <c r="F3592" s="334"/>
      <c r="G3592" s="334"/>
      <c r="H3592" s="335"/>
      <c r="I3592" s="336"/>
      <c r="J3592" s="336"/>
      <c r="K3592" s="336"/>
      <c r="L3592" s="336"/>
      <c r="M3592" s="336"/>
      <c r="N3592" s="337"/>
    </row>
    <row r="3593" spans="2:14" x14ac:dyDescent="0.2">
      <c r="B3593" s="332"/>
      <c r="C3593" s="332"/>
      <c r="D3593" s="333"/>
      <c r="E3593" s="334"/>
      <c r="F3593" s="334"/>
      <c r="G3593" s="334"/>
      <c r="H3593" s="335"/>
      <c r="I3593" s="336"/>
      <c r="J3593" s="336"/>
      <c r="K3593" s="336"/>
      <c r="L3593" s="336"/>
      <c r="M3593" s="336"/>
      <c r="N3593" s="337"/>
    </row>
    <row r="3594" spans="2:14" x14ac:dyDescent="0.2">
      <c r="B3594" s="332"/>
      <c r="C3594" s="332"/>
      <c r="D3594" s="333"/>
      <c r="E3594" s="334"/>
      <c r="F3594" s="334"/>
      <c r="G3594" s="334"/>
      <c r="H3594" s="335"/>
      <c r="I3594" s="336"/>
      <c r="J3594" s="336"/>
      <c r="K3594" s="336"/>
      <c r="L3594" s="336"/>
      <c r="M3594" s="336"/>
      <c r="N3594" s="337"/>
    </row>
    <row r="3595" spans="2:14" x14ac:dyDescent="0.2">
      <c r="B3595" s="332"/>
      <c r="C3595" s="332"/>
      <c r="D3595" s="333"/>
      <c r="E3595" s="334"/>
      <c r="F3595" s="334"/>
      <c r="G3595" s="334"/>
      <c r="H3595" s="335"/>
      <c r="I3595" s="336"/>
      <c r="J3595" s="336"/>
      <c r="K3595" s="336"/>
      <c r="L3595" s="336"/>
      <c r="M3595" s="336"/>
      <c r="N3595" s="337"/>
    </row>
    <row r="3596" spans="2:14" x14ac:dyDescent="0.2">
      <c r="B3596" s="332"/>
      <c r="C3596" s="332"/>
      <c r="D3596" s="333"/>
      <c r="E3596" s="334"/>
      <c r="F3596" s="334"/>
      <c r="G3596" s="334"/>
      <c r="H3596" s="335"/>
      <c r="I3596" s="336"/>
      <c r="J3596" s="336"/>
      <c r="K3596" s="336"/>
      <c r="L3596" s="336"/>
      <c r="M3596" s="336"/>
      <c r="N3596" s="337"/>
    </row>
    <row r="3597" spans="2:14" x14ac:dyDescent="0.2">
      <c r="B3597" s="332"/>
      <c r="C3597" s="332"/>
      <c r="D3597" s="333"/>
      <c r="E3597" s="334"/>
      <c r="F3597" s="334"/>
      <c r="G3597" s="334"/>
      <c r="H3597" s="335"/>
      <c r="I3597" s="336"/>
      <c r="J3597" s="336"/>
      <c r="K3597" s="336"/>
      <c r="L3597" s="336"/>
      <c r="M3597" s="336"/>
      <c r="N3597" s="337"/>
    </row>
    <row r="3598" spans="2:14" x14ac:dyDescent="0.2">
      <c r="B3598" s="332"/>
      <c r="C3598" s="332"/>
      <c r="D3598" s="333"/>
      <c r="E3598" s="334"/>
      <c r="F3598" s="334"/>
      <c r="G3598" s="334"/>
      <c r="H3598" s="335"/>
      <c r="I3598" s="336"/>
      <c r="J3598" s="336"/>
      <c r="K3598" s="336"/>
      <c r="L3598" s="336"/>
      <c r="M3598" s="336"/>
      <c r="N3598" s="337"/>
    </row>
    <row r="3599" spans="2:14" x14ac:dyDescent="0.2">
      <c r="B3599" s="332"/>
      <c r="C3599" s="332"/>
      <c r="D3599" s="333"/>
      <c r="E3599" s="334"/>
      <c r="F3599" s="334"/>
      <c r="G3599" s="334"/>
      <c r="H3599" s="335"/>
      <c r="I3599" s="336"/>
      <c r="J3599" s="336"/>
      <c r="K3599" s="336"/>
      <c r="L3599" s="336"/>
      <c r="M3599" s="336"/>
      <c r="N3599" s="337"/>
    </row>
    <row r="3600" spans="2:14" x14ac:dyDescent="0.2">
      <c r="B3600" s="332"/>
      <c r="C3600" s="332"/>
      <c r="D3600" s="333"/>
      <c r="E3600" s="334"/>
      <c r="F3600" s="334"/>
      <c r="G3600" s="334"/>
      <c r="H3600" s="335"/>
      <c r="I3600" s="336"/>
      <c r="J3600" s="336"/>
      <c r="K3600" s="336"/>
      <c r="L3600" s="336"/>
      <c r="M3600" s="336"/>
      <c r="N3600" s="337"/>
    </row>
    <row r="3601" spans="2:14" x14ac:dyDescent="0.2">
      <c r="B3601" s="332"/>
      <c r="C3601" s="332"/>
      <c r="D3601" s="333"/>
      <c r="E3601" s="334"/>
      <c r="F3601" s="334"/>
      <c r="G3601" s="334"/>
      <c r="H3601" s="335"/>
      <c r="I3601" s="336"/>
      <c r="J3601" s="336"/>
      <c r="K3601" s="336"/>
      <c r="L3601" s="336"/>
      <c r="M3601" s="336"/>
      <c r="N3601" s="337"/>
    </row>
    <row r="3602" spans="2:14" x14ac:dyDescent="0.2">
      <c r="B3602" s="332"/>
      <c r="C3602" s="332"/>
      <c r="D3602" s="333"/>
      <c r="E3602" s="334"/>
      <c r="F3602" s="334"/>
      <c r="G3602" s="334"/>
      <c r="H3602" s="335"/>
      <c r="I3602" s="336"/>
      <c r="J3602" s="336"/>
      <c r="K3602" s="336"/>
      <c r="L3602" s="336"/>
      <c r="M3602" s="336"/>
      <c r="N3602" s="337"/>
    </row>
    <row r="3603" spans="2:14" x14ac:dyDescent="0.2">
      <c r="B3603" s="332"/>
      <c r="C3603" s="332"/>
      <c r="D3603" s="333"/>
      <c r="E3603" s="334"/>
      <c r="F3603" s="334"/>
      <c r="G3603" s="334"/>
      <c r="H3603" s="335"/>
      <c r="I3603" s="336"/>
      <c r="J3603" s="336"/>
      <c r="K3603" s="336"/>
      <c r="L3603" s="336"/>
      <c r="M3603" s="336"/>
      <c r="N3603" s="337"/>
    </row>
    <row r="3604" spans="2:14" x14ac:dyDescent="0.2">
      <c r="B3604" s="332"/>
      <c r="C3604" s="332"/>
      <c r="D3604" s="333"/>
      <c r="E3604" s="334"/>
      <c r="F3604" s="334"/>
      <c r="G3604" s="334"/>
      <c r="H3604" s="335"/>
      <c r="I3604" s="336"/>
      <c r="J3604" s="336"/>
      <c r="K3604" s="336"/>
      <c r="L3604" s="336"/>
      <c r="M3604" s="336"/>
      <c r="N3604" s="337"/>
    </row>
    <row r="3605" spans="2:14" x14ac:dyDescent="0.2">
      <c r="B3605" s="332"/>
      <c r="C3605" s="332"/>
      <c r="D3605" s="333"/>
      <c r="E3605" s="334"/>
      <c r="F3605" s="334"/>
      <c r="G3605" s="334"/>
      <c r="H3605" s="335"/>
      <c r="I3605" s="336"/>
      <c r="J3605" s="336"/>
      <c r="K3605" s="336"/>
      <c r="L3605" s="336"/>
      <c r="M3605" s="336"/>
      <c r="N3605" s="337"/>
    </row>
    <row r="3606" spans="2:14" x14ac:dyDescent="0.2">
      <c r="B3606" s="332"/>
      <c r="C3606" s="332"/>
      <c r="D3606" s="333"/>
      <c r="E3606" s="334"/>
      <c r="F3606" s="334"/>
      <c r="G3606" s="334"/>
      <c r="H3606" s="335"/>
      <c r="I3606" s="336"/>
      <c r="J3606" s="336"/>
      <c r="K3606" s="336"/>
      <c r="L3606" s="336"/>
      <c r="M3606" s="336"/>
      <c r="N3606" s="337"/>
    </row>
    <row r="3607" spans="2:14" x14ac:dyDescent="0.2">
      <c r="B3607" s="332"/>
      <c r="C3607" s="332"/>
      <c r="D3607" s="333"/>
      <c r="E3607" s="334"/>
      <c r="F3607" s="334"/>
      <c r="G3607" s="334"/>
      <c r="H3607" s="335"/>
      <c r="I3607" s="336"/>
      <c r="J3607" s="336"/>
      <c r="K3607" s="336"/>
      <c r="L3607" s="336"/>
      <c r="M3607" s="336"/>
      <c r="N3607" s="337"/>
    </row>
    <row r="3608" spans="2:14" x14ac:dyDescent="0.2">
      <c r="B3608" s="332"/>
      <c r="C3608" s="332"/>
      <c r="D3608" s="333"/>
      <c r="E3608" s="334"/>
      <c r="F3608" s="334"/>
      <c r="G3608" s="334"/>
      <c r="H3608" s="335"/>
      <c r="I3608" s="336"/>
      <c r="J3608" s="336"/>
      <c r="K3608" s="336"/>
      <c r="L3608" s="336"/>
      <c r="M3608" s="336"/>
      <c r="N3608" s="337"/>
    </row>
    <row r="3609" spans="2:14" x14ac:dyDescent="0.2">
      <c r="B3609" s="332"/>
      <c r="C3609" s="332"/>
      <c r="D3609" s="333"/>
      <c r="E3609" s="334"/>
      <c r="F3609" s="334"/>
      <c r="G3609" s="334"/>
      <c r="H3609" s="335"/>
      <c r="I3609" s="336"/>
      <c r="J3609" s="336"/>
      <c r="K3609" s="336"/>
      <c r="L3609" s="336"/>
      <c r="M3609" s="336"/>
      <c r="N3609" s="337"/>
    </row>
    <row r="3610" spans="2:14" x14ac:dyDescent="0.2">
      <c r="B3610" s="332"/>
      <c r="C3610" s="332"/>
      <c r="D3610" s="333"/>
      <c r="E3610" s="334"/>
      <c r="F3610" s="334"/>
      <c r="G3610" s="334"/>
      <c r="H3610" s="335"/>
      <c r="I3610" s="336"/>
      <c r="J3610" s="336"/>
      <c r="K3610" s="336"/>
      <c r="L3610" s="336"/>
      <c r="M3610" s="336"/>
      <c r="N3610" s="337"/>
    </row>
    <row r="3611" spans="2:14" x14ac:dyDescent="0.2">
      <c r="B3611" s="332"/>
      <c r="C3611" s="332"/>
      <c r="D3611" s="333"/>
      <c r="E3611" s="334"/>
      <c r="F3611" s="334"/>
      <c r="G3611" s="334"/>
      <c r="H3611" s="335"/>
      <c r="I3611" s="336"/>
      <c r="J3611" s="336"/>
      <c r="K3611" s="336"/>
      <c r="L3611" s="336"/>
      <c r="M3611" s="336"/>
      <c r="N3611" s="337"/>
    </row>
    <row r="3612" spans="2:14" x14ac:dyDescent="0.2">
      <c r="B3612" s="332"/>
      <c r="C3612" s="332"/>
      <c r="D3612" s="333"/>
      <c r="E3612" s="334"/>
      <c r="F3612" s="334"/>
      <c r="G3612" s="334"/>
      <c r="H3612" s="335"/>
      <c r="I3612" s="336"/>
      <c r="J3612" s="336"/>
      <c r="K3612" s="336"/>
      <c r="L3612" s="336"/>
      <c r="M3612" s="336"/>
      <c r="N3612" s="337"/>
    </row>
    <row r="3613" spans="2:14" x14ac:dyDescent="0.2">
      <c r="B3613" s="332"/>
      <c r="C3613" s="332"/>
      <c r="D3613" s="333"/>
      <c r="E3613" s="334"/>
      <c r="F3613" s="334"/>
      <c r="G3613" s="334"/>
      <c r="H3613" s="335"/>
      <c r="I3613" s="336"/>
      <c r="J3613" s="336"/>
      <c r="K3613" s="336"/>
      <c r="L3613" s="336"/>
      <c r="M3613" s="336"/>
      <c r="N3613" s="337"/>
    </row>
    <row r="3614" spans="2:14" x14ac:dyDescent="0.2">
      <c r="B3614" s="332"/>
      <c r="C3614" s="332"/>
      <c r="D3614" s="333"/>
      <c r="E3614" s="334"/>
      <c r="F3614" s="334"/>
      <c r="G3614" s="334"/>
      <c r="H3614" s="335"/>
      <c r="I3614" s="336"/>
      <c r="J3614" s="336"/>
      <c r="K3614" s="336"/>
      <c r="L3614" s="336"/>
      <c r="M3614" s="336"/>
      <c r="N3614" s="337"/>
    </row>
    <row r="3615" spans="2:14" x14ac:dyDescent="0.2">
      <c r="B3615" s="332"/>
      <c r="C3615" s="332"/>
      <c r="D3615" s="333"/>
      <c r="E3615" s="334"/>
      <c r="F3615" s="334"/>
      <c r="G3615" s="334"/>
      <c r="H3615" s="335"/>
      <c r="I3615" s="336"/>
      <c r="J3615" s="336"/>
      <c r="K3615" s="336"/>
      <c r="L3615" s="336"/>
      <c r="M3615" s="336"/>
      <c r="N3615" s="337"/>
    </row>
    <row r="3616" spans="2:14" x14ac:dyDescent="0.2">
      <c r="B3616" s="332"/>
      <c r="C3616" s="332"/>
      <c r="D3616" s="333"/>
      <c r="E3616" s="334"/>
      <c r="F3616" s="334"/>
      <c r="G3616" s="334"/>
      <c r="H3616" s="335"/>
      <c r="I3616" s="336"/>
      <c r="J3616" s="336"/>
      <c r="K3616" s="336"/>
      <c r="L3616" s="336"/>
      <c r="M3616" s="336"/>
      <c r="N3616" s="337"/>
    </row>
    <row r="3617" spans="2:14" x14ac:dyDescent="0.2">
      <c r="B3617" s="332"/>
      <c r="C3617" s="332"/>
      <c r="D3617" s="333"/>
      <c r="E3617" s="334"/>
      <c r="F3617" s="334"/>
      <c r="G3617" s="334"/>
      <c r="H3617" s="335"/>
      <c r="I3617" s="336"/>
      <c r="J3617" s="336"/>
      <c r="K3617" s="336"/>
      <c r="L3617" s="336"/>
      <c r="M3617" s="336"/>
      <c r="N3617" s="337"/>
    </row>
    <row r="3618" spans="2:14" x14ac:dyDescent="0.2">
      <c r="B3618" s="332"/>
      <c r="C3618" s="332"/>
      <c r="D3618" s="333"/>
      <c r="E3618" s="334"/>
      <c r="F3618" s="334"/>
      <c r="G3618" s="334"/>
      <c r="H3618" s="335"/>
      <c r="I3618" s="336"/>
      <c r="J3618" s="336"/>
      <c r="K3618" s="336"/>
      <c r="L3618" s="336"/>
      <c r="M3618" s="336"/>
      <c r="N3618" s="337"/>
    </row>
    <row r="3619" spans="2:14" x14ac:dyDescent="0.2">
      <c r="B3619" s="332"/>
      <c r="C3619" s="332"/>
      <c r="D3619" s="333"/>
      <c r="E3619" s="334"/>
      <c r="F3619" s="334"/>
      <c r="G3619" s="334"/>
      <c r="H3619" s="335"/>
      <c r="I3619" s="336"/>
      <c r="J3619" s="336"/>
      <c r="K3619" s="336"/>
      <c r="L3619" s="336"/>
      <c r="M3619" s="336"/>
      <c r="N3619" s="337"/>
    </row>
    <row r="3620" spans="2:14" x14ac:dyDescent="0.2">
      <c r="B3620" s="332"/>
      <c r="C3620" s="332"/>
      <c r="D3620" s="333"/>
      <c r="E3620" s="334"/>
      <c r="F3620" s="334"/>
      <c r="G3620" s="334"/>
      <c r="H3620" s="335"/>
      <c r="I3620" s="336"/>
      <c r="J3620" s="336"/>
      <c r="K3620" s="336"/>
      <c r="L3620" s="336"/>
      <c r="M3620" s="336"/>
      <c r="N3620" s="337"/>
    </row>
    <row r="3621" spans="2:14" x14ac:dyDescent="0.2">
      <c r="B3621" s="332"/>
      <c r="C3621" s="332"/>
      <c r="D3621" s="333"/>
      <c r="E3621" s="334"/>
      <c r="F3621" s="334"/>
      <c r="G3621" s="334"/>
      <c r="H3621" s="335"/>
      <c r="I3621" s="336"/>
      <c r="J3621" s="336"/>
      <c r="K3621" s="336"/>
      <c r="L3621" s="336"/>
      <c r="M3621" s="336"/>
      <c r="N3621" s="337"/>
    </row>
    <row r="3622" spans="2:14" x14ac:dyDescent="0.2">
      <c r="B3622" s="332"/>
      <c r="C3622" s="332"/>
      <c r="D3622" s="333"/>
      <c r="E3622" s="334"/>
      <c r="F3622" s="334"/>
      <c r="G3622" s="334"/>
      <c r="H3622" s="335"/>
      <c r="I3622" s="336"/>
      <c r="J3622" s="336"/>
      <c r="K3622" s="336"/>
      <c r="L3622" s="336"/>
      <c r="M3622" s="336"/>
      <c r="N3622" s="337"/>
    </row>
    <row r="3623" spans="2:14" x14ac:dyDescent="0.2">
      <c r="B3623" s="332"/>
      <c r="C3623" s="332"/>
      <c r="D3623" s="333"/>
      <c r="E3623" s="334"/>
      <c r="F3623" s="334"/>
      <c r="G3623" s="334"/>
      <c r="H3623" s="335"/>
      <c r="I3623" s="336"/>
      <c r="J3623" s="336"/>
      <c r="K3623" s="336"/>
      <c r="L3623" s="336"/>
      <c r="M3623" s="336"/>
      <c r="N3623" s="337"/>
    </row>
    <row r="3624" spans="2:14" x14ac:dyDescent="0.2">
      <c r="B3624" s="332"/>
      <c r="C3624" s="332"/>
      <c r="D3624" s="333"/>
      <c r="E3624" s="334"/>
      <c r="F3624" s="334"/>
      <c r="G3624" s="334"/>
      <c r="H3624" s="335"/>
      <c r="I3624" s="336"/>
      <c r="J3624" s="336"/>
      <c r="K3624" s="336"/>
      <c r="L3624" s="336"/>
      <c r="M3624" s="336"/>
      <c r="N3624" s="337"/>
    </row>
    <row r="3625" spans="2:14" x14ac:dyDescent="0.2">
      <c r="B3625" s="332"/>
      <c r="C3625" s="332"/>
      <c r="D3625" s="333"/>
      <c r="E3625" s="334"/>
      <c r="F3625" s="334"/>
      <c r="G3625" s="334"/>
      <c r="H3625" s="335"/>
      <c r="I3625" s="336"/>
      <c r="J3625" s="336"/>
      <c r="K3625" s="336"/>
      <c r="L3625" s="336"/>
      <c r="M3625" s="336"/>
      <c r="N3625" s="337"/>
    </row>
    <row r="3626" spans="2:14" x14ac:dyDescent="0.2">
      <c r="B3626" s="332"/>
      <c r="C3626" s="332"/>
      <c r="D3626" s="333"/>
      <c r="E3626" s="334"/>
      <c r="F3626" s="334"/>
      <c r="G3626" s="334"/>
      <c r="H3626" s="335"/>
      <c r="I3626" s="336"/>
      <c r="J3626" s="336"/>
      <c r="K3626" s="336"/>
      <c r="L3626" s="336"/>
      <c r="M3626" s="336"/>
      <c r="N3626" s="337"/>
    </row>
    <row r="3627" spans="2:14" x14ac:dyDescent="0.2">
      <c r="B3627" s="332"/>
      <c r="C3627" s="332"/>
      <c r="D3627" s="333"/>
      <c r="E3627" s="334"/>
      <c r="F3627" s="334"/>
      <c r="G3627" s="334"/>
      <c r="H3627" s="335"/>
      <c r="I3627" s="336"/>
      <c r="J3627" s="336"/>
      <c r="K3627" s="336"/>
      <c r="L3627" s="336"/>
      <c r="M3627" s="336"/>
      <c r="N3627" s="337"/>
    </row>
    <row r="3628" spans="2:14" x14ac:dyDescent="0.2">
      <c r="B3628" s="332"/>
      <c r="C3628" s="332"/>
      <c r="D3628" s="333"/>
      <c r="E3628" s="334"/>
      <c r="F3628" s="334"/>
      <c r="G3628" s="334"/>
      <c r="H3628" s="335"/>
      <c r="I3628" s="336"/>
      <c r="J3628" s="336"/>
      <c r="K3628" s="336"/>
      <c r="L3628" s="336"/>
      <c r="M3628" s="336"/>
      <c r="N3628" s="337"/>
    </row>
    <row r="3629" spans="2:14" x14ac:dyDescent="0.2">
      <c r="B3629" s="332"/>
      <c r="C3629" s="332"/>
      <c r="D3629" s="333"/>
      <c r="E3629" s="334"/>
      <c r="F3629" s="334"/>
      <c r="G3629" s="334"/>
      <c r="H3629" s="335"/>
      <c r="I3629" s="336"/>
      <c r="J3629" s="336"/>
      <c r="K3629" s="336"/>
      <c r="L3629" s="336"/>
      <c r="M3629" s="336"/>
      <c r="N3629" s="337"/>
    </row>
    <row r="3630" spans="2:14" x14ac:dyDescent="0.2">
      <c r="B3630" s="332"/>
      <c r="C3630" s="332"/>
      <c r="D3630" s="333"/>
      <c r="E3630" s="334"/>
      <c r="F3630" s="334"/>
      <c r="G3630" s="334"/>
      <c r="H3630" s="335"/>
      <c r="I3630" s="336"/>
      <c r="J3630" s="336"/>
      <c r="K3630" s="336"/>
      <c r="L3630" s="336"/>
      <c r="M3630" s="336"/>
      <c r="N3630" s="337"/>
    </row>
    <row r="3631" spans="2:14" x14ac:dyDescent="0.2">
      <c r="B3631" s="332"/>
      <c r="C3631" s="332"/>
      <c r="D3631" s="333"/>
      <c r="E3631" s="334"/>
      <c r="F3631" s="334"/>
      <c r="G3631" s="334"/>
      <c r="H3631" s="335"/>
      <c r="I3631" s="336"/>
      <c r="J3631" s="336"/>
      <c r="K3631" s="336"/>
      <c r="L3631" s="336"/>
      <c r="M3631" s="336"/>
      <c r="N3631" s="337"/>
    </row>
    <row r="3632" spans="2:14" x14ac:dyDescent="0.2">
      <c r="B3632" s="332"/>
      <c r="C3632" s="332"/>
      <c r="D3632" s="333"/>
      <c r="E3632" s="334"/>
      <c r="F3632" s="334"/>
      <c r="G3632" s="334"/>
      <c r="H3632" s="335"/>
      <c r="I3632" s="336"/>
      <c r="J3632" s="336"/>
      <c r="K3632" s="336"/>
      <c r="L3632" s="336"/>
      <c r="M3632" s="336"/>
      <c r="N3632" s="337"/>
    </row>
    <row r="3633" spans="2:14" x14ac:dyDescent="0.2">
      <c r="B3633" s="332"/>
      <c r="C3633" s="332"/>
      <c r="D3633" s="333"/>
      <c r="E3633" s="334"/>
      <c r="F3633" s="334"/>
      <c r="G3633" s="334"/>
      <c r="H3633" s="335"/>
      <c r="I3633" s="336"/>
      <c r="J3633" s="336"/>
      <c r="K3633" s="336"/>
      <c r="L3633" s="336"/>
      <c r="M3633" s="336"/>
      <c r="N3633" s="337"/>
    </row>
    <row r="3634" spans="2:14" x14ac:dyDescent="0.2">
      <c r="B3634" s="332"/>
      <c r="C3634" s="332"/>
      <c r="D3634" s="333"/>
      <c r="E3634" s="334"/>
      <c r="F3634" s="334"/>
      <c r="G3634" s="334"/>
      <c r="H3634" s="335"/>
      <c r="I3634" s="336"/>
      <c r="J3634" s="336"/>
      <c r="K3634" s="336"/>
      <c r="L3634" s="336"/>
      <c r="M3634" s="336"/>
      <c r="N3634" s="337"/>
    </row>
    <row r="3635" spans="2:14" x14ac:dyDescent="0.2">
      <c r="B3635" s="332"/>
      <c r="C3635" s="332"/>
      <c r="D3635" s="333"/>
      <c r="E3635" s="334"/>
      <c r="F3635" s="334"/>
      <c r="G3635" s="334"/>
      <c r="H3635" s="335"/>
      <c r="I3635" s="336"/>
      <c r="J3635" s="336"/>
      <c r="K3635" s="336"/>
      <c r="L3635" s="336"/>
      <c r="M3635" s="336"/>
      <c r="N3635" s="337"/>
    </row>
    <row r="3636" spans="2:14" x14ac:dyDescent="0.2">
      <c r="B3636" s="332"/>
      <c r="C3636" s="332"/>
      <c r="D3636" s="333"/>
      <c r="E3636" s="334"/>
      <c r="F3636" s="334"/>
      <c r="G3636" s="334"/>
      <c r="H3636" s="335"/>
      <c r="I3636" s="336"/>
      <c r="J3636" s="336"/>
      <c r="K3636" s="336"/>
      <c r="L3636" s="336"/>
      <c r="M3636" s="336"/>
      <c r="N3636" s="337"/>
    </row>
    <row r="3637" spans="2:14" x14ac:dyDescent="0.2">
      <c r="B3637" s="332"/>
      <c r="C3637" s="332"/>
      <c r="D3637" s="333"/>
      <c r="E3637" s="334"/>
      <c r="F3637" s="334"/>
      <c r="G3637" s="334"/>
      <c r="H3637" s="335"/>
      <c r="I3637" s="336"/>
      <c r="J3637" s="336"/>
      <c r="K3637" s="336"/>
      <c r="L3637" s="336"/>
      <c r="M3637" s="336"/>
      <c r="N3637" s="337"/>
    </row>
    <row r="3638" spans="2:14" x14ac:dyDescent="0.2">
      <c r="B3638" s="332"/>
      <c r="C3638" s="332"/>
      <c r="D3638" s="333"/>
      <c r="E3638" s="334"/>
      <c r="F3638" s="334"/>
      <c r="G3638" s="334"/>
      <c r="H3638" s="335"/>
      <c r="I3638" s="336"/>
      <c r="J3638" s="336"/>
      <c r="K3638" s="336"/>
      <c r="L3638" s="336"/>
      <c r="M3638" s="336"/>
      <c r="N3638" s="337"/>
    </row>
    <row r="3639" spans="2:14" x14ac:dyDescent="0.2">
      <c r="B3639" s="332"/>
      <c r="C3639" s="332"/>
      <c r="D3639" s="333"/>
      <c r="E3639" s="334"/>
      <c r="F3639" s="334"/>
      <c r="G3639" s="334"/>
      <c r="H3639" s="335"/>
      <c r="I3639" s="336"/>
      <c r="J3639" s="336"/>
      <c r="K3639" s="336"/>
      <c r="L3639" s="336"/>
      <c r="M3639" s="336"/>
      <c r="N3639" s="337"/>
    </row>
    <row r="3640" spans="2:14" x14ac:dyDescent="0.2">
      <c r="B3640" s="332"/>
      <c r="C3640" s="332"/>
      <c r="D3640" s="333"/>
      <c r="E3640" s="334"/>
      <c r="F3640" s="334"/>
      <c r="G3640" s="334"/>
      <c r="H3640" s="335"/>
      <c r="I3640" s="336"/>
      <c r="J3640" s="336"/>
      <c r="K3640" s="336"/>
      <c r="L3640" s="336"/>
      <c r="M3640" s="336"/>
      <c r="N3640" s="337"/>
    </row>
    <row r="3641" spans="2:14" x14ac:dyDescent="0.2">
      <c r="B3641" s="332"/>
      <c r="C3641" s="332"/>
      <c r="D3641" s="333"/>
      <c r="E3641" s="334"/>
      <c r="F3641" s="334"/>
      <c r="G3641" s="334"/>
      <c r="H3641" s="335"/>
      <c r="I3641" s="336"/>
      <c r="J3641" s="336"/>
      <c r="K3641" s="336"/>
      <c r="L3641" s="336"/>
      <c r="M3641" s="336"/>
      <c r="N3641" s="337"/>
    </row>
    <row r="3642" spans="2:14" x14ac:dyDescent="0.2">
      <c r="B3642" s="332"/>
      <c r="C3642" s="332"/>
      <c r="D3642" s="333"/>
      <c r="E3642" s="334"/>
      <c r="F3642" s="334"/>
      <c r="G3642" s="334"/>
      <c r="H3642" s="335"/>
      <c r="I3642" s="336"/>
      <c r="J3642" s="336"/>
      <c r="K3642" s="336"/>
      <c r="L3642" s="336"/>
      <c r="M3642" s="336"/>
      <c r="N3642" s="337"/>
    </row>
    <row r="3643" spans="2:14" x14ac:dyDescent="0.2">
      <c r="B3643" s="332"/>
      <c r="C3643" s="332"/>
      <c r="D3643" s="333"/>
      <c r="E3643" s="334"/>
      <c r="F3643" s="334"/>
      <c r="G3643" s="334"/>
      <c r="H3643" s="335"/>
      <c r="I3643" s="336"/>
      <c r="J3643" s="336"/>
      <c r="K3643" s="336"/>
      <c r="L3643" s="336"/>
      <c r="M3643" s="336"/>
      <c r="N3643" s="337"/>
    </row>
    <row r="3644" spans="2:14" x14ac:dyDescent="0.2">
      <c r="B3644" s="332"/>
      <c r="C3644" s="332"/>
      <c r="D3644" s="333"/>
      <c r="E3644" s="334"/>
      <c r="F3644" s="334"/>
      <c r="G3644" s="334"/>
      <c r="H3644" s="335"/>
      <c r="I3644" s="336"/>
      <c r="J3644" s="336"/>
      <c r="K3644" s="336"/>
      <c r="L3644" s="336"/>
      <c r="M3644" s="336"/>
      <c r="N3644" s="337"/>
    </row>
    <row r="3645" spans="2:14" x14ac:dyDescent="0.2">
      <c r="B3645" s="332"/>
      <c r="C3645" s="332"/>
      <c r="D3645" s="333"/>
      <c r="E3645" s="334"/>
      <c r="F3645" s="334"/>
      <c r="G3645" s="334"/>
      <c r="H3645" s="335"/>
      <c r="I3645" s="336"/>
      <c r="J3645" s="336"/>
      <c r="K3645" s="336"/>
      <c r="L3645" s="336"/>
      <c r="M3645" s="336"/>
      <c r="N3645" s="337"/>
    </row>
    <row r="3646" spans="2:14" x14ac:dyDescent="0.2">
      <c r="B3646" s="332"/>
      <c r="C3646" s="332"/>
      <c r="D3646" s="333"/>
      <c r="E3646" s="334"/>
      <c r="F3646" s="334"/>
      <c r="G3646" s="334"/>
      <c r="H3646" s="335"/>
      <c r="I3646" s="336"/>
      <c r="J3646" s="336"/>
      <c r="K3646" s="336"/>
      <c r="L3646" s="336"/>
      <c r="M3646" s="336"/>
      <c r="N3646" s="337"/>
    </row>
    <row r="3647" spans="2:14" x14ac:dyDescent="0.2">
      <c r="B3647" s="332"/>
      <c r="C3647" s="332"/>
      <c r="D3647" s="333"/>
      <c r="E3647" s="334"/>
      <c r="F3647" s="334"/>
      <c r="G3647" s="334"/>
      <c r="H3647" s="335"/>
      <c r="I3647" s="336"/>
      <c r="J3647" s="336"/>
      <c r="K3647" s="336"/>
      <c r="L3647" s="336"/>
      <c r="M3647" s="336"/>
      <c r="N3647" s="337"/>
    </row>
    <row r="3648" spans="2:14" x14ac:dyDescent="0.2">
      <c r="B3648" s="332"/>
      <c r="C3648" s="332"/>
      <c r="D3648" s="333"/>
      <c r="E3648" s="334"/>
      <c r="F3648" s="334"/>
      <c r="G3648" s="334"/>
      <c r="H3648" s="335"/>
      <c r="I3648" s="336"/>
      <c r="J3648" s="336"/>
      <c r="K3648" s="336"/>
      <c r="L3648" s="336"/>
      <c r="M3648" s="336"/>
      <c r="N3648" s="337"/>
    </row>
    <row r="3649" spans="2:14" x14ac:dyDescent="0.2">
      <c r="B3649" s="332"/>
      <c r="C3649" s="332"/>
      <c r="D3649" s="333"/>
      <c r="E3649" s="334"/>
      <c r="F3649" s="334"/>
      <c r="G3649" s="334"/>
      <c r="H3649" s="335"/>
      <c r="I3649" s="336"/>
      <c r="J3649" s="336"/>
      <c r="K3649" s="336"/>
      <c r="L3649" s="336"/>
      <c r="M3649" s="336"/>
      <c r="N3649" s="337"/>
    </row>
    <row r="3650" spans="2:14" x14ac:dyDescent="0.2">
      <c r="B3650" s="332"/>
      <c r="C3650" s="332"/>
      <c r="D3650" s="333"/>
      <c r="E3650" s="334"/>
      <c r="F3650" s="334"/>
      <c r="G3650" s="334"/>
      <c r="H3650" s="335"/>
      <c r="I3650" s="336"/>
      <c r="J3650" s="336"/>
      <c r="K3650" s="336"/>
      <c r="L3650" s="336"/>
      <c r="M3650" s="336"/>
      <c r="N3650" s="337"/>
    </row>
    <row r="3651" spans="2:14" x14ac:dyDescent="0.2">
      <c r="B3651" s="332"/>
      <c r="C3651" s="332"/>
      <c r="D3651" s="333"/>
      <c r="E3651" s="334"/>
      <c r="F3651" s="334"/>
      <c r="G3651" s="334"/>
      <c r="H3651" s="335"/>
      <c r="I3651" s="336"/>
      <c r="J3651" s="336"/>
      <c r="K3651" s="336"/>
      <c r="L3651" s="336"/>
      <c r="M3651" s="336"/>
      <c r="N3651" s="337"/>
    </row>
    <row r="3652" spans="2:14" x14ac:dyDescent="0.2">
      <c r="B3652" s="332"/>
      <c r="C3652" s="332"/>
      <c r="D3652" s="333"/>
      <c r="E3652" s="334"/>
      <c r="F3652" s="334"/>
      <c r="G3652" s="334"/>
      <c r="H3652" s="335"/>
      <c r="I3652" s="336"/>
      <c r="J3652" s="336"/>
      <c r="K3652" s="336"/>
      <c r="L3652" s="336"/>
      <c r="M3652" s="336"/>
      <c r="N3652" s="337"/>
    </row>
    <row r="3653" spans="2:14" x14ac:dyDescent="0.2">
      <c r="B3653" s="332"/>
      <c r="C3653" s="332"/>
      <c r="D3653" s="333"/>
      <c r="E3653" s="334"/>
      <c r="F3653" s="334"/>
      <c r="G3653" s="334"/>
      <c r="H3653" s="335"/>
      <c r="I3653" s="336"/>
      <c r="J3653" s="336"/>
      <c r="K3653" s="336"/>
      <c r="L3653" s="336"/>
      <c r="M3653" s="336"/>
      <c r="N3653" s="337"/>
    </row>
    <row r="3654" spans="2:14" x14ac:dyDescent="0.2">
      <c r="B3654" s="332"/>
      <c r="C3654" s="332"/>
      <c r="D3654" s="333"/>
      <c r="E3654" s="334"/>
      <c r="F3654" s="334"/>
      <c r="G3654" s="334"/>
      <c r="H3654" s="335"/>
      <c r="I3654" s="336"/>
      <c r="J3654" s="336"/>
      <c r="K3654" s="336"/>
      <c r="L3654" s="336"/>
      <c r="M3654" s="336"/>
      <c r="N3654" s="337"/>
    </row>
    <row r="3655" spans="2:14" x14ac:dyDescent="0.2">
      <c r="B3655" s="332"/>
      <c r="C3655" s="332"/>
      <c r="D3655" s="333"/>
      <c r="E3655" s="334"/>
      <c r="F3655" s="334"/>
      <c r="G3655" s="334"/>
      <c r="H3655" s="335"/>
      <c r="I3655" s="336"/>
      <c r="J3655" s="336"/>
      <c r="K3655" s="336"/>
      <c r="L3655" s="336"/>
      <c r="M3655" s="336"/>
      <c r="N3655" s="337"/>
    </row>
    <row r="3656" spans="2:14" x14ac:dyDescent="0.2">
      <c r="B3656" s="332"/>
      <c r="C3656" s="332"/>
      <c r="D3656" s="333"/>
      <c r="E3656" s="334"/>
      <c r="F3656" s="334"/>
      <c r="G3656" s="334"/>
      <c r="H3656" s="335"/>
      <c r="I3656" s="336"/>
      <c r="J3656" s="336"/>
      <c r="K3656" s="336"/>
      <c r="L3656" s="336"/>
      <c r="M3656" s="336"/>
      <c r="N3656" s="337"/>
    </row>
    <row r="3657" spans="2:14" x14ac:dyDescent="0.2">
      <c r="B3657" s="332"/>
      <c r="C3657" s="332"/>
      <c r="D3657" s="333"/>
      <c r="E3657" s="334"/>
      <c r="F3657" s="334"/>
      <c r="G3657" s="334"/>
      <c r="H3657" s="335"/>
      <c r="I3657" s="336"/>
      <c r="J3657" s="336"/>
      <c r="K3657" s="336"/>
      <c r="L3657" s="336"/>
      <c r="M3657" s="336"/>
      <c r="N3657" s="337"/>
    </row>
    <row r="3658" spans="2:14" x14ac:dyDescent="0.2">
      <c r="B3658" s="332"/>
      <c r="C3658" s="332"/>
      <c r="D3658" s="333"/>
      <c r="E3658" s="334"/>
      <c r="F3658" s="334"/>
      <c r="G3658" s="334"/>
      <c r="H3658" s="335"/>
      <c r="I3658" s="336"/>
      <c r="J3658" s="336"/>
      <c r="K3658" s="336"/>
      <c r="L3658" s="336"/>
      <c r="M3658" s="336"/>
      <c r="N3658" s="337"/>
    </row>
    <row r="3659" spans="2:14" x14ac:dyDescent="0.2">
      <c r="B3659" s="332"/>
      <c r="C3659" s="332"/>
      <c r="D3659" s="333"/>
      <c r="E3659" s="334"/>
      <c r="F3659" s="334"/>
      <c r="G3659" s="334"/>
      <c r="H3659" s="335"/>
      <c r="I3659" s="336"/>
      <c r="J3659" s="336"/>
      <c r="K3659" s="336"/>
      <c r="L3659" s="336"/>
      <c r="M3659" s="336"/>
      <c r="N3659" s="337"/>
    </row>
    <row r="3660" spans="2:14" x14ac:dyDescent="0.2">
      <c r="B3660" s="332"/>
      <c r="C3660" s="332"/>
      <c r="D3660" s="333"/>
      <c r="E3660" s="334"/>
      <c r="F3660" s="334"/>
      <c r="G3660" s="334"/>
      <c r="H3660" s="335"/>
      <c r="I3660" s="336"/>
      <c r="J3660" s="336"/>
      <c r="K3660" s="336"/>
      <c r="L3660" s="336"/>
      <c r="M3660" s="336"/>
      <c r="N3660" s="337"/>
    </row>
    <row r="3661" spans="2:14" x14ac:dyDescent="0.2">
      <c r="B3661" s="332"/>
      <c r="C3661" s="332"/>
      <c r="D3661" s="333"/>
      <c r="E3661" s="334"/>
      <c r="F3661" s="334"/>
      <c r="G3661" s="334"/>
      <c r="H3661" s="335"/>
      <c r="I3661" s="336"/>
      <c r="J3661" s="336"/>
      <c r="K3661" s="336"/>
      <c r="L3661" s="336"/>
      <c r="M3661" s="336"/>
      <c r="N3661" s="337"/>
    </row>
    <row r="3662" spans="2:14" x14ac:dyDescent="0.2">
      <c r="B3662" s="332"/>
      <c r="C3662" s="332"/>
      <c r="D3662" s="333"/>
      <c r="E3662" s="334"/>
      <c r="F3662" s="334"/>
      <c r="G3662" s="334"/>
      <c r="H3662" s="335"/>
      <c r="I3662" s="336"/>
      <c r="J3662" s="336"/>
      <c r="K3662" s="336"/>
      <c r="L3662" s="336"/>
      <c r="M3662" s="336"/>
      <c r="N3662" s="337"/>
    </row>
    <row r="3663" spans="2:14" x14ac:dyDescent="0.2">
      <c r="B3663" s="332"/>
      <c r="C3663" s="332"/>
      <c r="D3663" s="333"/>
      <c r="E3663" s="334"/>
      <c r="F3663" s="334"/>
      <c r="G3663" s="334"/>
      <c r="H3663" s="335"/>
      <c r="I3663" s="336"/>
      <c r="J3663" s="336"/>
      <c r="K3663" s="336"/>
      <c r="L3663" s="336"/>
      <c r="M3663" s="336"/>
      <c r="N3663" s="337"/>
    </row>
    <row r="3664" spans="2:14" x14ac:dyDescent="0.2">
      <c r="B3664" s="332"/>
      <c r="C3664" s="332"/>
      <c r="D3664" s="333"/>
      <c r="E3664" s="334"/>
      <c r="F3664" s="334"/>
      <c r="G3664" s="334"/>
      <c r="H3664" s="335"/>
      <c r="I3664" s="336"/>
      <c r="J3664" s="336"/>
      <c r="K3664" s="336"/>
      <c r="L3664" s="336"/>
      <c r="M3664" s="336"/>
      <c r="N3664" s="337"/>
    </row>
    <row r="3665" spans="2:14" x14ac:dyDescent="0.2">
      <c r="B3665" s="332"/>
      <c r="C3665" s="332"/>
      <c r="D3665" s="333"/>
      <c r="E3665" s="334"/>
      <c r="F3665" s="334"/>
      <c r="G3665" s="334"/>
      <c r="H3665" s="335"/>
      <c r="I3665" s="336"/>
      <c r="J3665" s="336"/>
      <c r="K3665" s="336"/>
      <c r="L3665" s="336"/>
      <c r="M3665" s="336"/>
      <c r="N3665" s="337"/>
    </row>
    <row r="3666" spans="2:14" x14ac:dyDescent="0.2">
      <c r="B3666" s="332"/>
      <c r="C3666" s="332"/>
      <c r="D3666" s="333"/>
      <c r="E3666" s="334"/>
      <c r="F3666" s="334"/>
      <c r="G3666" s="334"/>
      <c r="H3666" s="335"/>
      <c r="I3666" s="336"/>
      <c r="J3666" s="336"/>
      <c r="K3666" s="336"/>
      <c r="L3666" s="336"/>
      <c r="M3666" s="336"/>
      <c r="N3666" s="337"/>
    </row>
    <row r="3667" spans="2:14" x14ac:dyDescent="0.2">
      <c r="B3667" s="332"/>
      <c r="C3667" s="332"/>
      <c r="D3667" s="333"/>
      <c r="E3667" s="334"/>
      <c r="F3667" s="334"/>
      <c r="G3667" s="334"/>
      <c r="H3667" s="335"/>
      <c r="I3667" s="336"/>
      <c r="J3667" s="336"/>
      <c r="K3667" s="336"/>
      <c r="L3667" s="336"/>
      <c r="M3667" s="336"/>
      <c r="N3667" s="337"/>
    </row>
    <row r="3668" spans="2:14" x14ac:dyDescent="0.2">
      <c r="B3668" s="332"/>
      <c r="C3668" s="332"/>
      <c r="D3668" s="333"/>
      <c r="E3668" s="334"/>
      <c r="F3668" s="334"/>
      <c r="G3668" s="334"/>
      <c r="H3668" s="335"/>
      <c r="I3668" s="336"/>
      <c r="J3668" s="336"/>
      <c r="K3668" s="336"/>
      <c r="L3668" s="336"/>
      <c r="M3668" s="336"/>
      <c r="N3668" s="337"/>
    </row>
    <row r="3669" spans="2:14" x14ac:dyDescent="0.2">
      <c r="B3669" s="332"/>
      <c r="C3669" s="332"/>
      <c r="D3669" s="333"/>
      <c r="E3669" s="334"/>
      <c r="F3669" s="334"/>
      <c r="G3669" s="334"/>
      <c r="H3669" s="335"/>
      <c r="I3669" s="336"/>
      <c r="J3669" s="336"/>
      <c r="K3669" s="336"/>
      <c r="L3669" s="336"/>
      <c r="M3669" s="336"/>
      <c r="N3669" s="337"/>
    </row>
    <row r="3670" spans="2:14" x14ac:dyDescent="0.2">
      <c r="B3670" s="332"/>
      <c r="C3670" s="332"/>
      <c r="D3670" s="333"/>
      <c r="E3670" s="334"/>
      <c r="F3670" s="334"/>
      <c r="G3670" s="334"/>
      <c r="H3670" s="335"/>
      <c r="I3670" s="336"/>
      <c r="J3670" s="336"/>
      <c r="K3670" s="336"/>
      <c r="L3670" s="336"/>
      <c r="M3670" s="336"/>
      <c r="N3670" s="337"/>
    </row>
    <row r="3671" spans="2:14" x14ac:dyDescent="0.2">
      <c r="B3671" s="332"/>
      <c r="C3671" s="332"/>
      <c r="D3671" s="333"/>
      <c r="E3671" s="334"/>
      <c r="F3671" s="334"/>
      <c r="G3671" s="334"/>
      <c r="H3671" s="335"/>
      <c r="I3671" s="336"/>
      <c r="J3671" s="336"/>
      <c r="K3671" s="336"/>
      <c r="L3671" s="336"/>
      <c r="M3671" s="336"/>
      <c r="N3671" s="337"/>
    </row>
    <row r="3672" spans="2:14" x14ac:dyDescent="0.2">
      <c r="B3672" s="332"/>
      <c r="C3672" s="332"/>
      <c r="D3672" s="333"/>
      <c r="E3672" s="334"/>
      <c r="F3672" s="334"/>
      <c r="G3672" s="334"/>
      <c r="H3672" s="335"/>
      <c r="I3672" s="336"/>
      <c r="J3672" s="336"/>
      <c r="K3672" s="336"/>
      <c r="L3672" s="336"/>
      <c r="M3672" s="336"/>
      <c r="N3672" s="337"/>
    </row>
    <row r="3673" spans="2:14" x14ac:dyDescent="0.2">
      <c r="B3673" s="332"/>
      <c r="C3673" s="332"/>
      <c r="D3673" s="333"/>
      <c r="E3673" s="334"/>
      <c r="F3673" s="334"/>
      <c r="G3673" s="334"/>
      <c r="H3673" s="335"/>
      <c r="I3673" s="336"/>
      <c r="J3673" s="336"/>
      <c r="K3673" s="336"/>
      <c r="L3673" s="336"/>
      <c r="M3673" s="336"/>
      <c r="N3673" s="337"/>
    </row>
    <row r="3674" spans="2:14" x14ac:dyDescent="0.2">
      <c r="B3674" s="332"/>
      <c r="C3674" s="332"/>
      <c r="D3674" s="333"/>
      <c r="E3674" s="334"/>
      <c r="F3674" s="334"/>
      <c r="G3674" s="334"/>
      <c r="H3674" s="335"/>
      <c r="I3674" s="336"/>
      <c r="J3674" s="336"/>
      <c r="K3674" s="336"/>
      <c r="L3674" s="336"/>
      <c r="M3674" s="336"/>
      <c r="N3674" s="337"/>
    </row>
    <row r="3675" spans="2:14" x14ac:dyDescent="0.2">
      <c r="B3675" s="332"/>
      <c r="C3675" s="332"/>
      <c r="D3675" s="333"/>
      <c r="E3675" s="334"/>
      <c r="F3675" s="334"/>
      <c r="G3675" s="334"/>
      <c r="H3675" s="335"/>
      <c r="I3675" s="336"/>
      <c r="J3675" s="336"/>
      <c r="K3675" s="336"/>
      <c r="L3675" s="336"/>
      <c r="M3675" s="336"/>
      <c r="N3675" s="337"/>
    </row>
    <row r="3676" spans="2:14" x14ac:dyDescent="0.2">
      <c r="B3676" s="332"/>
      <c r="C3676" s="332"/>
      <c r="D3676" s="333"/>
      <c r="E3676" s="334"/>
      <c r="F3676" s="334"/>
      <c r="G3676" s="334"/>
      <c r="H3676" s="335"/>
      <c r="I3676" s="336"/>
      <c r="J3676" s="336"/>
      <c r="K3676" s="336"/>
      <c r="L3676" s="336"/>
      <c r="M3676" s="336"/>
      <c r="N3676" s="337"/>
    </row>
    <row r="3677" spans="2:14" x14ac:dyDescent="0.2">
      <c r="B3677" s="332"/>
      <c r="C3677" s="332"/>
      <c r="D3677" s="333"/>
      <c r="E3677" s="334"/>
      <c r="F3677" s="334"/>
      <c r="G3677" s="334"/>
      <c r="H3677" s="335"/>
      <c r="I3677" s="336"/>
      <c r="J3677" s="336"/>
      <c r="K3677" s="336"/>
      <c r="L3677" s="336"/>
      <c r="M3677" s="336"/>
      <c r="N3677" s="337"/>
    </row>
    <row r="3678" spans="2:14" x14ac:dyDescent="0.2">
      <c r="B3678" s="332"/>
      <c r="C3678" s="332"/>
      <c r="D3678" s="333"/>
      <c r="E3678" s="334"/>
      <c r="F3678" s="334"/>
      <c r="G3678" s="334"/>
      <c r="H3678" s="335"/>
      <c r="I3678" s="336"/>
      <c r="J3678" s="336"/>
      <c r="K3678" s="336"/>
      <c r="L3678" s="336"/>
      <c r="M3678" s="336"/>
      <c r="N3678" s="337"/>
    </row>
    <row r="3679" spans="2:14" x14ac:dyDescent="0.2">
      <c r="B3679" s="332"/>
      <c r="C3679" s="332"/>
      <c r="D3679" s="333"/>
      <c r="E3679" s="334"/>
      <c r="F3679" s="334"/>
      <c r="G3679" s="334"/>
      <c r="H3679" s="335"/>
      <c r="I3679" s="336"/>
      <c r="J3679" s="336"/>
      <c r="K3679" s="336"/>
      <c r="L3679" s="336"/>
      <c r="M3679" s="336"/>
      <c r="N3679" s="337"/>
    </row>
    <row r="3680" spans="2:14" x14ac:dyDescent="0.2">
      <c r="B3680" s="332"/>
      <c r="C3680" s="332"/>
      <c r="D3680" s="333"/>
      <c r="E3680" s="334"/>
      <c r="F3680" s="334"/>
      <c r="G3680" s="334"/>
      <c r="H3680" s="335"/>
      <c r="I3680" s="336"/>
      <c r="J3680" s="336"/>
      <c r="K3680" s="336"/>
      <c r="L3680" s="336"/>
      <c r="M3680" s="336"/>
      <c r="N3680" s="337"/>
    </row>
    <row r="3681" spans="2:14" x14ac:dyDescent="0.2">
      <c r="B3681" s="332"/>
      <c r="C3681" s="332"/>
      <c r="D3681" s="333"/>
      <c r="E3681" s="334"/>
      <c r="F3681" s="334"/>
      <c r="G3681" s="334"/>
      <c r="H3681" s="335"/>
      <c r="I3681" s="336"/>
      <c r="J3681" s="336"/>
      <c r="K3681" s="336"/>
      <c r="L3681" s="336"/>
      <c r="M3681" s="336"/>
      <c r="N3681" s="337"/>
    </row>
    <row r="3682" spans="2:14" x14ac:dyDescent="0.2">
      <c r="B3682" s="332"/>
      <c r="C3682" s="332"/>
      <c r="D3682" s="333"/>
      <c r="E3682" s="334"/>
      <c r="F3682" s="334"/>
      <c r="G3682" s="334"/>
      <c r="H3682" s="335"/>
      <c r="I3682" s="336"/>
      <c r="J3682" s="336"/>
      <c r="K3682" s="336"/>
      <c r="L3682" s="336"/>
      <c r="M3682" s="336"/>
      <c r="N3682" s="337"/>
    </row>
    <row r="3683" spans="2:14" x14ac:dyDescent="0.2">
      <c r="B3683" s="332"/>
      <c r="C3683" s="332"/>
      <c r="D3683" s="333"/>
      <c r="E3683" s="334"/>
      <c r="F3683" s="334"/>
      <c r="G3683" s="334"/>
      <c r="H3683" s="335"/>
      <c r="I3683" s="336"/>
      <c r="J3683" s="336"/>
      <c r="K3683" s="336"/>
      <c r="L3683" s="336"/>
      <c r="M3683" s="336"/>
      <c r="N3683" s="337"/>
    </row>
    <row r="3684" spans="2:14" x14ac:dyDescent="0.2">
      <c r="B3684" s="332"/>
      <c r="C3684" s="332"/>
      <c r="D3684" s="333"/>
      <c r="E3684" s="334"/>
      <c r="F3684" s="334"/>
      <c r="G3684" s="334"/>
      <c r="H3684" s="335"/>
      <c r="I3684" s="336"/>
      <c r="J3684" s="336"/>
      <c r="K3684" s="336"/>
      <c r="L3684" s="336"/>
      <c r="M3684" s="336"/>
      <c r="N3684" s="337"/>
    </row>
    <row r="3685" spans="2:14" x14ac:dyDescent="0.2">
      <c r="B3685" s="332"/>
      <c r="C3685" s="332"/>
      <c r="D3685" s="333"/>
      <c r="E3685" s="334"/>
      <c r="F3685" s="334"/>
      <c r="G3685" s="334"/>
      <c r="H3685" s="335"/>
      <c r="I3685" s="336"/>
      <c r="J3685" s="336"/>
      <c r="K3685" s="336"/>
      <c r="L3685" s="336"/>
      <c r="M3685" s="336"/>
      <c r="N3685" s="337"/>
    </row>
    <row r="3686" spans="2:14" x14ac:dyDescent="0.2">
      <c r="B3686" s="332"/>
      <c r="C3686" s="332"/>
      <c r="D3686" s="333"/>
      <c r="E3686" s="334"/>
      <c r="F3686" s="334"/>
      <c r="G3686" s="334"/>
      <c r="H3686" s="335"/>
      <c r="I3686" s="336"/>
      <c r="J3686" s="336"/>
      <c r="K3686" s="336"/>
      <c r="L3686" s="336"/>
      <c r="M3686" s="336"/>
      <c r="N3686" s="337"/>
    </row>
    <row r="3687" spans="2:14" x14ac:dyDescent="0.2">
      <c r="B3687" s="332"/>
      <c r="C3687" s="332"/>
      <c r="D3687" s="333"/>
      <c r="E3687" s="334"/>
      <c r="F3687" s="334"/>
      <c r="G3687" s="334"/>
      <c r="H3687" s="335"/>
      <c r="I3687" s="336"/>
      <c r="J3687" s="336"/>
      <c r="K3687" s="336"/>
      <c r="L3687" s="336"/>
      <c r="M3687" s="336"/>
      <c r="N3687" s="337"/>
    </row>
    <row r="3688" spans="2:14" x14ac:dyDescent="0.2">
      <c r="B3688" s="332"/>
      <c r="C3688" s="332"/>
      <c r="D3688" s="333"/>
      <c r="E3688" s="334"/>
      <c r="F3688" s="334"/>
      <c r="G3688" s="334"/>
      <c r="H3688" s="335"/>
      <c r="I3688" s="336"/>
      <c r="J3688" s="336"/>
      <c r="K3688" s="336"/>
      <c r="L3688" s="336"/>
      <c r="M3688" s="336"/>
      <c r="N3688" s="337"/>
    </row>
    <row r="3689" spans="2:14" x14ac:dyDescent="0.2">
      <c r="B3689" s="332"/>
      <c r="C3689" s="332"/>
      <c r="D3689" s="333"/>
      <c r="E3689" s="334"/>
      <c r="F3689" s="334"/>
      <c r="G3689" s="334"/>
      <c r="H3689" s="335"/>
      <c r="I3689" s="336"/>
      <c r="J3689" s="336"/>
      <c r="K3689" s="336"/>
      <c r="L3689" s="336"/>
      <c r="M3689" s="336"/>
      <c r="N3689" s="337"/>
    </row>
    <row r="3690" spans="2:14" x14ac:dyDescent="0.2">
      <c r="B3690" s="332"/>
      <c r="C3690" s="332"/>
      <c r="D3690" s="333"/>
      <c r="E3690" s="334"/>
      <c r="F3690" s="334"/>
      <c r="G3690" s="334"/>
      <c r="H3690" s="335"/>
      <c r="I3690" s="336"/>
      <c r="J3690" s="336"/>
      <c r="K3690" s="336"/>
      <c r="L3690" s="336"/>
      <c r="M3690" s="336"/>
      <c r="N3690" s="337"/>
    </row>
    <row r="3691" spans="2:14" x14ac:dyDescent="0.2">
      <c r="B3691" s="332"/>
      <c r="C3691" s="332"/>
      <c r="D3691" s="333"/>
      <c r="E3691" s="334"/>
      <c r="F3691" s="334"/>
      <c r="G3691" s="334"/>
      <c r="H3691" s="335"/>
      <c r="I3691" s="336"/>
      <c r="J3691" s="336"/>
      <c r="K3691" s="336"/>
      <c r="L3691" s="336"/>
      <c r="M3691" s="336"/>
      <c r="N3691" s="337"/>
    </row>
    <row r="3692" spans="2:14" x14ac:dyDescent="0.2">
      <c r="B3692" s="332"/>
      <c r="C3692" s="332"/>
      <c r="D3692" s="333"/>
      <c r="E3692" s="334"/>
      <c r="F3692" s="334"/>
      <c r="G3692" s="334"/>
      <c r="H3692" s="335"/>
      <c r="I3692" s="336"/>
      <c r="J3692" s="336"/>
      <c r="K3692" s="336"/>
      <c r="L3692" s="336"/>
      <c r="M3692" s="336"/>
      <c r="N3692" s="337"/>
    </row>
    <row r="3693" spans="2:14" x14ac:dyDescent="0.2">
      <c r="B3693" s="332"/>
      <c r="C3693" s="332"/>
      <c r="D3693" s="333"/>
      <c r="E3693" s="334"/>
      <c r="F3693" s="334"/>
      <c r="G3693" s="334"/>
      <c r="H3693" s="335"/>
      <c r="I3693" s="336"/>
      <c r="J3693" s="336"/>
      <c r="K3693" s="336"/>
      <c r="L3693" s="336"/>
      <c r="M3693" s="336"/>
      <c r="N3693" s="337"/>
    </row>
    <row r="3694" spans="2:14" x14ac:dyDescent="0.2">
      <c r="B3694" s="332"/>
      <c r="C3694" s="332"/>
      <c r="D3694" s="333"/>
      <c r="E3694" s="334"/>
      <c r="F3694" s="334"/>
      <c r="G3694" s="334"/>
      <c r="H3694" s="335"/>
      <c r="I3694" s="336"/>
      <c r="J3694" s="336"/>
      <c r="K3694" s="336"/>
      <c r="L3694" s="336"/>
      <c r="M3694" s="336"/>
      <c r="N3694" s="337"/>
    </row>
    <row r="3695" spans="2:14" x14ac:dyDescent="0.2">
      <c r="B3695" s="332"/>
      <c r="C3695" s="332"/>
      <c r="D3695" s="333"/>
      <c r="E3695" s="334"/>
      <c r="F3695" s="334"/>
      <c r="G3695" s="334"/>
      <c r="H3695" s="335"/>
      <c r="I3695" s="336"/>
      <c r="J3695" s="336"/>
      <c r="K3695" s="336"/>
      <c r="L3695" s="336"/>
      <c r="M3695" s="336"/>
      <c r="N3695" s="337"/>
    </row>
    <row r="3696" spans="2:14" x14ac:dyDescent="0.2">
      <c r="B3696" s="332"/>
      <c r="C3696" s="332"/>
      <c r="D3696" s="333"/>
      <c r="E3696" s="334"/>
      <c r="F3696" s="334"/>
      <c r="G3696" s="334"/>
      <c r="H3696" s="335"/>
      <c r="I3696" s="336"/>
      <c r="J3696" s="336"/>
      <c r="K3696" s="336"/>
      <c r="L3696" s="336"/>
      <c r="M3696" s="336"/>
      <c r="N3696" s="337"/>
    </row>
    <row r="3697" spans="2:14" x14ac:dyDescent="0.2">
      <c r="B3697" s="332"/>
      <c r="C3697" s="332"/>
      <c r="D3697" s="333"/>
      <c r="E3697" s="334"/>
      <c r="F3697" s="334"/>
      <c r="G3697" s="334"/>
      <c r="H3697" s="335"/>
      <c r="I3697" s="336"/>
      <c r="J3697" s="336"/>
      <c r="K3697" s="336"/>
      <c r="L3697" s="336"/>
      <c r="M3697" s="336"/>
      <c r="N3697" s="337"/>
    </row>
    <row r="3698" spans="2:14" x14ac:dyDescent="0.2">
      <c r="B3698" s="332"/>
      <c r="C3698" s="332"/>
      <c r="D3698" s="333"/>
      <c r="E3698" s="334"/>
      <c r="F3698" s="334"/>
      <c r="G3698" s="334"/>
      <c r="H3698" s="335"/>
      <c r="I3698" s="336"/>
      <c r="J3698" s="336"/>
      <c r="K3698" s="336"/>
      <c r="L3698" s="336"/>
      <c r="M3698" s="336"/>
      <c r="N3698" s="337"/>
    </row>
    <row r="3699" spans="2:14" x14ac:dyDescent="0.2">
      <c r="B3699" s="332"/>
      <c r="C3699" s="332"/>
      <c r="D3699" s="333"/>
      <c r="E3699" s="334"/>
      <c r="F3699" s="334"/>
      <c r="G3699" s="334"/>
      <c r="H3699" s="335"/>
      <c r="I3699" s="336"/>
      <c r="J3699" s="336"/>
      <c r="K3699" s="336"/>
      <c r="L3699" s="336"/>
      <c r="M3699" s="336"/>
      <c r="N3699" s="337"/>
    </row>
    <row r="3700" spans="2:14" x14ac:dyDescent="0.2">
      <c r="B3700" s="332"/>
      <c r="C3700" s="332"/>
      <c r="D3700" s="333"/>
      <c r="E3700" s="334"/>
      <c r="F3700" s="334"/>
      <c r="G3700" s="334"/>
      <c r="H3700" s="335"/>
      <c r="I3700" s="336"/>
      <c r="J3700" s="336"/>
      <c r="K3700" s="336"/>
      <c r="L3700" s="336"/>
      <c r="M3700" s="336"/>
      <c r="N3700" s="337"/>
    </row>
    <row r="3701" spans="2:14" x14ac:dyDescent="0.2">
      <c r="B3701" s="332"/>
      <c r="C3701" s="332"/>
      <c r="D3701" s="333"/>
      <c r="E3701" s="334"/>
      <c r="F3701" s="334"/>
      <c r="G3701" s="334"/>
      <c r="H3701" s="335"/>
      <c r="I3701" s="336"/>
      <c r="J3701" s="336"/>
      <c r="K3701" s="336"/>
      <c r="L3701" s="336"/>
      <c r="M3701" s="336"/>
      <c r="N3701" s="337"/>
    </row>
    <row r="3702" spans="2:14" x14ac:dyDescent="0.2">
      <c r="B3702" s="332"/>
      <c r="C3702" s="332"/>
      <c r="D3702" s="333"/>
      <c r="E3702" s="334"/>
      <c r="F3702" s="334"/>
      <c r="G3702" s="334"/>
      <c r="H3702" s="335"/>
      <c r="I3702" s="336"/>
      <c r="J3702" s="336"/>
      <c r="K3702" s="336"/>
      <c r="L3702" s="336"/>
      <c r="M3702" s="336"/>
      <c r="N3702" s="337"/>
    </row>
    <row r="3703" spans="2:14" x14ac:dyDescent="0.2">
      <c r="B3703" s="332"/>
      <c r="C3703" s="332"/>
      <c r="D3703" s="333"/>
      <c r="E3703" s="334"/>
      <c r="F3703" s="334"/>
      <c r="G3703" s="334"/>
      <c r="H3703" s="335"/>
      <c r="I3703" s="336"/>
      <c r="J3703" s="336"/>
      <c r="K3703" s="336"/>
      <c r="L3703" s="336"/>
      <c r="M3703" s="336"/>
      <c r="N3703" s="337"/>
    </row>
    <row r="3704" spans="2:14" x14ac:dyDescent="0.2">
      <c r="B3704" s="332"/>
      <c r="C3704" s="332"/>
      <c r="D3704" s="333"/>
      <c r="E3704" s="334"/>
      <c r="F3704" s="334"/>
      <c r="G3704" s="334"/>
      <c r="H3704" s="335"/>
      <c r="I3704" s="336"/>
      <c r="J3704" s="336"/>
      <c r="K3704" s="336"/>
      <c r="L3704" s="336"/>
      <c r="M3704" s="336"/>
      <c r="N3704" s="337"/>
    </row>
    <row r="3705" spans="2:14" x14ac:dyDescent="0.2">
      <c r="B3705" s="332"/>
      <c r="C3705" s="332"/>
      <c r="D3705" s="333"/>
      <c r="E3705" s="334"/>
      <c r="F3705" s="334"/>
      <c r="G3705" s="334"/>
      <c r="H3705" s="335"/>
      <c r="I3705" s="336"/>
      <c r="J3705" s="336"/>
      <c r="K3705" s="336"/>
      <c r="L3705" s="336"/>
      <c r="M3705" s="336"/>
      <c r="N3705" s="337"/>
    </row>
    <row r="3706" spans="2:14" x14ac:dyDescent="0.2">
      <c r="B3706" s="332"/>
      <c r="C3706" s="332"/>
      <c r="D3706" s="333"/>
      <c r="E3706" s="334"/>
      <c r="F3706" s="334"/>
      <c r="G3706" s="334"/>
      <c r="H3706" s="335"/>
      <c r="I3706" s="336"/>
      <c r="J3706" s="336"/>
      <c r="K3706" s="336"/>
      <c r="L3706" s="336"/>
      <c r="M3706" s="336"/>
      <c r="N3706" s="337"/>
    </row>
    <row r="3707" spans="2:14" x14ac:dyDescent="0.2">
      <c r="B3707" s="332"/>
      <c r="C3707" s="332"/>
      <c r="D3707" s="333"/>
      <c r="E3707" s="334"/>
      <c r="F3707" s="334"/>
      <c r="G3707" s="334"/>
      <c r="H3707" s="335"/>
      <c r="I3707" s="336"/>
      <c r="J3707" s="336"/>
      <c r="K3707" s="336"/>
      <c r="L3707" s="336"/>
      <c r="M3707" s="336"/>
      <c r="N3707" s="337"/>
    </row>
    <row r="3708" spans="2:14" x14ac:dyDescent="0.2">
      <c r="B3708" s="332"/>
      <c r="C3708" s="332"/>
      <c r="D3708" s="333"/>
      <c r="E3708" s="334"/>
      <c r="F3708" s="334"/>
      <c r="G3708" s="334"/>
      <c r="H3708" s="335"/>
      <c r="I3708" s="336"/>
      <c r="J3708" s="336"/>
      <c r="K3708" s="336"/>
      <c r="L3708" s="336"/>
      <c r="M3708" s="336"/>
      <c r="N3708" s="337"/>
    </row>
    <row r="3709" spans="2:14" x14ac:dyDescent="0.2">
      <c r="B3709" s="332"/>
      <c r="C3709" s="332"/>
      <c r="D3709" s="333"/>
      <c r="E3709" s="334"/>
      <c r="F3709" s="334"/>
      <c r="G3709" s="334"/>
      <c r="H3709" s="335"/>
      <c r="I3709" s="336"/>
      <c r="J3709" s="336"/>
      <c r="K3709" s="336"/>
      <c r="L3709" s="336"/>
      <c r="M3709" s="336"/>
      <c r="N3709" s="337"/>
    </row>
    <row r="3710" spans="2:14" x14ac:dyDescent="0.2">
      <c r="B3710" s="332"/>
      <c r="C3710" s="332"/>
      <c r="D3710" s="333"/>
      <c r="E3710" s="334"/>
      <c r="F3710" s="334"/>
      <c r="G3710" s="334"/>
      <c r="H3710" s="335"/>
      <c r="I3710" s="336"/>
      <c r="J3710" s="336"/>
      <c r="K3710" s="336"/>
      <c r="L3710" s="336"/>
      <c r="M3710" s="336"/>
      <c r="N3710" s="337"/>
    </row>
    <row r="3711" spans="2:14" x14ac:dyDescent="0.2">
      <c r="B3711" s="332"/>
      <c r="C3711" s="332"/>
      <c r="D3711" s="333"/>
      <c r="E3711" s="334"/>
      <c r="F3711" s="334"/>
      <c r="G3711" s="334"/>
      <c r="H3711" s="335"/>
      <c r="I3711" s="336"/>
      <c r="J3711" s="336"/>
      <c r="K3711" s="336"/>
      <c r="L3711" s="336"/>
      <c r="M3711" s="336"/>
      <c r="N3711" s="337"/>
    </row>
    <row r="3712" spans="2:14" x14ac:dyDescent="0.2">
      <c r="B3712" s="332"/>
      <c r="C3712" s="332"/>
      <c r="D3712" s="333"/>
      <c r="E3712" s="334"/>
      <c r="F3712" s="334"/>
      <c r="G3712" s="334"/>
      <c r="H3712" s="335"/>
      <c r="I3712" s="336"/>
      <c r="J3712" s="336"/>
      <c r="K3712" s="336"/>
      <c r="L3712" s="336"/>
      <c r="M3712" s="336"/>
      <c r="N3712" s="337"/>
    </row>
    <row r="3713" spans="2:14" x14ac:dyDescent="0.2">
      <c r="B3713" s="332"/>
      <c r="C3713" s="332"/>
      <c r="D3713" s="333"/>
      <c r="E3713" s="334"/>
      <c r="F3713" s="334"/>
      <c r="G3713" s="334"/>
      <c r="H3713" s="335"/>
      <c r="I3713" s="336"/>
      <c r="J3713" s="336"/>
      <c r="K3713" s="336"/>
      <c r="L3713" s="336"/>
      <c r="M3713" s="336"/>
      <c r="N3713" s="337"/>
    </row>
    <row r="3714" spans="2:14" x14ac:dyDescent="0.2">
      <c r="B3714" s="332"/>
      <c r="C3714" s="332"/>
      <c r="D3714" s="333"/>
      <c r="E3714" s="334"/>
      <c r="F3714" s="334"/>
      <c r="G3714" s="334"/>
      <c r="H3714" s="335"/>
      <c r="I3714" s="336"/>
      <c r="J3714" s="336"/>
      <c r="K3714" s="336"/>
      <c r="L3714" s="336"/>
      <c r="M3714" s="336"/>
      <c r="N3714" s="337"/>
    </row>
    <row r="3715" spans="2:14" x14ac:dyDescent="0.2">
      <c r="B3715" s="332"/>
      <c r="C3715" s="332"/>
      <c r="D3715" s="333"/>
      <c r="E3715" s="334"/>
      <c r="F3715" s="334"/>
      <c r="G3715" s="334"/>
      <c r="H3715" s="335"/>
      <c r="I3715" s="336"/>
      <c r="J3715" s="336"/>
      <c r="K3715" s="336"/>
      <c r="L3715" s="336"/>
      <c r="M3715" s="336"/>
      <c r="N3715" s="337"/>
    </row>
    <row r="3716" spans="2:14" x14ac:dyDescent="0.2">
      <c r="B3716" s="332"/>
      <c r="C3716" s="332"/>
      <c r="D3716" s="333"/>
      <c r="E3716" s="334"/>
      <c r="F3716" s="334"/>
      <c r="G3716" s="334"/>
      <c r="H3716" s="335"/>
      <c r="I3716" s="336"/>
      <c r="J3716" s="336"/>
      <c r="K3716" s="336"/>
      <c r="L3716" s="336"/>
      <c r="M3716" s="336"/>
      <c r="N3716" s="337"/>
    </row>
    <row r="3717" spans="2:14" x14ac:dyDescent="0.2">
      <c r="B3717" s="332"/>
      <c r="C3717" s="332"/>
      <c r="D3717" s="333"/>
      <c r="E3717" s="334"/>
      <c r="F3717" s="334"/>
      <c r="G3717" s="334"/>
      <c r="H3717" s="335"/>
      <c r="I3717" s="336"/>
      <c r="J3717" s="336"/>
      <c r="K3717" s="336"/>
      <c r="L3717" s="336"/>
      <c r="M3717" s="336"/>
      <c r="N3717" s="337"/>
    </row>
    <row r="3718" spans="2:14" x14ac:dyDescent="0.2">
      <c r="B3718" s="332"/>
      <c r="C3718" s="332"/>
      <c r="D3718" s="333"/>
      <c r="E3718" s="334"/>
      <c r="F3718" s="334"/>
      <c r="G3718" s="334"/>
      <c r="H3718" s="335"/>
      <c r="I3718" s="336"/>
      <c r="J3718" s="336"/>
      <c r="K3718" s="336"/>
      <c r="L3718" s="336"/>
      <c r="M3718" s="336"/>
      <c r="N3718" s="337"/>
    </row>
    <row r="3719" spans="2:14" x14ac:dyDescent="0.2">
      <c r="B3719" s="332"/>
      <c r="C3719" s="332"/>
      <c r="D3719" s="333"/>
      <c r="E3719" s="334"/>
      <c r="F3719" s="334"/>
      <c r="G3719" s="334"/>
      <c r="H3719" s="335"/>
      <c r="I3719" s="336"/>
      <c r="J3719" s="336"/>
      <c r="K3719" s="336"/>
      <c r="L3719" s="336"/>
      <c r="M3719" s="336"/>
      <c r="N3719" s="337"/>
    </row>
    <row r="3720" spans="2:14" x14ac:dyDescent="0.2">
      <c r="B3720" s="332"/>
      <c r="C3720" s="332"/>
      <c r="D3720" s="333"/>
      <c r="E3720" s="334"/>
      <c r="F3720" s="334"/>
      <c r="G3720" s="334"/>
      <c r="H3720" s="335"/>
      <c r="I3720" s="336"/>
      <c r="J3720" s="336"/>
      <c r="K3720" s="336"/>
      <c r="L3720" s="336"/>
      <c r="M3720" s="336"/>
      <c r="N3720" s="337"/>
    </row>
    <row r="3721" spans="2:14" x14ac:dyDescent="0.2">
      <c r="B3721" s="332"/>
      <c r="C3721" s="332"/>
      <c r="D3721" s="333"/>
      <c r="E3721" s="334"/>
      <c r="F3721" s="334"/>
      <c r="G3721" s="334"/>
      <c r="H3721" s="335"/>
      <c r="I3721" s="336"/>
      <c r="J3721" s="336"/>
      <c r="K3721" s="336"/>
      <c r="L3721" s="336"/>
      <c r="M3721" s="336"/>
      <c r="N3721" s="337"/>
    </row>
    <row r="3722" spans="2:14" x14ac:dyDescent="0.2">
      <c r="B3722" s="332"/>
      <c r="C3722" s="332"/>
      <c r="D3722" s="333"/>
      <c r="E3722" s="334"/>
      <c r="F3722" s="334"/>
      <c r="G3722" s="334"/>
      <c r="H3722" s="335"/>
      <c r="I3722" s="336"/>
      <c r="J3722" s="336"/>
      <c r="K3722" s="336"/>
      <c r="L3722" s="336"/>
      <c r="M3722" s="336"/>
      <c r="N3722" s="337"/>
    </row>
    <row r="3723" spans="2:14" x14ac:dyDescent="0.2">
      <c r="B3723" s="332"/>
      <c r="C3723" s="332"/>
      <c r="D3723" s="333"/>
      <c r="E3723" s="334"/>
      <c r="F3723" s="334"/>
      <c r="G3723" s="334"/>
      <c r="H3723" s="335"/>
      <c r="I3723" s="336"/>
      <c r="J3723" s="336"/>
      <c r="K3723" s="336"/>
      <c r="L3723" s="336"/>
      <c r="M3723" s="336"/>
      <c r="N3723" s="337"/>
    </row>
    <row r="3724" spans="2:14" x14ac:dyDescent="0.2">
      <c r="B3724" s="332"/>
      <c r="C3724" s="332"/>
      <c r="D3724" s="333"/>
      <c r="E3724" s="334"/>
      <c r="F3724" s="334"/>
      <c r="G3724" s="334"/>
      <c r="H3724" s="335"/>
      <c r="I3724" s="336"/>
      <c r="J3724" s="336"/>
      <c r="K3724" s="336"/>
      <c r="L3724" s="336"/>
      <c r="M3724" s="336"/>
      <c r="N3724" s="337"/>
    </row>
    <row r="3725" spans="2:14" x14ac:dyDescent="0.2">
      <c r="B3725" s="332"/>
      <c r="C3725" s="332"/>
      <c r="D3725" s="333"/>
      <c r="E3725" s="334"/>
      <c r="F3725" s="334"/>
      <c r="G3725" s="334"/>
      <c r="H3725" s="335"/>
      <c r="I3725" s="336"/>
      <c r="J3725" s="336"/>
      <c r="K3725" s="336"/>
      <c r="L3725" s="336"/>
      <c r="M3725" s="336"/>
      <c r="N3725" s="337"/>
    </row>
    <row r="3726" spans="2:14" x14ac:dyDescent="0.2">
      <c r="B3726" s="332"/>
      <c r="C3726" s="332"/>
      <c r="D3726" s="333"/>
      <c r="E3726" s="334"/>
      <c r="F3726" s="334"/>
      <c r="G3726" s="334"/>
      <c r="H3726" s="335"/>
      <c r="I3726" s="336"/>
      <c r="J3726" s="336"/>
      <c r="K3726" s="336"/>
      <c r="L3726" s="336"/>
      <c r="M3726" s="336"/>
      <c r="N3726" s="337"/>
    </row>
    <row r="3727" spans="2:14" x14ac:dyDescent="0.2">
      <c r="B3727" s="332"/>
      <c r="C3727" s="332"/>
      <c r="D3727" s="333"/>
      <c r="E3727" s="334"/>
      <c r="F3727" s="334"/>
      <c r="G3727" s="334"/>
      <c r="H3727" s="335"/>
      <c r="I3727" s="336"/>
      <c r="J3727" s="336"/>
      <c r="K3727" s="336"/>
      <c r="L3727" s="336"/>
      <c r="M3727" s="336"/>
      <c r="N3727" s="337"/>
    </row>
    <row r="3728" spans="2:14" x14ac:dyDescent="0.2">
      <c r="B3728" s="332"/>
      <c r="C3728" s="332"/>
      <c r="D3728" s="333"/>
      <c r="E3728" s="334"/>
      <c r="F3728" s="334"/>
      <c r="G3728" s="334"/>
      <c r="H3728" s="335"/>
      <c r="I3728" s="336"/>
      <c r="J3728" s="336"/>
      <c r="K3728" s="336"/>
      <c r="L3728" s="336"/>
      <c r="M3728" s="336"/>
      <c r="N3728" s="337"/>
    </row>
    <row r="3729" spans="2:14" x14ac:dyDescent="0.2">
      <c r="B3729" s="332"/>
      <c r="C3729" s="332"/>
      <c r="D3729" s="333"/>
      <c r="E3729" s="334"/>
      <c r="F3729" s="334"/>
      <c r="G3729" s="334"/>
      <c r="H3729" s="335"/>
      <c r="I3729" s="336"/>
      <c r="J3729" s="336"/>
      <c r="K3729" s="336"/>
      <c r="L3729" s="336"/>
      <c r="M3729" s="336"/>
      <c r="N3729" s="337"/>
    </row>
    <row r="3730" spans="2:14" x14ac:dyDescent="0.2">
      <c r="B3730" s="332"/>
      <c r="C3730" s="332"/>
      <c r="D3730" s="333"/>
      <c r="E3730" s="334"/>
      <c r="F3730" s="334"/>
      <c r="G3730" s="334"/>
      <c r="H3730" s="335"/>
      <c r="I3730" s="336"/>
      <c r="J3730" s="336"/>
      <c r="K3730" s="336"/>
      <c r="L3730" s="336"/>
      <c r="M3730" s="336"/>
      <c r="N3730" s="337"/>
    </row>
    <row r="3731" spans="2:14" x14ac:dyDescent="0.2">
      <c r="B3731" s="332"/>
      <c r="C3731" s="332"/>
      <c r="D3731" s="333"/>
      <c r="E3731" s="334"/>
      <c r="F3731" s="334"/>
      <c r="G3731" s="334"/>
      <c r="H3731" s="335"/>
      <c r="I3731" s="336"/>
      <c r="J3731" s="336"/>
      <c r="K3731" s="336"/>
      <c r="L3731" s="336"/>
      <c r="M3731" s="336"/>
      <c r="N3731" s="337"/>
    </row>
    <row r="3732" spans="2:14" x14ac:dyDescent="0.2">
      <c r="B3732" s="332"/>
      <c r="C3732" s="332"/>
      <c r="D3732" s="333"/>
      <c r="E3732" s="334"/>
      <c r="F3732" s="334"/>
      <c r="G3732" s="334"/>
      <c r="H3732" s="335"/>
      <c r="I3732" s="336"/>
      <c r="J3732" s="336"/>
      <c r="K3732" s="336"/>
      <c r="L3732" s="336"/>
      <c r="M3732" s="336"/>
      <c r="N3732" s="337"/>
    </row>
    <row r="3733" spans="2:14" x14ac:dyDescent="0.2">
      <c r="B3733" s="332"/>
      <c r="C3733" s="332"/>
      <c r="D3733" s="333"/>
      <c r="E3733" s="334"/>
      <c r="F3733" s="334"/>
      <c r="G3733" s="334"/>
      <c r="H3733" s="335"/>
      <c r="I3733" s="336"/>
      <c r="J3733" s="336"/>
      <c r="K3733" s="336"/>
      <c r="L3733" s="336"/>
      <c r="M3733" s="336"/>
      <c r="N3733" s="337"/>
    </row>
    <row r="3734" spans="2:14" x14ac:dyDescent="0.2">
      <c r="B3734" s="332"/>
      <c r="C3734" s="332"/>
      <c r="D3734" s="333"/>
      <c r="E3734" s="334"/>
      <c r="F3734" s="334"/>
      <c r="G3734" s="334"/>
      <c r="H3734" s="335"/>
      <c r="I3734" s="336"/>
      <c r="J3734" s="336"/>
      <c r="K3734" s="336"/>
      <c r="L3734" s="336"/>
      <c r="M3734" s="336"/>
      <c r="N3734" s="337"/>
    </row>
    <row r="3735" spans="2:14" x14ac:dyDescent="0.2">
      <c r="B3735" s="332"/>
      <c r="C3735" s="332"/>
      <c r="D3735" s="333"/>
      <c r="E3735" s="334"/>
      <c r="F3735" s="334"/>
      <c r="G3735" s="334"/>
      <c r="H3735" s="335"/>
      <c r="I3735" s="336"/>
      <c r="J3735" s="336"/>
      <c r="K3735" s="336"/>
      <c r="L3735" s="336"/>
      <c r="M3735" s="336"/>
      <c r="N3735" s="337"/>
    </row>
    <row r="3736" spans="2:14" x14ac:dyDescent="0.2">
      <c r="B3736" s="332"/>
      <c r="C3736" s="332"/>
      <c r="D3736" s="333"/>
      <c r="E3736" s="334"/>
      <c r="F3736" s="334"/>
      <c r="G3736" s="334"/>
      <c r="H3736" s="335"/>
      <c r="I3736" s="336"/>
      <c r="J3736" s="336"/>
      <c r="K3736" s="336"/>
      <c r="L3736" s="336"/>
      <c r="M3736" s="336"/>
      <c r="N3736" s="337"/>
    </row>
    <row r="3737" spans="2:14" x14ac:dyDescent="0.2">
      <c r="B3737" s="332"/>
      <c r="C3737" s="332"/>
      <c r="D3737" s="333"/>
      <c r="E3737" s="334"/>
      <c r="F3737" s="334"/>
      <c r="G3737" s="334"/>
      <c r="H3737" s="335"/>
      <c r="I3737" s="336"/>
      <c r="J3737" s="336"/>
      <c r="K3737" s="336"/>
      <c r="L3737" s="336"/>
      <c r="M3737" s="336"/>
      <c r="N3737" s="337"/>
    </row>
    <row r="3738" spans="2:14" x14ac:dyDescent="0.2">
      <c r="B3738" s="332"/>
      <c r="C3738" s="332"/>
      <c r="D3738" s="333"/>
      <c r="E3738" s="334"/>
      <c r="F3738" s="334"/>
      <c r="G3738" s="334"/>
      <c r="H3738" s="335"/>
      <c r="I3738" s="336"/>
      <c r="J3738" s="336"/>
      <c r="K3738" s="336"/>
      <c r="L3738" s="336"/>
      <c r="M3738" s="336"/>
      <c r="N3738" s="337"/>
    </row>
    <row r="3739" spans="2:14" x14ac:dyDescent="0.2">
      <c r="B3739" s="332"/>
      <c r="C3739" s="332"/>
      <c r="D3739" s="333"/>
      <c r="E3739" s="334"/>
      <c r="F3739" s="334"/>
      <c r="G3739" s="334"/>
      <c r="H3739" s="335"/>
      <c r="I3739" s="336"/>
      <c r="J3739" s="336"/>
      <c r="K3739" s="336"/>
      <c r="L3739" s="336"/>
      <c r="M3739" s="336"/>
      <c r="N3739" s="337"/>
    </row>
    <row r="3740" spans="2:14" x14ac:dyDescent="0.2">
      <c r="B3740" s="332"/>
      <c r="C3740" s="332"/>
      <c r="D3740" s="333"/>
      <c r="E3740" s="334"/>
      <c r="F3740" s="334"/>
      <c r="G3740" s="334"/>
      <c r="H3740" s="335"/>
      <c r="I3740" s="336"/>
      <c r="J3740" s="336"/>
      <c r="K3740" s="336"/>
      <c r="L3740" s="336"/>
      <c r="M3740" s="336"/>
      <c r="N3740" s="337"/>
    </row>
    <row r="3741" spans="2:14" x14ac:dyDescent="0.2">
      <c r="B3741" s="332"/>
      <c r="C3741" s="332"/>
      <c r="D3741" s="333"/>
      <c r="E3741" s="334"/>
      <c r="F3741" s="334"/>
      <c r="G3741" s="334"/>
      <c r="H3741" s="335"/>
      <c r="I3741" s="336"/>
      <c r="J3741" s="336"/>
      <c r="K3741" s="336"/>
      <c r="L3741" s="336"/>
      <c r="M3741" s="336"/>
      <c r="N3741" s="337"/>
    </row>
    <row r="3742" spans="2:14" x14ac:dyDescent="0.2">
      <c r="B3742" s="332"/>
      <c r="C3742" s="332"/>
      <c r="D3742" s="333"/>
      <c r="E3742" s="334"/>
      <c r="F3742" s="334"/>
      <c r="G3742" s="334"/>
      <c r="H3742" s="335"/>
      <c r="I3742" s="336"/>
      <c r="J3742" s="336"/>
      <c r="K3742" s="336"/>
      <c r="L3742" s="336"/>
      <c r="M3742" s="336"/>
      <c r="N3742" s="337"/>
    </row>
    <row r="3743" spans="2:14" x14ac:dyDescent="0.2">
      <c r="B3743" s="332"/>
      <c r="C3743" s="332"/>
      <c r="D3743" s="333"/>
      <c r="E3743" s="334"/>
      <c r="F3743" s="334"/>
      <c r="G3743" s="334"/>
      <c r="H3743" s="335"/>
      <c r="I3743" s="336"/>
      <c r="J3743" s="336"/>
      <c r="K3743" s="336"/>
      <c r="L3743" s="336"/>
      <c r="M3743" s="336"/>
      <c r="N3743" s="337"/>
    </row>
    <row r="3744" spans="2:14" x14ac:dyDescent="0.2">
      <c r="B3744" s="332"/>
      <c r="C3744" s="332"/>
      <c r="D3744" s="333"/>
      <c r="E3744" s="334"/>
      <c r="F3744" s="334"/>
      <c r="G3744" s="334"/>
      <c r="H3744" s="335"/>
      <c r="I3744" s="336"/>
      <c r="J3744" s="336"/>
      <c r="K3744" s="336"/>
      <c r="L3744" s="336"/>
      <c r="M3744" s="336"/>
      <c r="N3744" s="337"/>
    </row>
    <row r="3745" spans="2:14" x14ac:dyDescent="0.2">
      <c r="B3745" s="332"/>
      <c r="C3745" s="332"/>
      <c r="D3745" s="333"/>
      <c r="E3745" s="334"/>
      <c r="F3745" s="334"/>
      <c r="G3745" s="334"/>
      <c r="H3745" s="335"/>
      <c r="I3745" s="336"/>
      <c r="J3745" s="336"/>
      <c r="K3745" s="336"/>
      <c r="L3745" s="336"/>
      <c r="M3745" s="336"/>
      <c r="N3745" s="337"/>
    </row>
    <row r="3746" spans="2:14" x14ac:dyDescent="0.2">
      <c r="B3746" s="332"/>
      <c r="C3746" s="332"/>
      <c r="D3746" s="333"/>
      <c r="E3746" s="334"/>
      <c r="F3746" s="334"/>
      <c r="G3746" s="334"/>
      <c r="H3746" s="335"/>
      <c r="I3746" s="336"/>
      <c r="J3746" s="336"/>
      <c r="K3746" s="336"/>
      <c r="L3746" s="336"/>
      <c r="M3746" s="336"/>
      <c r="N3746" s="337"/>
    </row>
    <row r="3747" spans="2:14" x14ac:dyDescent="0.2">
      <c r="B3747" s="332"/>
      <c r="C3747" s="332"/>
      <c r="D3747" s="333"/>
      <c r="E3747" s="334"/>
      <c r="F3747" s="334"/>
      <c r="G3747" s="334"/>
      <c r="H3747" s="335"/>
      <c r="I3747" s="336"/>
      <c r="J3747" s="336"/>
      <c r="K3747" s="336"/>
      <c r="L3747" s="336"/>
      <c r="M3747" s="336"/>
      <c r="N3747" s="337"/>
    </row>
    <row r="3748" spans="2:14" x14ac:dyDescent="0.2">
      <c r="B3748" s="332"/>
      <c r="C3748" s="332"/>
      <c r="D3748" s="333"/>
      <c r="E3748" s="334"/>
      <c r="F3748" s="334"/>
      <c r="G3748" s="334"/>
      <c r="H3748" s="335"/>
      <c r="I3748" s="336"/>
      <c r="J3748" s="336"/>
      <c r="K3748" s="336"/>
      <c r="L3748" s="336"/>
      <c r="M3748" s="336"/>
      <c r="N3748" s="337"/>
    </row>
    <row r="3749" spans="2:14" x14ac:dyDescent="0.2">
      <c r="B3749" s="332"/>
      <c r="C3749" s="332"/>
      <c r="D3749" s="333"/>
      <c r="E3749" s="334"/>
      <c r="F3749" s="334"/>
      <c r="G3749" s="334"/>
      <c r="H3749" s="335"/>
      <c r="I3749" s="336"/>
      <c r="J3749" s="336"/>
      <c r="K3749" s="336"/>
      <c r="L3749" s="336"/>
      <c r="M3749" s="336"/>
      <c r="N3749" s="337"/>
    </row>
    <row r="3750" spans="2:14" x14ac:dyDescent="0.2">
      <c r="B3750" s="332"/>
      <c r="C3750" s="332"/>
      <c r="D3750" s="333"/>
      <c r="E3750" s="334"/>
      <c r="F3750" s="334"/>
      <c r="G3750" s="334"/>
      <c r="H3750" s="335"/>
      <c r="I3750" s="336"/>
      <c r="J3750" s="336"/>
      <c r="K3750" s="336"/>
      <c r="L3750" s="336"/>
      <c r="M3750" s="336"/>
      <c r="N3750" s="337"/>
    </row>
    <row r="3751" spans="2:14" x14ac:dyDescent="0.2">
      <c r="B3751" s="332"/>
      <c r="C3751" s="332"/>
      <c r="D3751" s="333"/>
      <c r="E3751" s="334"/>
      <c r="F3751" s="334"/>
      <c r="G3751" s="334"/>
      <c r="H3751" s="335"/>
      <c r="I3751" s="336"/>
      <c r="J3751" s="336"/>
      <c r="K3751" s="336"/>
      <c r="L3751" s="336"/>
      <c r="M3751" s="336"/>
      <c r="N3751" s="337"/>
    </row>
    <row r="3752" spans="2:14" x14ac:dyDescent="0.2">
      <c r="B3752" s="332"/>
      <c r="C3752" s="332"/>
      <c r="D3752" s="333"/>
      <c r="E3752" s="334"/>
      <c r="F3752" s="334"/>
      <c r="G3752" s="334"/>
      <c r="H3752" s="335"/>
      <c r="I3752" s="336"/>
      <c r="J3752" s="336"/>
      <c r="K3752" s="336"/>
      <c r="L3752" s="336"/>
      <c r="M3752" s="336"/>
      <c r="N3752" s="337"/>
    </row>
    <row r="3753" spans="2:14" x14ac:dyDescent="0.2">
      <c r="B3753" s="332"/>
      <c r="C3753" s="332"/>
      <c r="D3753" s="333"/>
      <c r="E3753" s="334"/>
      <c r="F3753" s="334"/>
      <c r="G3753" s="334"/>
      <c r="H3753" s="335"/>
      <c r="I3753" s="336"/>
      <c r="J3753" s="336"/>
      <c r="K3753" s="336"/>
      <c r="L3753" s="336"/>
      <c r="M3753" s="336"/>
      <c r="N3753" s="337"/>
    </row>
    <row r="3754" spans="2:14" x14ac:dyDescent="0.2">
      <c r="B3754" s="332"/>
      <c r="C3754" s="332"/>
      <c r="D3754" s="333"/>
      <c r="E3754" s="334"/>
      <c r="F3754" s="334"/>
      <c r="G3754" s="334"/>
      <c r="H3754" s="335"/>
      <c r="I3754" s="336"/>
      <c r="J3754" s="336"/>
      <c r="K3754" s="336"/>
      <c r="L3754" s="336"/>
      <c r="M3754" s="336"/>
      <c r="N3754" s="337"/>
    </row>
    <row r="3755" spans="2:14" x14ac:dyDescent="0.2">
      <c r="B3755" s="332"/>
      <c r="C3755" s="332"/>
      <c r="D3755" s="333"/>
      <c r="E3755" s="334"/>
      <c r="F3755" s="334"/>
      <c r="G3755" s="334"/>
      <c r="H3755" s="335"/>
      <c r="I3755" s="336"/>
      <c r="J3755" s="336"/>
      <c r="K3755" s="336"/>
      <c r="L3755" s="336"/>
      <c r="M3755" s="336"/>
      <c r="N3755" s="337"/>
    </row>
    <row r="3756" spans="2:14" x14ac:dyDescent="0.2">
      <c r="B3756" s="332"/>
      <c r="C3756" s="332"/>
      <c r="D3756" s="333"/>
      <c r="E3756" s="334"/>
      <c r="F3756" s="334"/>
      <c r="G3756" s="334"/>
      <c r="H3756" s="335"/>
      <c r="I3756" s="336"/>
      <c r="J3756" s="336"/>
      <c r="K3756" s="336"/>
      <c r="L3756" s="336"/>
      <c r="M3756" s="336"/>
      <c r="N3756" s="337"/>
    </row>
    <row r="3757" spans="2:14" x14ac:dyDescent="0.2">
      <c r="B3757" s="332"/>
      <c r="C3757" s="332"/>
      <c r="D3757" s="333"/>
      <c r="E3757" s="334"/>
      <c r="F3757" s="334"/>
      <c r="G3757" s="334"/>
      <c r="H3757" s="335"/>
      <c r="I3757" s="336"/>
      <c r="J3757" s="336"/>
      <c r="K3757" s="336"/>
      <c r="L3757" s="336"/>
      <c r="M3757" s="336"/>
      <c r="N3757" s="337"/>
    </row>
    <row r="3758" spans="2:14" x14ac:dyDescent="0.2">
      <c r="B3758" s="332"/>
      <c r="C3758" s="332"/>
      <c r="D3758" s="333"/>
      <c r="E3758" s="334"/>
      <c r="F3758" s="334"/>
      <c r="G3758" s="334"/>
      <c r="H3758" s="335"/>
      <c r="I3758" s="336"/>
      <c r="J3758" s="336"/>
      <c r="K3758" s="336"/>
      <c r="L3758" s="336"/>
      <c r="M3758" s="336"/>
      <c r="N3758" s="337"/>
    </row>
    <row r="3759" spans="2:14" x14ac:dyDescent="0.2">
      <c r="B3759" s="332"/>
      <c r="C3759" s="332"/>
      <c r="D3759" s="333"/>
      <c r="E3759" s="334"/>
      <c r="F3759" s="334"/>
      <c r="G3759" s="334"/>
      <c r="H3759" s="335"/>
      <c r="I3759" s="336"/>
      <c r="J3759" s="336"/>
      <c r="K3759" s="336"/>
      <c r="L3759" s="336"/>
      <c r="M3759" s="336"/>
      <c r="N3759" s="337"/>
    </row>
    <row r="3760" spans="2:14" x14ac:dyDescent="0.2">
      <c r="B3760" s="332"/>
      <c r="C3760" s="332"/>
      <c r="D3760" s="333"/>
      <c r="E3760" s="334"/>
      <c r="F3760" s="334"/>
      <c r="G3760" s="334"/>
      <c r="H3760" s="335"/>
      <c r="I3760" s="336"/>
      <c r="J3760" s="336"/>
      <c r="K3760" s="336"/>
      <c r="L3760" s="336"/>
      <c r="M3760" s="336"/>
      <c r="N3760" s="337"/>
    </row>
    <row r="3761" spans="2:14" x14ac:dyDescent="0.2">
      <c r="B3761" s="332"/>
      <c r="C3761" s="332"/>
      <c r="D3761" s="333"/>
      <c r="E3761" s="334"/>
      <c r="F3761" s="334"/>
      <c r="G3761" s="334"/>
      <c r="H3761" s="335"/>
      <c r="I3761" s="336"/>
      <c r="J3761" s="336"/>
      <c r="K3761" s="336"/>
      <c r="L3761" s="336"/>
      <c r="M3761" s="336"/>
      <c r="N3761" s="337"/>
    </row>
    <row r="3762" spans="2:14" x14ac:dyDescent="0.2">
      <c r="B3762" s="332"/>
      <c r="C3762" s="332"/>
      <c r="D3762" s="333"/>
      <c r="E3762" s="334"/>
      <c r="F3762" s="334"/>
      <c r="G3762" s="334"/>
      <c r="H3762" s="335"/>
      <c r="I3762" s="336"/>
      <c r="J3762" s="336"/>
      <c r="K3762" s="336"/>
      <c r="L3762" s="336"/>
      <c r="M3762" s="336"/>
      <c r="N3762" s="337"/>
    </row>
    <row r="3763" spans="2:14" x14ac:dyDescent="0.2">
      <c r="B3763" s="332"/>
      <c r="C3763" s="332"/>
      <c r="D3763" s="333"/>
      <c r="E3763" s="334"/>
      <c r="F3763" s="334"/>
      <c r="G3763" s="334"/>
      <c r="H3763" s="335"/>
      <c r="I3763" s="336"/>
      <c r="J3763" s="336"/>
      <c r="K3763" s="336"/>
      <c r="L3763" s="336"/>
      <c r="M3763" s="336"/>
      <c r="N3763" s="337"/>
    </row>
    <row r="3764" spans="2:14" x14ac:dyDescent="0.2">
      <c r="B3764" s="332"/>
      <c r="C3764" s="332"/>
      <c r="D3764" s="333"/>
      <c r="E3764" s="334"/>
      <c r="F3764" s="334"/>
      <c r="G3764" s="334"/>
      <c r="H3764" s="335"/>
      <c r="I3764" s="336"/>
      <c r="J3764" s="336"/>
      <c r="K3764" s="336"/>
      <c r="L3764" s="336"/>
      <c r="M3764" s="336"/>
      <c r="N3764" s="337"/>
    </row>
    <row r="3765" spans="2:14" x14ac:dyDescent="0.2">
      <c r="B3765" s="332"/>
      <c r="C3765" s="332"/>
      <c r="D3765" s="333"/>
      <c r="E3765" s="334"/>
      <c r="F3765" s="334"/>
      <c r="G3765" s="334"/>
      <c r="H3765" s="335"/>
      <c r="I3765" s="336"/>
      <c r="J3765" s="336"/>
      <c r="K3765" s="336"/>
      <c r="L3765" s="336"/>
      <c r="M3765" s="336"/>
      <c r="N3765" s="337"/>
    </row>
    <row r="3766" spans="2:14" x14ac:dyDescent="0.2">
      <c r="B3766" s="332"/>
      <c r="C3766" s="332"/>
      <c r="D3766" s="333"/>
      <c r="E3766" s="334"/>
      <c r="F3766" s="334"/>
      <c r="G3766" s="334"/>
      <c r="H3766" s="335"/>
      <c r="I3766" s="336"/>
      <c r="J3766" s="336"/>
      <c r="K3766" s="336"/>
      <c r="L3766" s="336"/>
      <c r="M3766" s="336"/>
      <c r="N3766" s="337"/>
    </row>
    <row r="3767" spans="2:14" x14ac:dyDescent="0.2">
      <c r="B3767" s="332"/>
      <c r="C3767" s="332"/>
      <c r="D3767" s="333"/>
      <c r="E3767" s="334"/>
      <c r="F3767" s="334"/>
      <c r="G3767" s="334"/>
      <c r="H3767" s="335"/>
      <c r="I3767" s="336"/>
      <c r="J3767" s="336"/>
      <c r="K3767" s="336"/>
      <c r="L3767" s="336"/>
      <c r="M3767" s="336"/>
      <c r="N3767" s="337"/>
    </row>
    <row r="3768" spans="2:14" x14ac:dyDescent="0.2">
      <c r="B3768" s="332"/>
      <c r="C3768" s="332"/>
      <c r="D3768" s="333"/>
      <c r="E3768" s="334"/>
      <c r="F3768" s="334"/>
      <c r="G3768" s="334"/>
      <c r="H3768" s="335"/>
      <c r="I3768" s="336"/>
      <c r="J3768" s="336"/>
      <c r="K3768" s="336"/>
      <c r="L3768" s="336"/>
      <c r="M3768" s="336"/>
      <c r="N3768" s="337"/>
    </row>
    <row r="3769" spans="2:14" x14ac:dyDescent="0.2">
      <c r="B3769" s="332"/>
      <c r="C3769" s="332"/>
      <c r="D3769" s="333"/>
      <c r="E3769" s="334"/>
      <c r="F3769" s="334"/>
      <c r="G3769" s="334"/>
      <c r="H3769" s="335"/>
      <c r="I3769" s="336"/>
      <c r="J3769" s="336"/>
      <c r="K3769" s="336"/>
      <c r="L3769" s="336"/>
      <c r="M3769" s="336"/>
      <c r="N3769" s="337"/>
    </row>
    <row r="3770" spans="2:14" x14ac:dyDescent="0.2">
      <c r="B3770" s="332"/>
      <c r="C3770" s="332"/>
      <c r="D3770" s="333"/>
      <c r="E3770" s="334"/>
      <c r="F3770" s="334"/>
      <c r="G3770" s="334"/>
      <c r="H3770" s="335"/>
      <c r="I3770" s="336"/>
      <c r="J3770" s="336"/>
      <c r="K3770" s="336"/>
      <c r="L3770" s="336"/>
      <c r="M3770" s="336"/>
      <c r="N3770" s="337"/>
    </row>
    <row r="3771" spans="2:14" x14ac:dyDescent="0.2">
      <c r="B3771" s="332"/>
      <c r="C3771" s="332"/>
      <c r="D3771" s="333"/>
      <c r="E3771" s="334"/>
      <c r="F3771" s="334"/>
      <c r="G3771" s="334"/>
      <c r="H3771" s="335"/>
      <c r="I3771" s="336"/>
      <c r="J3771" s="336"/>
      <c r="K3771" s="336"/>
      <c r="L3771" s="336"/>
      <c r="M3771" s="336"/>
      <c r="N3771" s="337"/>
    </row>
    <row r="3772" spans="2:14" x14ac:dyDescent="0.2">
      <c r="B3772" s="332"/>
      <c r="C3772" s="332"/>
      <c r="D3772" s="333"/>
      <c r="E3772" s="334"/>
      <c r="F3772" s="334"/>
      <c r="G3772" s="334"/>
      <c r="H3772" s="335"/>
      <c r="I3772" s="336"/>
      <c r="J3772" s="336"/>
      <c r="K3772" s="336"/>
      <c r="L3772" s="336"/>
      <c r="M3772" s="336"/>
      <c r="N3772" s="337"/>
    </row>
    <row r="3773" spans="2:14" x14ac:dyDescent="0.2">
      <c r="B3773" s="332"/>
      <c r="C3773" s="332"/>
      <c r="D3773" s="333"/>
      <c r="E3773" s="334"/>
      <c r="F3773" s="334"/>
      <c r="G3773" s="334"/>
      <c r="H3773" s="335"/>
      <c r="I3773" s="336"/>
      <c r="J3773" s="336"/>
      <c r="K3773" s="336"/>
      <c r="L3773" s="336"/>
      <c r="M3773" s="336"/>
      <c r="N3773" s="337"/>
    </row>
    <row r="3774" spans="2:14" x14ac:dyDescent="0.2">
      <c r="B3774" s="332"/>
      <c r="C3774" s="332"/>
      <c r="D3774" s="333"/>
      <c r="E3774" s="334"/>
      <c r="F3774" s="334"/>
      <c r="G3774" s="334"/>
      <c r="H3774" s="335"/>
      <c r="I3774" s="336"/>
      <c r="J3774" s="336"/>
      <c r="K3774" s="336"/>
      <c r="L3774" s="336"/>
      <c r="M3774" s="336"/>
      <c r="N3774" s="337"/>
    </row>
    <row r="3775" spans="2:14" x14ac:dyDescent="0.2">
      <c r="B3775" s="332"/>
      <c r="C3775" s="332"/>
      <c r="D3775" s="333"/>
      <c r="E3775" s="334"/>
      <c r="F3775" s="334"/>
      <c r="G3775" s="334"/>
      <c r="H3775" s="335"/>
      <c r="I3775" s="336"/>
      <c r="J3775" s="336"/>
      <c r="K3775" s="336"/>
      <c r="L3775" s="336"/>
      <c r="M3775" s="336"/>
      <c r="N3775" s="337"/>
    </row>
    <row r="3776" spans="2:14" x14ac:dyDescent="0.2">
      <c r="B3776" s="332"/>
      <c r="C3776" s="332"/>
      <c r="D3776" s="333"/>
      <c r="E3776" s="334"/>
      <c r="F3776" s="334"/>
      <c r="G3776" s="334"/>
      <c r="H3776" s="335"/>
      <c r="I3776" s="336"/>
      <c r="J3776" s="336"/>
      <c r="K3776" s="336"/>
      <c r="L3776" s="336"/>
      <c r="M3776" s="336"/>
      <c r="N3776" s="337"/>
    </row>
    <row r="3777" spans="2:14" x14ac:dyDescent="0.2">
      <c r="B3777" s="332"/>
      <c r="C3777" s="332"/>
      <c r="D3777" s="333"/>
      <c r="E3777" s="334"/>
      <c r="F3777" s="334"/>
      <c r="G3777" s="334"/>
      <c r="H3777" s="335"/>
      <c r="I3777" s="336"/>
      <c r="J3777" s="336"/>
      <c r="K3777" s="336"/>
      <c r="L3777" s="336"/>
      <c r="M3777" s="336"/>
      <c r="N3777" s="337"/>
    </row>
    <row r="3778" spans="2:14" x14ac:dyDescent="0.2">
      <c r="B3778" s="332"/>
      <c r="C3778" s="332"/>
      <c r="D3778" s="333"/>
      <c r="E3778" s="334"/>
      <c r="F3778" s="334"/>
      <c r="G3778" s="334"/>
      <c r="H3778" s="335"/>
      <c r="I3778" s="336"/>
      <c r="J3778" s="336"/>
      <c r="K3778" s="336"/>
      <c r="L3778" s="336"/>
      <c r="M3778" s="336"/>
      <c r="N3778" s="337"/>
    </row>
    <row r="3779" spans="2:14" x14ac:dyDescent="0.2">
      <c r="B3779" s="332"/>
      <c r="C3779" s="332"/>
      <c r="D3779" s="333"/>
      <c r="E3779" s="334"/>
      <c r="F3779" s="334"/>
      <c r="G3779" s="334"/>
      <c r="H3779" s="335"/>
      <c r="I3779" s="336"/>
      <c r="J3779" s="336"/>
      <c r="K3779" s="336"/>
      <c r="L3779" s="336"/>
      <c r="M3779" s="336"/>
      <c r="N3779" s="337"/>
    </row>
    <row r="3780" spans="2:14" x14ac:dyDescent="0.2">
      <c r="B3780" s="332"/>
      <c r="C3780" s="332"/>
      <c r="D3780" s="333"/>
      <c r="E3780" s="334"/>
      <c r="F3780" s="334"/>
      <c r="G3780" s="334"/>
      <c r="H3780" s="335"/>
      <c r="I3780" s="336"/>
      <c r="J3780" s="336"/>
      <c r="K3780" s="336"/>
      <c r="L3780" s="336"/>
      <c r="M3780" s="336"/>
      <c r="N3780" s="337"/>
    </row>
    <row r="3781" spans="2:14" x14ac:dyDescent="0.2">
      <c r="B3781" s="332"/>
      <c r="C3781" s="332"/>
      <c r="D3781" s="333"/>
      <c r="E3781" s="334"/>
      <c r="F3781" s="334"/>
      <c r="G3781" s="334"/>
      <c r="H3781" s="335"/>
      <c r="I3781" s="336"/>
      <c r="J3781" s="336"/>
      <c r="K3781" s="336"/>
      <c r="L3781" s="336"/>
      <c r="M3781" s="336"/>
      <c r="N3781" s="337"/>
    </row>
    <row r="3782" spans="2:14" x14ac:dyDescent="0.2">
      <c r="B3782" s="332"/>
      <c r="C3782" s="332"/>
      <c r="D3782" s="333"/>
      <c r="E3782" s="334"/>
      <c r="F3782" s="334"/>
      <c r="G3782" s="334"/>
      <c r="H3782" s="335"/>
      <c r="I3782" s="336"/>
      <c r="J3782" s="336"/>
      <c r="K3782" s="336"/>
      <c r="L3782" s="336"/>
      <c r="M3782" s="336"/>
      <c r="N3782" s="337"/>
    </row>
    <row r="3783" spans="2:14" x14ac:dyDescent="0.2">
      <c r="B3783" s="332"/>
      <c r="C3783" s="332"/>
      <c r="D3783" s="333"/>
      <c r="E3783" s="334"/>
      <c r="F3783" s="334"/>
      <c r="G3783" s="334"/>
      <c r="H3783" s="335"/>
      <c r="I3783" s="336"/>
      <c r="J3783" s="336"/>
      <c r="K3783" s="336"/>
      <c r="L3783" s="336"/>
      <c r="M3783" s="336"/>
      <c r="N3783" s="337"/>
    </row>
    <row r="3784" spans="2:14" x14ac:dyDescent="0.2">
      <c r="B3784" s="332"/>
      <c r="C3784" s="332"/>
      <c r="D3784" s="333"/>
      <c r="E3784" s="334"/>
      <c r="F3784" s="334"/>
      <c r="G3784" s="334"/>
      <c r="H3784" s="335"/>
      <c r="I3784" s="336"/>
      <c r="J3784" s="336"/>
      <c r="K3784" s="336"/>
      <c r="L3784" s="336"/>
      <c r="M3784" s="336"/>
      <c r="N3784" s="337"/>
    </row>
    <row r="3785" spans="2:14" x14ac:dyDescent="0.2">
      <c r="B3785" s="332"/>
      <c r="C3785" s="332"/>
      <c r="D3785" s="333"/>
      <c r="E3785" s="334"/>
      <c r="F3785" s="334"/>
      <c r="G3785" s="334"/>
      <c r="H3785" s="335"/>
      <c r="I3785" s="336"/>
      <c r="J3785" s="336"/>
      <c r="K3785" s="336"/>
      <c r="L3785" s="336"/>
      <c r="M3785" s="336"/>
      <c r="N3785" s="337"/>
    </row>
    <row r="3786" spans="2:14" x14ac:dyDescent="0.2">
      <c r="B3786" s="332"/>
      <c r="C3786" s="332"/>
      <c r="D3786" s="333"/>
      <c r="E3786" s="334"/>
      <c r="F3786" s="334"/>
      <c r="G3786" s="334"/>
      <c r="H3786" s="335"/>
      <c r="I3786" s="336"/>
      <c r="J3786" s="336"/>
      <c r="K3786" s="336"/>
      <c r="L3786" s="336"/>
      <c r="M3786" s="336"/>
      <c r="N3786" s="337"/>
    </row>
    <row r="3787" spans="2:14" x14ac:dyDescent="0.2">
      <c r="B3787" s="332"/>
      <c r="C3787" s="332"/>
      <c r="D3787" s="333"/>
      <c r="E3787" s="334"/>
      <c r="F3787" s="334"/>
      <c r="G3787" s="334"/>
      <c r="H3787" s="335"/>
      <c r="I3787" s="336"/>
      <c r="J3787" s="336"/>
      <c r="K3787" s="336"/>
      <c r="L3787" s="336"/>
      <c r="M3787" s="336"/>
      <c r="N3787" s="337"/>
    </row>
    <row r="3788" spans="2:14" x14ac:dyDescent="0.2">
      <c r="B3788" s="332"/>
      <c r="C3788" s="332"/>
      <c r="D3788" s="333"/>
      <c r="E3788" s="334"/>
      <c r="F3788" s="334"/>
      <c r="G3788" s="334"/>
      <c r="H3788" s="335"/>
      <c r="I3788" s="336"/>
      <c r="J3788" s="336"/>
      <c r="K3788" s="336"/>
      <c r="L3788" s="336"/>
      <c r="M3788" s="336"/>
      <c r="N3788" s="337"/>
    </row>
    <row r="3789" spans="2:14" x14ac:dyDescent="0.2">
      <c r="B3789" s="332"/>
      <c r="C3789" s="332"/>
      <c r="D3789" s="333"/>
      <c r="E3789" s="334"/>
      <c r="F3789" s="334"/>
      <c r="G3789" s="334"/>
      <c r="H3789" s="335"/>
      <c r="I3789" s="336"/>
      <c r="J3789" s="336"/>
      <c r="K3789" s="336"/>
      <c r="L3789" s="336"/>
      <c r="M3789" s="336"/>
      <c r="N3789" s="337"/>
    </row>
    <row r="3790" spans="2:14" x14ac:dyDescent="0.2">
      <c r="B3790" s="332"/>
      <c r="C3790" s="332"/>
      <c r="D3790" s="333"/>
      <c r="E3790" s="334"/>
      <c r="F3790" s="334"/>
      <c r="G3790" s="334"/>
      <c r="H3790" s="335"/>
      <c r="I3790" s="336"/>
      <c r="J3790" s="336"/>
      <c r="K3790" s="336"/>
      <c r="L3790" s="336"/>
      <c r="M3790" s="336"/>
      <c r="N3790" s="337"/>
    </row>
    <row r="3791" spans="2:14" x14ac:dyDescent="0.2">
      <c r="B3791" s="332"/>
      <c r="C3791" s="332"/>
      <c r="D3791" s="333"/>
      <c r="E3791" s="334"/>
      <c r="F3791" s="334"/>
      <c r="G3791" s="334"/>
      <c r="H3791" s="335"/>
      <c r="I3791" s="336"/>
      <c r="J3791" s="336"/>
      <c r="K3791" s="336"/>
      <c r="L3791" s="336"/>
      <c r="M3791" s="336"/>
      <c r="N3791" s="337"/>
    </row>
    <row r="3792" spans="2:14" x14ac:dyDescent="0.2">
      <c r="B3792" s="332"/>
      <c r="C3792" s="332"/>
      <c r="D3792" s="333"/>
      <c r="E3792" s="334"/>
      <c r="F3792" s="334"/>
      <c r="G3792" s="334"/>
      <c r="H3792" s="335"/>
      <c r="I3792" s="336"/>
      <c r="J3792" s="336"/>
      <c r="K3792" s="336"/>
      <c r="L3792" s="336"/>
      <c r="M3792" s="336"/>
      <c r="N3792" s="337"/>
    </row>
    <row r="3793" spans="2:14" x14ac:dyDescent="0.2">
      <c r="B3793" s="332"/>
      <c r="C3793" s="332"/>
      <c r="D3793" s="333"/>
      <c r="E3793" s="334"/>
      <c r="F3793" s="334"/>
      <c r="G3793" s="334"/>
      <c r="H3793" s="335"/>
      <c r="I3793" s="336"/>
      <c r="J3793" s="336"/>
      <c r="K3793" s="336"/>
      <c r="L3793" s="336"/>
      <c r="M3793" s="336"/>
      <c r="N3793" s="337"/>
    </row>
    <row r="3794" spans="2:14" x14ac:dyDescent="0.2">
      <c r="B3794" s="332"/>
      <c r="C3794" s="332"/>
      <c r="D3794" s="333"/>
      <c r="E3794" s="334"/>
      <c r="F3794" s="334"/>
      <c r="G3794" s="334"/>
      <c r="H3794" s="335"/>
      <c r="I3794" s="336"/>
      <c r="J3794" s="336"/>
      <c r="K3794" s="336"/>
      <c r="L3794" s="336"/>
      <c r="M3794" s="336"/>
      <c r="N3794" s="337"/>
    </row>
    <row r="3795" spans="2:14" x14ac:dyDescent="0.2">
      <c r="B3795" s="332"/>
      <c r="C3795" s="332"/>
      <c r="D3795" s="333"/>
      <c r="E3795" s="334"/>
      <c r="F3795" s="334"/>
      <c r="G3795" s="334"/>
      <c r="H3795" s="335"/>
      <c r="I3795" s="336"/>
      <c r="J3795" s="336"/>
      <c r="K3795" s="336"/>
      <c r="L3795" s="336"/>
      <c r="M3795" s="336"/>
      <c r="N3795" s="337"/>
    </row>
    <row r="3796" spans="2:14" x14ac:dyDescent="0.2">
      <c r="B3796" s="332"/>
      <c r="C3796" s="332"/>
      <c r="D3796" s="333"/>
      <c r="E3796" s="334"/>
      <c r="F3796" s="334"/>
      <c r="G3796" s="334"/>
      <c r="H3796" s="335"/>
      <c r="I3796" s="336"/>
      <c r="J3796" s="336"/>
      <c r="K3796" s="336"/>
      <c r="L3796" s="336"/>
      <c r="M3796" s="336"/>
      <c r="N3796" s="337"/>
    </row>
    <row r="3797" spans="2:14" x14ac:dyDescent="0.2">
      <c r="B3797" s="332"/>
      <c r="C3797" s="332"/>
      <c r="D3797" s="333"/>
      <c r="E3797" s="334"/>
      <c r="F3797" s="334"/>
      <c r="G3797" s="334"/>
      <c r="H3797" s="335"/>
      <c r="I3797" s="336"/>
      <c r="J3797" s="336"/>
      <c r="K3797" s="336"/>
      <c r="L3797" s="336"/>
      <c r="M3797" s="336"/>
      <c r="N3797" s="337"/>
    </row>
    <row r="3798" spans="2:14" x14ac:dyDescent="0.2">
      <c r="B3798" s="332"/>
      <c r="C3798" s="332"/>
      <c r="D3798" s="333"/>
      <c r="E3798" s="334"/>
      <c r="F3798" s="334"/>
      <c r="G3798" s="334"/>
      <c r="H3798" s="335"/>
      <c r="I3798" s="336"/>
      <c r="J3798" s="336"/>
      <c r="K3798" s="336"/>
      <c r="L3798" s="336"/>
      <c r="M3798" s="336"/>
      <c r="N3798" s="337"/>
    </row>
    <row r="3799" spans="2:14" x14ac:dyDescent="0.2">
      <c r="B3799" s="332"/>
      <c r="C3799" s="332"/>
      <c r="D3799" s="333"/>
      <c r="E3799" s="334"/>
      <c r="F3799" s="334"/>
      <c r="G3799" s="334"/>
      <c r="H3799" s="335"/>
      <c r="I3799" s="336"/>
      <c r="J3799" s="336"/>
      <c r="K3799" s="336"/>
      <c r="L3799" s="336"/>
      <c r="M3799" s="336"/>
      <c r="N3799" s="337"/>
    </row>
    <row r="3800" spans="2:14" x14ac:dyDescent="0.2">
      <c r="B3800" s="332"/>
      <c r="C3800" s="332"/>
      <c r="D3800" s="333"/>
      <c r="E3800" s="334"/>
      <c r="F3800" s="334"/>
      <c r="G3800" s="334"/>
      <c r="H3800" s="335"/>
      <c r="I3800" s="336"/>
      <c r="J3800" s="336"/>
      <c r="K3800" s="336"/>
      <c r="L3800" s="336"/>
      <c r="M3800" s="336"/>
      <c r="N3800" s="337"/>
    </row>
    <row r="3801" spans="2:14" x14ac:dyDescent="0.2">
      <c r="B3801" s="332"/>
      <c r="C3801" s="332"/>
      <c r="D3801" s="333"/>
      <c r="E3801" s="334"/>
      <c r="F3801" s="334"/>
      <c r="G3801" s="334"/>
      <c r="H3801" s="335"/>
      <c r="I3801" s="336"/>
      <c r="J3801" s="336"/>
      <c r="K3801" s="336"/>
      <c r="L3801" s="336"/>
      <c r="M3801" s="336"/>
      <c r="N3801" s="337"/>
    </row>
    <row r="3802" spans="2:14" x14ac:dyDescent="0.2">
      <c r="B3802" s="332"/>
      <c r="C3802" s="332"/>
      <c r="D3802" s="333"/>
      <c r="E3802" s="334"/>
      <c r="F3802" s="334"/>
      <c r="G3802" s="334"/>
      <c r="H3802" s="335"/>
      <c r="I3802" s="336"/>
      <c r="J3802" s="336"/>
      <c r="K3802" s="336"/>
      <c r="L3802" s="336"/>
      <c r="M3802" s="336"/>
      <c r="N3802" s="337"/>
    </row>
    <row r="3803" spans="2:14" x14ac:dyDescent="0.2">
      <c r="B3803" s="332"/>
      <c r="C3803" s="332"/>
      <c r="D3803" s="333"/>
      <c r="E3803" s="334"/>
      <c r="F3803" s="334"/>
      <c r="G3803" s="334"/>
      <c r="H3803" s="335"/>
      <c r="I3803" s="336"/>
      <c r="J3803" s="336"/>
      <c r="K3803" s="336"/>
      <c r="L3803" s="336"/>
      <c r="M3803" s="336"/>
      <c r="N3803" s="337"/>
    </row>
    <row r="3804" spans="2:14" x14ac:dyDescent="0.2">
      <c r="B3804" s="332"/>
      <c r="C3804" s="332"/>
      <c r="D3804" s="333"/>
      <c r="E3804" s="334"/>
      <c r="F3804" s="334"/>
      <c r="G3804" s="334"/>
      <c r="H3804" s="335"/>
      <c r="I3804" s="336"/>
      <c r="J3804" s="336"/>
      <c r="K3804" s="336"/>
      <c r="L3804" s="336"/>
      <c r="M3804" s="336"/>
      <c r="N3804" s="337"/>
    </row>
    <row r="3805" spans="2:14" x14ac:dyDescent="0.2">
      <c r="B3805" s="332"/>
      <c r="C3805" s="332"/>
      <c r="D3805" s="333"/>
      <c r="E3805" s="334"/>
      <c r="F3805" s="334"/>
      <c r="G3805" s="334"/>
      <c r="H3805" s="335"/>
      <c r="I3805" s="336"/>
      <c r="J3805" s="336"/>
      <c r="K3805" s="336"/>
      <c r="L3805" s="336"/>
      <c r="M3805" s="336"/>
      <c r="N3805" s="337"/>
    </row>
    <row r="3806" spans="2:14" x14ac:dyDescent="0.2">
      <c r="B3806" s="332"/>
      <c r="C3806" s="332"/>
      <c r="D3806" s="333"/>
      <c r="E3806" s="334"/>
      <c r="F3806" s="334"/>
      <c r="G3806" s="334"/>
      <c r="H3806" s="335"/>
      <c r="I3806" s="336"/>
      <c r="J3806" s="336"/>
      <c r="K3806" s="336"/>
      <c r="L3806" s="336"/>
      <c r="M3806" s="336"/>
      <c r="N3806" s="337"/>
    </row>
    <row r="3807" spans="2:14" x14ac:dyDescent="0.2">
      <c r="B3807" s="332"/>
      <c r="C3807" s="332"/>
      <c r="D3807" s="333"/>
      <c r="E3807" s="334"/>
      <c r="F3807" s="334"/>
      <c r="G3807" s="334"/>
      <c r="H3807" s="335"/>
      <c r="I3807" s="336"/>
      <c r="J3807" s="336"/>
      <c r="K3807" s="336"/>
      <c r="L3807" s="336"/>
      <c r="M3807" s="336"/>
      <c r="N3807" s="337"/>
    </row>
    <row r="3808" spans="2:14" x14ac:dyDescent="0.2">
      <c r="B3808" s="332"/>
      <c r="C3808" s="332"/>
      <c r="D3808" s="333"/>
      <c r="E3808" s="334"/>
      <c r="F3808" s="334"/>
      <c r="G3808" s="334"/>
      <c r="H3808" s="335"/>
      <c r="I3808" s="336"/>
      <c r="J3808" s="336"/>
      <c r="K3808" s="336"/>
      <c r="L3808" s="336"/>
      <c r="M3808" s="336"/>
      <c r="N3808" s="337"/>
    </row>
    <row r="3809" spans="2:14" x14ac:dyDescent="0.2">
      <c r="B3809" s="332"/>
      <c r="C3809" s="332"/>
      <c r="D3809" s="333"/>
      <c r="E3809" s="334"/>
      <c r="F3809" s="334"/>
      <c r="G3809" s="334"/>
      <c r="H3809" s="335"/>
      <c r="I3809" s="336"/>
      <c r="J3809" s="336"/>
      <c r="K3809" s="336"/>
      <c r="L3809" s="336"/>
      <c r="M3809" s="336"/>
      <c r="N3809" s="337"/>
    </row>
    <row r="3810" spans="2:14" x14ac:dyDescent="0.2">
      <c r="B3810" s="332"/>
      <c r="C3810" s="332"/>
      <c r="D3810" s="333"/>
      <c r="E3810" s="334"/>
      <c r="F3810" s="334"/>
      <c r="G3810" s="334"/>
      <c r="H3810" s="335"/>
      <c r="I3810" s="336"/>
      <c r="J3810" s="336"/>
      <c r="K3810" s="336"/>
      <c r="L3810" s="336"/>
      <c r="M3810" s="336"/>
      <c r="N3810" s="337"/>
    </row>
    <row r="3811" spans="2:14" x14ac:dyDescent="0.2">
      <c r="B3811" s="332"/>
      <c r="C3811" s="332"/>
      <c r="D3811" s="333"/>
      <c r="E3811" s="334"/>
      <c r="F3811" s="334"/>
      <c r="G3811" s="334"/>
      <c r="H3811" s="335"/>
      <c r="I3811" s="336"/>
      <c r="J3811" s="336"/>
      <c r="K3811" s="336"/>
      <c r="L3811" s="336"/>
      <c r="M3811" s="336"/>
      <c r="N3811" s="337"/>
    </row>
    <row r="3812" spans="2:14" x14ac:dyDescent="0.2">
      <c r="B3812" s="332"/>
      <c r="C3812" s="332"/>
      <c r="D3812" s="333"/>
      <c r="E3812" s="334"/>
      <c r="F3812" s="334"/>
      <c r="G3812" s="334"/>
      <c r="H3812" s="335"/>
      <c r="I3812" s="336"/>
      <c r="J3812" s="336"/>
      <c r="K3812" s="336"/>
      <c r="L3812" s="336"/>
      <c r="M3812" s="336"/>
      <c r="N3812" s="337"/>
    </row>
    <row r="3813" spans="2:14" x14ac:dyDescent="0.2">
      <c r="B3813" s="332"/>
      <c r="C3813" s="332"/>
      <c r="D3813" s="333"/>
      <c r="E3813" s="334"/>
      <c r="F3813" s="334"/>
      <c r="G3813" s="334"/>
      <c r="H3813" s="335"/>
      <c r="I3813" s="336"/>
      <c r="J3813" s="336"/>
      <c r="K3813" s="336"/>
      <c r="L3813" s="336"/>
      <c r="M3813" s="336"/>
      <c r="N3813" s="337"/>
    </row>
    <row r="3814" spans="2:14" x14ac:dyDescent="0.2">
      <c r="B3814" s="332"/>
      <c r="C3814" s="332"/>
      <c r="D3814" s="333"/>
      <c r="E3814" s="334"/>
      <c r="F3814" s="334"/>
      <c r="G3814" s="334"/>
      <c r="H3814" s="335"/>
      <c r="I3814" s="336"/>
      <c r="J3814" s="336"/>
      <c r="K3814" s="336"/>
      <c r="L3814" s="336"/>
      <c r="M3814" s="336"/>
      <c r="N3814" s="337"/>
    </row>
    <row r="3815" spans="2:14" x14ac:dyDescent="0.2">
      <c r="B3815" s="332"/>
      <c r="C3815" s="332"/>
      <c r="D3815" s="333"/>
      <c r="E3815" s="334"/>
      <c r="F3815" s="334"/>
      <c r="G3815" s="334"/>
      <c r="H3815" s="335"/>
      <c r="I3815" s="336"/>
      <c r="J3815" s="336"/>
      <c r="K3815" s="336"/>
      <c r="L3815" s="336"/>
      <c r="M3815" s="336"/>
      <c r="N3815" s="337"/>
    </row>
    <row r="3816" spans="2:14" x14ac:dyDescent="0.2">
      <c r="B3816" s="332"/>
      <c r="C3816" s="332"/>
      <c r="D3816" s="333"/>
      <c r="E3816" s="334"/>
      <c r="F3816" s="334"/>
      <c r="G3816" s="334"/>
      <c r="H3816" s="335"/>
      <c r="I3816" s="336"/>
      <c r="J3816" s="336"/>
      <c r="K3816" s="336"/>
      <c r="L3816" s="336"/>
      <c r="M3816" s="336"/>
      <c r="N3816" s="337"/>
    </row>
    <row r="3817" spans="2:14" x14ac:dyDescent="0.2">
      <c r="B3817" s="332"/>
      <c r="C3817" s="332"/>
      <c r="D3817" s="333"/>
      <c r="E3817" s="334"/>
      <c r="F3817" s="334"/>
      <c r="G3817" s="334"/>
      <c r="H3817" s="335"/>
      <c r="I3817" s="336"/>
      <c r="J3817" s="336"/>
      <c r="K3817" s="336"/>
      <c r="L3817" s="336"/>
      <c r="M3817" s="336"/>
      <c r="N3817" s="337"/>
    </row>
    <row r="3818" spans="2:14" x14ac:dyDescent="0.2">
      <c r="B3818" s="332"/>
      <c r="C3818" s="332"/>
      <c r="D3818" s="333"/>
      <c r="E3818" s="334"/>
      <c r="F3818" s="334"/>
      <c r="G3818" s="334"/>
      <c r="H3818" s="335"/>
      <c r="I3818" s="336"/>
      <c r="J3818" s="336"/>
      <c r="K3818" s="336"/>
      <c r="L3818" s="336"/>
      <c r="M3818" s="336"/>
      <c r="N3818" s="337"/>
    </row>
    <row r="3819" spans="2:14" x14ac:dyDescent="0.2">
      <c r="B3819" s="332"/>
      <c r="C3819" s="332"/>
      <c r="D3819" s="333"/>
      <c r="E3819" s="334"/>
      <c r="F3819" s="334"/>
      <c r="G3819" s="334"/>
      <c r="H3819" s="335"/>
      <c r="I3819" s="336"/>
      <c r="J3819" s="336"/>
      <c r="K3819" s="336"/>
      <c r="L3819" s="336"/>
      <c r="M3819" s="336"/>
      <c r="N3819" s="337"/>
    </row>
    <row r="3820" spans="2:14" x14ac:dyDescent="0.2">
      <c r="B3820" s="332"/>
      <c r="C3820" s="332"/>
      <c r="D3820" s="333"/>
      <c r="E3820" s="334"/>
      <c r="F3820" s="334"/>
      <c r="G3820" s="334"/>
      <c r="H3820" s="335"/>
      <c r="I3820" s="336"/>
      <c r="J3820" s="336"/>
      <c r="K3820" s="336"/>
      <c r="L3820" s="336"/>
      <c r="M3820" s="336"/>
      <c r="N3820" s="337"/>
    </row>
    <row r="3821" spans="2:14" x14ac:dyDescent="0.2">
      <c r="B3821" s="332"/>
      <c r="C3821" s="332"/>
      <c r="D3821" s="333"/>
      <c r="E3821" s="334"/>
      <c r="F3821" s="334"/>
      <c r="G3821" s="334"/>
      <c r="H3821" s="335"/>
      <c r="I3821" s="336"/>
      <c r="J3821" s="336"/>
      <c r="K3821" s="336"/>
      <c r="L3821" s="336"/>
      <c r="M3821" s="336"/>
      <c r="N3821" s="337"/>
    </row>
    <row r="3822" spans="2:14" x14ac:dyDescent="0.2">
      <c r="B3822" s="332"/>
      <c r="C3822" s="332"/>
      <c r="D3822" s="333"/>
      <c r="E3822" s="334"/>
      <c r="F3822" s="334"/>
      <c r="G3822" s="334"/>
      <c r="H3822" s="335"/>
      <c r="I3822" s="336"/>
      <c r="J3822" s="336"/>
      <c r="K3822" s="336"/>
      <c r="L3822" s="336"/>
      <c r="M3822" s="336"/>
      <c r="N3822" s="337"/>
    </row>
    <row r="3823" spans="2:14" x14ac:dyDescent="0.2">
      <c r="B3823" s="332"/>
      <c r="C3823" s="332"/>
      <c r="D3823" s="333"/>
      <c r="E3823" s="334"/>
      <c r="F3823" s="334"/>
      <c r="G3823" s="334"/>
      <c r="H3823" s="335"/>
      <c r="I3823" s="336"/>
      <c r="J3823" s="336"/>
      <c r="K3823" s="336"/>
      <c r="L3823" s="336"/>
      <c r="M3823" s="336"/>
      <c r="N3823" s="337"/>
    </row>
    <row r="3824" spans="2:14" x14ac:dyDescent="0.2">
      <c r="B3824" s="332"/>
      <c r="C3824" s="332"/>
      <c r="D3824" s="333"/>
      <c r="E3824" s="334"/>
      <c r="F3824" s="334"/>
      <c r="G3824" s="334"/>
      <c r="H3824" s="335"/>
      <c r="I3824" s="336"/>
      <c r="J3824" s="336"/>
      <c r="K3824" s="336"/>
      <c r="L3824" s="336"/>
      <c r="M3824" s="336"/>
      <c r="N3824" s="337"/>
    </row>
    <row r="3825" spans="2:14" x14ac:dyDescent="0.2">
      <c r="B3825" s="332"/>
      <c r="C3825" s="332"/>
      <c r="D3825" s="333"/>
      <c r="E3825" s="334"/>
      <c r="F3825" s="334"/>
      <c r="G3825" s="334"/>
      <c r="H3825" s="335"/>
      <c r="I3825" s="336"/>
      <c r="J3825" s="336"/>
      <c r="K3825" s="336"/>
      <c r="L3825" s="336"/>
      <c r="M3825" s="336"/>
      <c r="N3825" s="337"/>
    </row>
    <row r="3826" spans="2:14" x14ac:dyDescent="0.2">
      <c r="B3826" s="332"/>
      <c r="C3826" s="332"/>
      <c r="D3826" s="333"/>
      <c r="E3826" s="334"/>
      <c r="F3826" s="334"/>
      <c r="G3826" s="334"/>
      <c r="H3826" s="335"/>
      <c r="I3826" s="336"/>
      <c r="J3826" s="336"/>
      <c r="K3826" s="336"/>
      <c r="L3826" s="336"/>
      <c r="M3826" s="336"/>
      <c r="N3826" s="337"/>
    </row>
    <row r="3827" spans="2:14" x14ac:dyDescent="0.2">
      <c r="B3827" s="332"/>
      <c r="C3827" s="332"/>
      <c r="D3827" s="333"/>
      <c r="E3827" s="334"/>
      <c r="F3827" s="334"/>
      <c r="G3827" s="334"/>
      <c r="H3827" s="335"/>
      <c r="I3827" s="336"/>
      <c r="J3827" s="336"/>
      <c r="K3827" s="336"/>
      <c r="L3827" s="336"/>
      <c r="M3827" s="336"/>
      <c r="N3827" s="337"/>
    </row>
    <row r="3828" spans="2:14" x14ac:dyDescent="0.2">
      <c r="B3828" s="332"/>
      <c r="C3828" s="332"/>
      <c r="D3828" s="333"/>
      <c r="E3828" s="334"/>
      <c r="F3828" s="334"/>
      <c r="G3828" s="334"/>
      <c r="H3828" s="335"/>
      <c r="I3828" s="336"/>
      <c r="J3828" s="336"/>
      <c r="K3828" s="336"/>
      <c r="L3828" s="336"/>
      <c r="M3828" s="336"/>
      <c r="N3828" s="337"/>
    </row>
    <row r="3829" spans="2:14" x14ac:dyDescent="0.2">
      <c r="B3829" s="332"/>
      <c r="C3829" s="332"/>
      <c r="D3829" s="333"/>
      <c r="E3829" s="334"/>
      <c r="F3829" s="334"/>
      <c r="G3829" s="334"/>
      <c r="H3829" s="335"/>
      <c r="I3829" s="336"/>
      <c r="J3829" s="336"/>
      <c r="K3829" s="336"/>
      <c r="L3829" s="336"/>
      <c r="M3829" s="336"/>
      <c r="N3829" s="337"/>
    </row>
    <row r="3830" spans="2:14" x14ac:dyDescent="0.2">
      <c r="B3830" s="332"/>
      <c r="C3830" s="332"/>
      <c r="D3830" s="333"/>
      <c r="E3830" s="334"/>
      <c r="F3830" s="334"/>
      <c r="G3830" s="334"/>
      <c r="H3830" s="335"/>
      <c r="I3830" s="336"/>
      <c r="J3830" s="336"/>
      <c r="K3830" s="336"/>
      <c r="L3830" s="336"/>
      <c r="M3830" s="336"/>
      <c r="N3830" s="337"/>
    </row>
    <row r="3831" spans="2:14" x14ac:dyDescent="0.2">
      <c r="B3831" s="332"/>
      <c r="C3831" s="332"/>
      <c r="D3831" s="333"/>
      <c r="E3831" s="334"/>
      <c r="F3831" s="334"/>
      <c r="G3831" s="334"/>
      <c r="H3831" s="335"/>
      <c r="I3831" s="336"/>
      <c r="J3831" s="336"/>
      <c r="K3831" s="336"/>
      <c r="L3831" s="336"/>
      <c r="M3831" s="336"/>
      <c r="N3831" s="337"/>
    </row>
    <row r="3832" spans="2:14" x14ac:dyDescent="0.2">
      <c r="B3832" s="332"/>
      <c r="C3832" s="332"/>
      <c r="D3832" s="333"/>
      <c r="E3832" s="334"/>
      <c r="F3832" s="334"/>
      <c r="G3832" s="334"/>
      <c r="H3832" s="335"/>
      <c r="I3832" s="336"/>
      <c r="J3832" s="336"/>
      <c r="K3832" s="336"/>
      <c r="L3832" s="336"/>
      <c r="M3832" s="336"/>
      <c r="N3832" s="337"/>
    </row>
    <row r="3833" spans="2:14" x14ac:dyDescent="0.2">
      <c r="B3833" s="332"/>
      <c r="C3833" s="332"/>
      <c r="D3833" s="333"/>
      <c r="E3833" s="334"/>
      <c r="F3833" s="334"/>
      <c r="G3833" s="334"/>
      <c r="H3833" s="335"/>
      <c r="I3833" s="336"/>
      <c r="J3833" s="336"/>
      <c r="K3833" s="336"/>
      <c r="L3833" s="336"/>
      <c r="M3833" s="336"/>
      <c r="N3833" s="337"/>
    </row>
    <row r="3834" spans="2:14" x14ac:dyDescent="0.2">
      <c r="B3834" s="332"/>
      <c r="C3834" s="332"/>
      <c r="D3834" s="333"/>
      <c r="E3834" s="334"/>
      <c r="F3834" s="334"/>
      <c r="G3834" s="334"/>
      <c r="H3834" s="335"/>
      <c r="I3834" s="336"/>
      <c r="J3834" s="336"/>
      <c r="K3834" s="336"/>
      <c r="L3834" s="336"/>
      <c r="M3834" s="336"/>
      <c r="N3834" s="337"/>
    </row>
    <row r="3835" spans="2:14" x14ac:dyDescent="0.2">
      <c r="B3835" s="332"/>
      <c r="C3835" s="332"/>
      <c r="D3835" s="333"/>
      <c r="E3835" s="334"/>
      <c r="F3835" s="334"/>
      <c r="G3835" s="334"/>
      <c r="H3835" s="335"/>
      <c r="I3835" s="336"/>
      <c r="J3835" s="336"/>
      <c r="K3835" s="336"/>
      <c r="L3835" s="336"/>
      <c r="M3835" s="336"/>
      <c r="N3835" s="337"/>
    </row>
    <row r="3836" spans="2:14" x14ac:dyDescent="0.2">
      <c r="B3836" s="332"/>
      <c r="C3836" s="332"/>
      <c r="D3836" s="333"/>
      <c r="E3836" s="334"/>
      <c r="F3836" s="334"/>
      <c r="G3836" s="334"/>
      <c r="H3836" s="335"/>
      <c r="I3836" s="336"/>
      <c r="J3836" s="336"/>
      <c r="K3836" s="336"/>
      <c r="L3836" s="336"/>
      <c r="M3836" s="336"/>
      <c r="N3836" s="337"/>
    </row>
    <row r="3837" spans="2:14" x14ac:dyDescent="0.2">
      <c r="B3837" s="332"/>
      <c r="C3837" s="332"/>
      <c r="D3837" s="333"/>
      <c r="E3837" s="334"/>
      <c r="F3837" s="334"/>
      <c r="G3837" s="334"/>
      <c r="H3837" s="335"/>
      <c r="I3837" s="336"/>
      <c r="J3837" s="336"/>
      <c r="K3837" s="336"/>
      <c r="L3837" s="336"/>
      <c r="M3837" s="336"/>
      <c r="N3837" s="337"/>
    </row>
    <row r="3838" spans="2:14" x14ac:dyDescent="0.2">
      <c r="B3838" s="332"/>
      <c r="C3838" s="332"/>
      <c r="D3838" s="333"/>
      <c r="E3838" s="334"/>
      <c r="F3838" s="334"/>
      <c r="G3838" s="334"/>
      <c r="H3838" s="335"/>
      <c r="I3838" s="336"/>
      <c r="J3838" s="336"/>
      <c r="K3838" s="336"/>
      <c r="L3838" s="336"/>
      <c r="M3838" s="336"/>
      <c r="N3838" s="337"/>
    </row>
    <row r="3839" spans="2:14" x14ac:dyDescent="0.2">
      <c r="B3839" s="332"/>
      <c r="C3839" s="332"/>
      <c r="D3839" s="333"/>
      <c r="E3839" s="334"/>
      <c r="F3839" s="334"/>
      <c r="G3839" s="334"/>
      <c r="H3839" s="335"/>
      <c r="I3839" s="336"/>
      <c r="J3839" s="336"/>
      <c r="K3839" s="336"/>
      <c r="L3839" s="336"/>
      <c r="M3839" s="336"/>
      <c r="N3839" s="337"/>
    </row>
    <row r="3840" spans="2:14" x14ac:dyDescent="0.2">
      <c r="B3840" s="332"/>
      <c r="C3840" s="332"/>
      <c r="D3840" s="333"/>
      <c r="E3840" s="334"/>
      <c r="F3840" s="334"/>
      <c r="G3840" s="334"/>
      <c r="H3840" s="335"/>
      <c r="I3840" s="336"/>
      <c r="J3840" s="336"/>
      <c r="K3840" s="336"/>
      <c r="L3840" s="336"/>
      <c r="M3840" s="336"/>
      <c r="N3840" s="337"/>
    </row>
    <row r="3841" spans="2:14" x14ac:dyDescent="0.2">
      <c r="B3841" s="332"/>
      <c r="C3841" s="332"/>
      <c r="D3841" s="333"/>
      <c r="E3841" s="334"/>
      <c r="F3841" s="334"/>
      <c r="G3841" s="334"/>
      <c r="H3841" s="335"/>
      <c r="I3841" s="336"/>
      <c r="J3841" s="336"/>
      <c r="K3841" s="336"/>
      <c r="L3841" s="336"/>
      <c r="M3841" s="336"/>
      <c r="N3841" s="337"/>
    </row>
    <row r="3842" spans="2:14" x14ac:dyDescent="0.2">
      <c r="B3842" s="332"/>
      <c r="C3842" s="332"/>
      <c r="D3842" s="333"/>
      <c r="E3842" s="334"/>
      <c r="F3842" s="334"/>
      <c r="G3842" s="334"/>
      <c r="H3842" s="335"/>
      <c r="I3842" s="336"/>
      <c r="J3842" s="336"/>
      <c r="K3842" s="336"/>
      <c r="L3842" s="336"/>
      <c r="M3842" s="336"/>
      <c r="N3842" s="337"/>
    </row>
    <row r="3843" spans="2:14" x14ac:dyDescent="0.2">
      <c r="B3843" s="332"/>
      <c r="C3843" s="332"/>
      <c r="D3843" s="333"/>
      <c r="E3843" s="334"/>
      <c r="F3843" s="334"/>
      <c r="G3843" s="334"/>
      <c r="H3843" s="335"/>
      <c r="I3843" s="336"/>
      <c r="J3843" s="336"/>
      <c r="K3843" s="336"/>
      <c r="L3843" s="336"/>
      <c r="M3843" s="336"/>
      <c r="N3843" s="337"/>
    </row>
    <row r="3844" spans="2:14" x14ac:dyDescent="0.2">
      <c r="B3844" s="332"/>
      <c r="C3844" s="332"/>
      <c r="D3844" s="333"/>
      <c r="E3844" s="334"/>
      <c r="F3844" s="334"/>
      <c r="G3844" s="334"/>
      <c r="H3844" s="335"/>
      <c r="I3844" s="336"/>
      <c r="J3844" s="336"/>
      <c r="K3844" s="336"/>
      <c r="L3844" s="336"/>
      <c r="M3844" s="336"/>
      <c r="N3844" s="337"/>
    </row>
    <row r="3845" spans="2:14" x14ac:dyDescent="0.2">
      <c r="B3845" s="332"/>
      <c r="C3845" s="332"/>
      <c r="D3845" s="333"/>
      <c r="E3845" s="334"/>
      <c r="F3845" s="334"/>
      <c r="G3845" s="334"/>
      <c r="H3845" s="335"/>
      <c r="I3845" s="336"/>
      <c r="J3845" s="336"/>
      <c r="K3845" s="336"/>
      <c r="L3845" s="336"/>
      <c r="M3845" s="336"/>
      <c r="N3845" s="337"/>
    </row>
    <row r="3846" spans="2:14" x14ac:dyDescent="0.2">
      <c r="B3846" s="332"/>
      <c r="C3846" s="332"/>
      <c r="D3846" s="333"/>
      <c r="E3846" s="334"/>
      <c r="F3846" s="334"/>
      <c r="G3846" s="334"/>
      <c r="H3846" s="335"/>
      <c r="I3846" s="336"/>
      <c r="J3846" s="336"/>
      <c r="K3846" s="336"/>
      <c r="L3846" s="336"/>
      <c r="M3846" s="336"/>
      <c r="N3846" s="337"/>
    </row>
    <row r="3847" spans="2:14" x14ac:dyDescent="0.2">
      <c r="B3847" s="332"/>
      <c r="C3847" s="332"/>
      <c r="D3847" s="333"/>
      <c r="E3847" s="334"/>
      <c r="F3847" s="334"/>
      <c r="G3847" s="334"/>
      <c r="H3847" s="335"/>
      <c r="I3847" s="336"/>
      <c r="J3847" s="336"/>
      <c r="K3847" s="336"/>
      <c r="L3847" s="336"/>
      <c r="M3847" s="336"/>
      <c r="N3847" s="337"/>
    </row>
    <row r="3848" spans="2:14" x14ac:dyDescent="0.2">
      <c r="B3848" s="332"/>
      <c r="C3848" s="332"/>
      <c r="D3848" s="333"/>
      <c r="E3848" s="334"/>
      <c r="F3848" s="334"/>
      <c r="G3848" s="334"/>
      <c r="H3848" s="335"/>
      <c r="I3848" s="336"/>
      <c r="J3848" s="336"/>
      <c r="K3848" s="336"/>
      <c r="L3848" s="336"/>
      <c r="M3848" s="336"/>
      <c r="N3848" s="337"/>
    </row>
    <row r="3849" spans="2:14" x14ac:dyDescent="0.2">
      <c r="B3849" s="332"/>
      <c r="C3849" s="332"/>
      <c r="D3849" s="333"/>
      <c r="E3849" s="334"/>
      <c r="F3849" s="334"/>
      <c r="G3849" s="334"/>
      <c r="H3849" s="335"/>
      <c r="I3849" s="336"/>
      <c r="J3849" s="336"/>
      <c r="K3849" s="336"/>
      <c r="L3849" s="336"/>
      <c r="M3849" s="336"/>
      <c r="N3849" s="337"/>
    </row>
    <row r="3850" spans="2:14" x14ac:dyDescent="0.2">
      <c r="B3850" s="332"/>
      <c r="C3850" s="332"/>
      <c r="D3850" s="333"/>
      <c r="E3850" s="334"/>
      <c r="F3850" s="334"/>
      <c r="G3850" s="334"/>
      <c r="H3850" s="335"/>
      <c r="I3850" s="336"/>
      <c r="J3850" s="336"/>
      <c r="K3850" s="336"/>
      <c r="L3850" s="336"/>
      <c r="M3850" s="336"/>
      <c r="N3850" s="337"/>
    </row>
    <row r="3851" spans="2:14" x14ac:dyDescent="0.2">
      <c r="B3851" s="332"/>
      <c r="C3851" s="332"/>
      <c r="D3851" s="333"/>
      <c r="E3851" s="334"/>
      <c r="F3851" s="334"/>
      <c r="G3851" s="334"/>
      <c r="H3851" s="335"/>
      <c r="I3851" s="336"/>
      <c r="J3851" s="336"/>
      <c r="K3851" s="336"/>
      <c r="L3851" s="336"/>
      <c r="M3851" s="336"/>
      <c r="N3851" s="337"/>
    </row>
    <row r="3852" spans="2:14" x14ac:dyDescent="0.2">
      <c r="B3852" s="332"/>
      <c r="C3852" s="332"/>
      <c r="D3852" s="333"/>
      <c r="E3852" s="334"/>
      <c r="F3852" s="334"/>
      <c r="G3852" s="334"/>
      <c r="H3852" s="335"/>
      <c r="I3852" s="336"/>
      <c r="J3852" s="336"/>
      <c r="K3852" s="336"/>
      <c r="L3852" s="336"/>
      <c r="M3852" s="336"/>
      <c r="N3852" s="337"/>
    </row>
    <row r="3853" spans="2:14" x14ac:dyDescent="0.2">
      <c r="B3853" s="332"/>
      <c r="C3853" s="332"/>
      <c r="D3853" s="333"/>
      <c r="E3853" s="334"/>
      <c r="F3853" s="334"/>
      <c r="G3853" s="334"/>
      <c r="H3853" s="335"/>
      <c r="I3853" s="336"/>
      <c r="J3853" s="336"/>
      <c r="K3853" s="336"/>
      <c r="L3853" s="336"/>
      <c r="M3853" s="336"/>
      <c r="N3853" s="337"/>
    </row>
    <row r="3854" spans="2:14" x14ac:dyDescent="0.2">
      <c r="B3854" s="332"/>
      <c r="C3854" s="332"/>
      <c r="D3854" s="333"/>
      <c r="E3854" s="334"/>
      <c r="F3854" s="334"/>
      <c r="G3854" s="334"/>
      <c r="H3854" s="335"/>
      <c r="I3854" s="336"/>
      <c r="J3854" s="336"/>
      <c r="K3854" s="336"/>
      <c r="L3854" s="336"/>
      <c r="M3854" s="336"/>
      <c r="N3854" s="337"/>
    </row>
    <row r="3855" spans="2:14" x14ac:dyDescent="0.2">
      <c r="B3855" s="332"/>
      <c r="C3855" s="332"/>
      <c r="D3855" s="333"/>
      <c r="E3855" s="334"/>
      <c r="F3855" s="334"/>
      <c r="G3855" s="334"/>
      <c r="H3855" s="335"/>
      <c r="I3855" s="336"/>
      <c r="J3855" s="336"/>
      <c r="K3855" s="336"/>
      <c r="L3855" s="336"/>
      <c r="M3855" s="336"/>
      <c r="N3855" s="337"/>
    </row>
    <row r="3856" spans="2:14" x14ac:dyDescent="0.2">
      <c r="B3856" s="332"/>
      <c r="C3856" s="332"/>
      <c r="D3856" s="333"/>
      <c r="E3856" s="334"/>
      <c r="F3856" s="334"/>
      <c r="G3856" s="334"/>
      <c r="H3856" s="335"/>
      <c r="I3856" s="336"/>
      <c r="J3856" s="336"/>
      <c r="K3856" s="336"/>
      <c r="L3856" s="336"/>
      <c r="M3856" s="336"/>
      <c r="N3856" s="337"/>
    </row>
    <row r="3857" spans="2:14" x14ac:dyDescent="0.2">
      <c r="B3857" s="332"/>
      <c r="C3857" s="332"/>
      <c r="D3857" s="333"/>
      <c r="E3857" s="334"/>
      <c r="F3857" s="334"/>
      <c r="G3857" s="334"/>
      <c r="H3857" s="335"/>
      <c r="I3857" s="336"/>
      <c r="J3857" s="336"/>
      <c r="K3857" s="336"/>
      <c r="L3857" s="336"/>
      <c r="M3857" s="336"/>
      <c r="N3857" s="337"/>
    </row>
    <row r="3858" spans="2:14" x14ac:dyDescent="0.2">
      <c r="B3858" s="332"/>
      <c r="C3858" s="332"/>
      <c r="D3858" s="333"/>
      <c r="E3858" s="334"/>
      <c r="F3858" s="334"/>
      <c r="G3858" s="334"/>
      <c r="H3858" s="335"/>
      <c r="I3858" s="336"/>
      <c r="J3858" s="336"/>
      <c r="K3858" s="336"/>
      <c r="L3858" s="336"/>
      <c r="M3858" s="336"/>
      <c r="N3858" s="337"/>
    </row>
    <row r="3859" spans="2:14" x14ac:dyDescent="0.2">
      <c r="B3859" s="332"/>
      <c r="C3859" s="332"/>
      <c r="D3859" s="333"/>
      <c r="E3859" s="334"/>
      <c r="F3859" s="334"/>
      <c r="G3859" s="334"/>
      <c r="H3859" s="335"/>
      <c r="I3859" s="336"/>
      <c r="J3859" s="336"/>
      <c r="K3859" s="336"/>
      <c r="L3859" s="336"/>
      <c r="M3859" s="336"/>
      <c r="N3859" s="337"/>
    </row>
    <row r="3860" spans="2:14" x14ac:dyDescent="0.2">
      <c r="B3860" s="332"/>
      <c r="C3860" s="332"/>
      <c r="D3860" s="333"/>
      <c r="E3860" s="334"/>
      <c r="F3860" s="334"/>
      <c r="G3860" s="334"/>
      <c r="H3860" s="335"/>
      <c r="I3860" s="336"/>
      <c r="J3860" s="336"/>
      <c r="K3860" s="336"/>
      <c r="L3860" s="336"/>
      <c r="M3860" s="336"/>
      <c r="N3860" s="337"/>
    </row>
    <row r="3861" spans="2:14" x14ac:dyDescent="0.2">
      <c r="B3861" s="332"/>
      <c r="C3861" s="332"/>
      <c r="D3861" s="333"/>
      <c r="E3861" s="334"/>
      <c r="F3861" s="334"/>
      <c r="G3861" s="334"/>
      <c r="H3861" s="335"/>
      <c r="I3861" s="336"/>
      <c r="J3861" s="336"/>
      <c r="K3861" s="336"/>
      <c r="L3861" s="336"/>
      <c r="M3861" s="336"/>
      <c r="N3861" s="337"/>
    </row>
    <row r="3862" spans="2:14" x14ac:dyDescent="0.2">
      <c r="B3862" s="332"/>
      <c r="C3862" s="332"/>
      <c r="D3862" s="333"/>
      <c r="E3862" s="334"/>
      <c r="F3862" s="334"/>
      <c r="G3862" s="334"/>
      <c r="H3862" s="335"/>
      <c r="I3862" s="336"/>
      <c r="J3862" s="336"/>
      <c r="K3862" s="336"/>
      <c r="L3862" s="336"/>
      <c r="M3862" s="336"/>
      <c r="N3862" s="337"/>
    </row>
    <row r="3863" spans="2:14" x14ac:dyDescent="0.2">
      <c r="B3863" s="332"/>
      <c r="C3863" s="332"/>
      <c r="D3863" s="333"/>
      <c r="E3863" s="334"/>
      <c r="F3863" s="334"/>
      <c r="G3863" s="334"/>
      <c r="H3863" s="335"/>
      <c r="I3863" s="336"/>
      <c r="J3863" s="336"/>
      <c r="K3863" s="336"/>
      <c r="L3863" s="336"/>
      <c r="M3863" s="336"/>
      <c r="N3863" s="337"/>
    </row>
    <row r="3864" spans="2:14" x14ac:dyDescent="0.2">
      <c r="B3864" s="332"/>
      <c r="C3864" s="332"/>
      <c r="D3864" s="333"/>
      <c r="E3864" s="334"/>
      <c r="F3864" s="334"/>
      <c r="G3864" s="334"/>
      <c r="H3864" s="335"/>
      <c r="I3864" s="336"/>
      <c r="J3864" s="336"/>
      <c r="K3864" s="336"/>
      <c r="L3864" s="336"/>
      <c r="M3864" s="336"/>
      <c r="N3864" s="337"/>
    </row>
    <row r="3865" spans="2:14" x14ac:dyDescent="0.2">
      <c r="B3865" s="332"/>
      <c r="C3865" s="332"/>
      <c r="D3865" s="333"/>
      <c r="E3865" s="334"/>
      <c r="F3865" s="334"/>
      <c r="G3865" s="334"/>
      <c r="H3865" s="335"/>
      <c r="I3865" s="336"/>
      <c r="J3865" s="336"/>
      <c r="K3865" s="336"/>
      <c r="L3865" s="336"/>
      <c r="M3865" s="336"/>
      <c r="N3865" s="337"/>
    </row>
    <row r="3866" spans="2:14" x14ac:dyDescent="0.2">
      <c r="B3866" s="332"/>
      <c r="C3866" s="332"/>
      <c r="D3866" s="333"/>
      <c r="E3866" s="334"/>
      <c r="F3866" s="334"/>
      <c r="G3866" s="334"/>
      <c r="H3866" s="335"/>
      <c r="I3866" s="336"/>
      <c r="J3866" s="336"/>
      <c r="K3866" s="336"/>
      <c r="L3866" s="336"/>
      <c r="M3866" s="336"/>
      <c r="N3866" s="337"/>
    </row>
    <row r="3867" spans="2:14" x14ac:dyDescent="0.2">
      <c r="B3867" s="332"/>
      <c r="C3867" s="332"/>
      <c r="D3867" s="333"/>
      <c r="E3867" s="334"/>
      <c r="F3867" s="334"/>
      <c r="G3867" s="334"/>
      <c r="H3867" s="335"/>
      <c r="I3867" s="336"/>
      <c r="J3867" s="336"/>
      <c r="K3867" s="336"/>
      <c r="L3867" s="336"/>
      <c r="M3867" s="336"/>
      <c r="N3867" s="337"/>
    </row>
    <row r="3868" spans="2:14" x14ac:dyDescent="0.2">
      <c r="B3868" s="332"/>
      <c r="C3868" s="332"/>
      <c r="D3868" s="333"/>
      <c r="E3868" s="334"/>
      <c r="F3868" s="334"/>
      <c r="G3868" s="334"/>
      <c r="H3868" s="335"/>
      <c r="I3868" s="336"/>
      <c r="J3868" s="336"/>
      <c r="K3868" s="336"/>
      <c r="L3868" s="336"/>
      <c r="M3868" s="336"/>
      <c r="N3868" s="337"/>
    </row>
    <row r="3869" spans="2:14" x14ac:dyDescent="0.2">
      <c r="B3869" s="332"/>
      <c r="C3869" s="332"/>
      <c r="D3869" s="333"/>
      <c r="E3869" s="334"/>
      <c r="F3869" s="334"/>
      <c r="G3869" s="334"/>
      <c r="H3869" s="335"/>
      <c r="I3869" s="336"/>
      <c r="J3869" s="336"/>
      <c r="K3869" s="336"/>
      <c r="L3869" s="336"/>
      <c r="M3869" s="336"/>
      <c r="N3869" s="337"/>
    </row>
    <row r="3870" spans="2:14" x14ac:dyDescent="0.2">
      <c r="B3870" s="332"/>
      <c r="C3870" s="332"/>
      <c r="D3870" s="333"/>
      <c r="E3870" s="334"/>
      <c r="F3870" s="334"/>
      <c r="G3870" s="334"/>
      <c r="H3870" s="335"/>
      <c r="I3870" s="336"/>
      <c r="J3870" s="336"/>
      <c r="K3870" s="336"/>
      <c r="L3870" s="336"/>
      <c r="M3870" s="336"/>
      <c r="N3870" s="337"/>
    </row>
    <row r="3871" spans="2:14" x14ac:dyDescent="0.2">
      <c r="B3871" s="332"/>
      <c r="C3871" s="332"/>
      <c r="D3871" s="333"/>
      <c r="E3871" s="334"/>
      <c r="F3871" s="334"/>
      <c r="G3871" s="334"/>
      <c r="H3871" s="335"/>
      <c r="I3871" s="336"/>
      <c r="J3871" s="336"/>
      <c r="K3871" s="336"/>
      <c r="L3871" s="336"/>
      <c r="M3871" s="336"/>
      <c r="N3871" s="337"/>
    </row>
    <row r="3872" spans="2:14" x14ac:dyDescent="0.2">
      <c r="B3872" s="332"/>
      <c r="C3872" s="332"/>
      <c r="D3872" s="333"/>
      <c r="E3872" s="334"/>
      <c r="F3872" s="334"/>
      <c r="G3872" s="334"/>
      <c r="H3872" s="335"/>
      <c r="I3872" s="336"/>
      <c r="J3872" s="336"/>
      <c r="K3872" s="336"/>
      <c r="L3872" s="336"/>
      <c r="M3872" s="336"/>
      <c r="N3872" s="337"/>
    </row>
    <row r="3873" spans="2:14" x14ac:dyDescent="0.2">
      <c r="B3873" s="332"/>
      <c r="C3873" s="332"/>
      <c r="D3873" s="333"/>
      <c r="E3873" s="334"/>
      <c r="F3873" s="334"/>
      <c r="G3873" s="334"/>
      <c r="H3873" s="335"/>
      <c r="I3873" s="336"/>
      <c r="J3873" s="336"/>
      <c r="K3873" s="336"/>
      <c r="L3873" s="336"/>
      <c r="M3873" s="336"/>
      <c r="N3873" s="337"/>
    </row>
    <row r="3874" spans="2:14" x14ac:dyDescent="0.2">
      <c r="B3874" s="332"/>
      <c r="C3874" s="332"/>
      <c r="D3874" s="333"/>
      <c r="E3874" s="334"/>
      <c r="F3874" s="334"/>
      <c r="G3874" s="334"/>
      <c r="H3874" s="335"/>
      <c r="I3874" s="336"/>
      <c r="J3874" s="336"/>
      <c r="K3874" s="336"/>
      <c r="L3874" s="336"/>
      <c r="M3874" s="336"/>
      <c r="N3874" s="337"/>
    </row>
    <row r="3875" spans="2:14" x14ac:dyDescent="0.2">
      <c r="B3875" s="332"/>
      <c r="C3875" s="332"/>
      <c r="D3875" s="333"/>
      <c r="E3875" s="334"/>
      <c r="F3875" s="334"/>
      <c r="G3875" s="334"/>
      <c r="H3875" s="335"/>
      <c r="I3875" s="336"/>
      <c r="J3875" s="336"/>
      <c r="K3875" s="336"/>
      <c r="L3875" s="336"/>
      <c r="M3875" s="336"/>
      <c r="N3875" s="337"/>
    </row>
    <row r="3876" spans="2:14" x14ac:dyDescent="0.2">
      <c r="B3876" s="332"/>
      <c r="C3876" s="332"/>
      <c r="D3876" s="333"/>
      <c r="E3876" s="334"/>
      <c r="F3876" s="334"/>
      <c r="G3876" s="334"/>
      <c r="H3876" s="335"/>
      <c r="I3876" s="336"/>
      <c r="J3876" s="336"/>
      <c r="K3876" s="336"/>
      <c r="L3876" s="336"/>
      <c r="M3876" s="336"/>
      <c r="N3876" s="337"/>
    </row>
    <row r="3877" spans="2:14" x14ac:dyDescent="0.2">
      <c r="B3877" s="332"/>
      <c r="C3877" s="332"/>
      <c r="D3877" s="333"/>
      <c r="E3877" s="334"/>
      <c r="F3877" s="334"/>
      <c r="G3877" s="334"/>
      <c r="H3877" s="335"/>
      <c r="I3877" s="336"/>
      <c r="J3877" s="336"/>
      <c r="K3877" s="336"/>
      <c r="L3877" s="336"/>
      <c r="M3877" s="336"/>
      <c r="N3877" s="337"/>
    </row>
    <row r="3878" spans="2:14" x14ac:dyDescent="0.2">
      <c r="B3878" s="332"/>
      <c r="C3878" s="332"/>
      <c r="D3878" s="333"/>
      <c r="E3878" s="334"/>
      <c r="F3878" s="334"/>
      <c r="G3878" s="334"/>
      <c r="H3878" s="335"/>
      <c r="I3878" s="336"/>
      <c r="J3878" s="336"/>
      <c r="K3878" s="336"/>
      <c r="L3878" s="336"/>
      <c r="M3878" s="336"/>
      <c r="N3878" s="337"/>
    </row>
    <row r="3879" spans="2:14" x14ac:dyDescent="0.2">
      <c r="B3879" s="332"/>
      <c r="C3879" s="332"/>
      <c r="D3879" s="333"/>
      <c r="E3879" s="334"/>
      <c r="F3879" s="334"/>
      <c r="G3879" s="334"/>
      <c r="H3879" s="335"/>
      <c r="I3879" s="336"/>
      <c r="J3879" s="336"/>
      <c r="K3879" s="336"/>
      <c r="L3879" s="336"/>
      <c r="M3879" s="336"/>
      <c r="N3879" s="337"/>
    </row>
    <row r="3880" spans="2:14" x14ac:dyDescent="0.2">
      <c r="B3880" s="332"/>
      <c r="C3880" s="332"/>
      <c r="D3880" s="333"/>
      <c r="E3880" s="334"/>
      <c r="F3880" s="334"/>
      <c r="G3880" s="334"/>
      <c r="H3880" s="335"/>
      <c r="I3880" s="336"/>
      <c r="J3880" s="336"/>
      <c r="K3880" s="336"/>
      <c r="L3880" s="336"/>
      <c r="M3880" s="336"/>
      <c r="N3880" s="337"/>
    </row>
    <row r="3881" spans="2:14" x14ac:dyDescent="0.2">
      <c r="B3881" s="332"/>
      <c r="C3881" s="332"/>
      <c r="D3881" s="333"/>
      <c r="E3881" s="334"/>
      <c r="F3881" s="334"/>
      <c r="G3881" s="334"/>
      <c r="H3881" s="335"/>
      <c r="I3881" s="336"/>
      <c r="J3881" s="336"/>
      <c r="K3881" s="336"/>
      <c r="L3881" s="336"/>
      <c r="M3881" s="336"/>
      <c r="N3881" s="337"/>
    </row>
    <row r="3882" spans="2:14" x14ac:dyDescent="0.2">
      <c r="B3882" s="332"/>
      <c r="C3882" s="332"/>
      <c r="D3882" s="333"/>
      <c r="E3882" s="334"/>
      <c r="F3882" s="334"/>
      <c r="G3882" s="334"/>
      <c r="H3882" s="335"/>
      <c r="I3882" s="336"/>
      <c r="J3882" s="336"/>
      <c r="K3882" s="336"/>
      <c r="L3882" s="336"/>
      <c r="M3882" s="336"/>
      <c r="N3882" s="337"/>
    </row>
    <row r="3883" spans="2:14" x14ac:dyDescent="0.2">
      <c r="B3883" s="332"/>
      <c r="C3883" s="332"/>
      <c r="D3883" s="333"/>
      <c r="E3883" s="334"/>
      <c r="F3883" s="334"/>
      <c r="G3883" s="334"/>
      <c r="H3883" s="335"/>
      <c r="I3883" s="336"/>
      <c r="J3883" s="336"/>
      <c r="K3883" s="336"/>
      <c r="L3883" s="336"/>
      <c r="M3883" s="336"/>
      <c r="N3883" s="337"/>
    </row>
    <row r="3884" spans="2:14" x14ac:dyDescent="0.2">
      <c r="B3884" s="332"/>
      <c r="C3884" s="332"/>
      <c r="D3884" s="333"/>
      <c r="E3884" s="334"/>
      <c r="F3884" s="334"/>
      <c r="G3884" s="334"/>
      <c r="H3884" s="335"/>
      <c r="I3884" s="336"/>
      <c r="J3884" s="336"/>
      <c r="K3884" s="336"/>
      <c r="L3884" s="336"/>
      <c r="M3884" s="336"/>
      <c r="N3884" s="337"/>
    </row>
    <row r="3885" spans="2:14" x14ac:dyDescent="0.2">
      <c r="B3885" s="332"/>
      <c r="C3885" s="332"/>
      <c r="D3885" s="333"/>
      <c r="E3885" s="334"/>
      <c r="F3885" s="334"/>
      <c r="G3885" s="334"/>
      <c r="H3885" s="335"/>
      <c r="I3885" s="336"/>
      <c r="J3885" s="336"/>
      <c r="K3885" s="336"/>
      <c r="L3885" s="336"/>
      <c r="M3885" s="336"/>
      <c r="N3885" s="337"/>
    </row>
    <row r="3886" spans="2:14" x14ac:dyDescent="0.2">
      <c r="B3886" s="332"/>
      <c r="C3886" s="332"/>
      <c r="D3886" s="333"/>
      <c r="E3886" s="334"/>
      <c r="F3886" s="334"/>
      <c r="G3886" s="334"/>
      <c r="H3886" s="335"/>
      <c r="I3886" s="336"/>
      <c r="J3886" s="336"/>
      <c r="K3886" s="336"/>
      <c r="L3886" s="336"/>
      <c r="M3886" s="336"/>
      <c r="N3886" s="337"/>
    </row>
    <row r="3887" spans="2:14" x14ac:dyDescent="0.2">
      <c r="B3887" s="332"/>
      <c r="C3887" s="332"/>
      <c r="D3887" s="333"/>
      <c r="E3887" s="334"/>
      <c r="F3887" s="334"/>
      <c r="G3887" s="334"/>
      <c r="H3887" s="335"/>
      <c r="I3887" s="336"/>
      <c r="J3887" s="336"/>
      <c r="K3887" s="336"/>
      <c r="L3887" s="336"/>
      <c r="M3887" s="336"/>
      <c r="N3887" s="337"/>
    </row>
    <row r="3888" spans="2:14" x14ac:dyDescent="0.2">
      <c r="B3888" s="332"/>
      <c r="C3888" s="332"/>
      <c r="D3888" s="333"/>
      <c r="E3888" s="334"/>
      <c r="F3888" s="334"/>
      <c r="G3888" s="334"/>
      <c r="H3888" s="335"/>
      <c r="I3888" s="336"/>
      <c r="J3888" s="336"/>
      <c r="K3888" s="336"/>
      <c r="L3888" s="336"/>
      <c r="M3888" s="336"/>
      <c r="N3888" s="337"/>
    </row>
    <row r="3889" spans="2:14" x14ac:dyDescent="0.2">
      <c r="B3889" s="332"/>
      <c r="C3889" s="332"/>
      <c r="D3889" s="333"/>
      <c r="E3889" s="334"/>
      <c r="F3889" s="334"/>
      <c r="G3889" s="334"/>
      <c r="H3889" s="335"/>
      <c r="I3889" s="336"/>
      <c r="J3889" s="336"/>
      <c r="K3889" s="336"/>
      <c r="L3889" s="336"/>
      <c r="M3889" s="336"/>
      <c r="N3889" s="337"/>
    </row>
    <row r="3890" spans="2:14" x14ac:dyDescent="0.2">
      <c r="B3890" s="332"/>
      <c r="C3890" s="332"/>
      <c r="D3890" s="333"/>
      <c r="E3890" s="334"/>
      <c r="F3890" s="334"/>
      <c r="G3890" s="334"/>
      <c r="H3890" s="335"/>
      <c r="I3890" s="336"/>
      <c r="J3890" s="336"/>
      <c r="K3890" s="336"/>
      <c r="L3890" s="336"/>
      <c r="M3890" s="336"/>
      <c r="N3890" s="337"/>
    </row>
    <row r="3891" spans="2:14" x14ac:dyDescent="0.2">
      <c r="B3891" s="332"/>
      <c r="C3891" s="332"/>
      <c r="D3891" s="333"/>
      <c r="E3891" s="334"/>
      <c r="F3891" s="334"/>
      <c r="G3891" s="334"/>
      <c r="H3891" s="335"/>
      <c r="I3891" s="336"/>
      <c r="J3891" s="336"/>
      <c r="K3891" s="336"/>
      <c r="L3891" s="336"/>
      <c r="M3891" s="336"/>
      <c r="N3891" s="337"/>
    </row>
    <row r="3892" spans="2:14" x14ac:dyDescent="0.2">
      <c r="B3892" s="332"/>
      <c r="C3892" s="332"/>
      <c r="D3892" s="333"/>
      <c r="E3892" s="334"/>
      <c r="F3892" s="334"/>
      <c r="G3892" s="334"/>
      <c r="H3892" s="335"/>
      <c r="I3892" s="336"/>
      <c r="J3892" s="336"/>
      <c r="K3892" s="336"/>
      <c r="L3892" s="336"/>
      <c r="M3892" s="336"/>
      <c r="N3892" s="337"/>
    </row>
    <row r="3893" spans="2:14" x14ac:dyDescent="0.2">
      <c r="B3893" s="332"/>
      <c r="C3893" s="332"/>
      <c r="D3893" s="333"/>
      <c r="E3893" s="334"/>
      <c r="F3893" s="334"/>
      <c r="G3893" s="334"/>
      <c r="H3893" s="335"/>
      <c r="I3893" s="336"/>
      <c r="J3893" s="336"/>
      <c r="K3893" s="336"/>
      <c r="L3893" s="336"/>
      <c r="M3893" s="336"/>
      <c r="N3893" s="337"/>
    </row>
    <row r="3894" spans="2:14" x14ac:dyDescent="0.2">
      <c r="B3894" s="332"/>
      <c r="C3894" s="332"/>
      <c r="D3894" s="333"/>
      <c r="E3894" s="334"/>
      <c r="F3894" s="334"/>
      <c r="G3894" s="334"/>
      <c r="H3894" s="335"/>
      <c r="I3894" s="336"/>
      <c r="J3894" s="336"/>
      <c r="K3894" s="336"/>
      <c r="L3894" s="336"/>
      <c r="M3894" s="336"/>
      <c r="N3894" s="337"/>
    </row>
    <row r="3895" spans="2:14" x14ac:dyDescent="0.2">
      <c r="B3895" s="332"/>
      <c r="C3895" s="332"/>
      <c r="D3895" s="333"/>
      <c r="E3895" s="334"/>
      <c r="F3895" s="334"/>
      <c r="G3895" s="334"/>
      <c r="H3895" s="335"/>
      <c r="I3895" s="336"/>
      <c r="J3895" s="336"/>
      <c r="K3895" s="336"/>
      <c r="L3895" s="336"/>
      <c r="M3895" s="336"/>
      <c r="N3895" s="337"/>
    </row>
    <row r="3896" spans="2:14" x14ac:dyDescent="0.2">
      <c r="B3896" s="332"/>
      <c r="C3896" s="332"/>
      <c r="D3896" s="333"/>
      <c r="E3896" s="334"/>
      <c r="F3896" s="334"/>
      <c r="G3896" s="334"/>
      <c r="H3896" s="335"/>
      <c r="I3896" s="336"/>
      <c r="J3896" s="336"/>
      <c r="K3896" s="336"/>
      <c r="L3896" s="336"/>
      <c r="M3896" s="336"/>
      <c r="N3896" s="337"/>
    </row>
    <row r="3897" spans="2:14" x14ac:dyDescent="0.2">
      <c r="B3897" s="332"/>
      <c r="C3897" s="332"/>
      <c r="D3897" s="333"/>
      <c r="E3897" s="334"/>
      <c r="F3897" s="334"/>
      <c r="G3897" s="334"/>
      <c r="H3897" s="335"/>
      <c r="I3897" s="336"/>
      <c r="J3897" s="336"/>
      <c r="K3897" s="336"/>
      <c r="L3897" s="336"/>
      <c r="M3897" s="336"/>
      <c r="N3897" s="337"/>
    </row>
    <row r="3898" spans="2:14" x14ac:dyDescent="0.2">
      <c r="B3898" s="332"/>
      <c r="C3898" s="332"/>
      <c r="D3898" s="333"/>
      <c r="E3898" s="334"/>
      <c r="F3898" s="334"/>
      <c r="G3898" s="334"/>
      <c r="H3898" s="335"/>
      <c r="I3898" s="336"/>
      <c r="J3898" s="336"/>
      <c r="K3898" s="336"/>
      <c r="L3898" s="336"/>
      <c r="M3898" s="336"/>
      <c r="N3898" s="337"/>
    </row>
    <row r="3899" spans="2:14" x14ac:dyDescent="0.2">
      <c r="B3899" s="332"/>
      <c r="C3899" s="332"/>
      <c r="D3899" s="333"/>
      <c r="E3899" s="334"/>
      <c r="F3899" s="334"/>
      <c r="G3899" s="334"/>
      <c r="H3899" s="335"/>
      <c r="I3899" s="336"/>
      <c r="J3899" s="336"/>
      <c r="K3899" s="336"/>
      <c r="L3899" s="336"/>
      <c r="M3899" s="336"/>
      <c r="N3899" s="337"/>
    </row>
    <row r="3900" spans="2:14" x14ac:dyDescent="0.2">
      <c r="B3900" s="332"/>
      <c r="C3900" s="332"/>
      <c r="D3900" s="333"/>
      <c r="E3900" s="334"/>
      <c r="F3900" s="334"/>
      <c r="G3900" s="334"/>
      <c r="H3900" s="335"/>
      <c r="I3900" s="336"/>
      <c r="J3900" s="336"/>
      <c r="K3900" s="336"/>
      <c r="L3900" s="336"/>
      <c r="M3900" s="336"/>
      <c r="N3900" s="337"/>
    </row>
    <row r="3901" spans="2:14" x14ac:dyDescent="0.2">
      <c r="B3901" s="332"/>
      <c r="C3901" s="332"/>
      <c r="D3901" s="333"/>
      <c r="E3901" s="334"/>
      <c r="F3901" s="334"/>
      <c r="G3901" s="334"/>
      <c r="H3901" s="335"/>
      <c r="I3901" s="336"/>
      <c r="J3901" s="336"/>
      <c r="K3901" s="336"/>
      <c r="L3901" s="336"/>
      <c r="M3901" s="336"/>
      <c r="N3901" s="337"/>
    </row>
    <row r="3902" spans="2:14" x14ac:dyDescent="0.2">
      <c r="B3902" s="332"/>
      <c r="C3902" s="332"/>
      <c r="D3902" s="333"/>
      <c r="E3902" s="334"/>
      <c r="F3902" s="334"/>
      <c r="G3902" s="334"/>
      <c r="H3902" s="335"/>
      <c r="I3902" s="336"/>
      <c r="J3902" s="336"/>
      <c r="K3902" s="336"/>
      <c r="L3902" s="336"/>
      <c r="M3902" s="336"/>
      <c r="N3902" s="337"/>
    </row>
    <row r="3903" spans="2:14" x14ac:dyDescent="0.2">
      <c r="B3903" s="332"/>
      <c r="C3903" s="332"/>
      <c r="D3903" s="333"/>
      <c r="E3903" s="334"/>
      <c r="F3903" s="334"/>
      <c r="G3903" s="334"/>
      <c r="H3903" s="335"/>
      <c r="I3903" s="336"/>
      <c r="J3903" s="336"/>
      <c r="K3903" s="336"/>
      <c r="L3903" s="336"/>
      <c r="M3903" s="336"/>
      <c r="N3903" s="337"/>
    </row>
    <row r="3904" spans="2:14" x14ac:dyDescent="0.2">
      <c r="B3904" s="332"/>
      <c r="C3904" s="332"/>
      <c r="D3904" s="333"/>
      <c r="E3904" s="334"/>
      <c r="F3904" s="334"/>
      <c r="G3904" s="334"/>
      <c r="H3904" s="335"/>
      <c r="I3904" s="336"/>
      <c r="J3904" s="336"/>
      <c r="K3904" s="336"/>
      <c r="L3904" s="336"/>
      <c r="M3904" s="336"/>
      <c r="N3904" s="337"/>
    </row>
    <row r="3905" spans="2:14" x14ac:dyDescent="0.2">
      <c r="B3905" s="332"/>
      <c r="C3905" s="332"/>
      <c r="D3905" s="333"/>
      <c r="E3905" s="334"/>
      <c r="F3905" s="334"/>
      <c r="G3905" s="334"/>
      <c r="H3905" s="335"/>
      <c r="I3905" s="336"/>
      <c r="J3905" s="336"/>
      <c r="K3905" s="336"/>
      <c r="L3905" s="336"/>
      <c r="M3905" s="336"/>
      <c r="N3905" s="337"/>
    </row>
    <row r="3906" spans="2:14" x14ac:dyDescent="0.2">
      <c r="B3906" s="332"/>
      <c r="C3906" s="332"/>
      <c r="D3906" s="333"/>
      <c r="E3906" s="334"/>
      <c r="F3906" s="334"/>
      <c r="G3906" s="334"/>
      <c r="H3906" s="335"/>
      <c r="I3906" s="336"/>
      <c r="J3906" s="336"/>
      <c r="K3906" s="336"/>
      <c r="L3906" s="336"/>
      <c r="M3906" s="336"/>
      <c r="N3906" s="337"/>
    </row>
    <row r="3907" spans="2:14" x14ac:dyDescent="0.2">
      <c r="B3907" s="332"/>
      <c r="C3907" s="332"/>
      <c r="D3907" s="333"/>
      <c r="E3907" s="334"/>
      <c r="F3907" s="334"/>
      <c r="G3907" s="334"/>
      <c r="H3907" s="335"/>
      <c r="I3907" s="336"/>
      <c r="J3907" s="336"/>
      <c r="K3907" s="336"/>
      <c r="L3907" s="336"/>
      <c r="M3907" s="336"/>
      <c r="N3907" s="337"/>
    </row>
    <row r="3908" spans="2:14" x14ac:dyDescent="0.2">
      <c r="B3908" s="332"/>
      <c r="C3908" s="332"/>
      <c r="D3908" s="333"/>
      <c r="E3908" s="334"/>
      <c r="F3908" s="334"/>
      <c r="G3908" s="334"/>
      <c r="H3908" s="335"/>
      <c r="I3908" s="336"/>
      <c r="J3908" s="336"/>
      <c r="K3908" s="336"/>
      <c r="L3908" s="336"/>
      <c r="M3908" s="336"/>
      <c r="N3908" s="337"/>
    </row>
    <row r="3909" spans="2:14" x14ac:dyDescent="0.2">
      <c r="B3909" s="332"/>
      <c r="C3909" s="332"/>
      <c r="D3909" s="333"/>
      <c r="E3909" s="334"/>
      <c r="F3909" s="334"/>
      <c r="G3909" s="334"/>
      <c r="H3909" s="335"/>
      <c r="I3909" s="336"/>
      <c r="J3909" s="336"/>
      <c r="K3909" s="336"/>
      <c r="L3909" s="336"/>
      <c r="M3909" s="336"/>
      <c r="N3909" s="337"/>
    </row>
    <row r="3910" spans="2:14" x14ac:dyDescent="0.2">
      <c r="B3910" s="332"/>
      <c r="C3910" s="332"/>
      <c r="D3910" s="333"/>
      <c r="E3910" s="334"/>
      <c r="F3910" s="334"/>
      <c r="G3910" s="334"/>
      <c r="H3910" s="335"/>
      <c r="I3910" s="336"/>
      <c r="J3910" s="336"/>
      <c r="K3910" s="336"/>
      <c r="L3910" s="336"/>
      <c r="M3910" s="336"/>
      <c r="N3910" s="337"/>
    </row>
    <row r="3911" spans="2:14" x14ac:dyDescent="0.2">
      <c r="B3911" s="332"/>
      <c r="C3911" s="332"/>
      <c r="D3911" s="333"/>
      <c r="E3911" s="334"/>
      <c r="F3911" s="334"/>
      <c r="G3911" s="334"/>
      <c r="H3911" s="335"/>
      <c r="I3911" s="336"/>
      <c r="J3911" s="336"/>
      <c r="K3911" s="336"/>
      <c r="L3911" s="336"/>
      <c r="M3911" s="336"/>
      <c r="N3911" s="337"/>
    </row>
    <row r="3912" spans="2:14" x14ac:dyDescent="0.2">
      <c r="B3912" s="332"/>
      <c r="C3912" s="332"/>
      <c r="D3912" s="333"/>
      <c r="E3912" s="334"/>
      <c r="F3912" s="334"/>
      <c r="G3912" s="334"/>
      <c r="H3912" s="335"/>
      <c r="I3912" s="336"/>
      <c r="J3912" s="336"/>
      <c r="K3912" s="336"/>
      <c r="L3912" s="336"/>
      <c r="M3912" s="336"/>
      <c r="N3912" s="337"/>
    </row>
    <row r="3913" spans="2:14" x14ac:dyDescent="0.2">
      <c r="B3913" s="332"/>
      <c r="C3913" s="332"/>
      <c r="D3913" s="333"/>
      <c r="E3913" s="334"/>
      <c r="F3913" s="334"/>
      <c r="G3913" s="334"/>
      <c r="H3913" s="335"/>
      <c r="I3913" s="336"/>
      <c r="J3913" s="336"/>
      <c r="K3913" s="336"/>
      <c r="L3913" s="336"/>
      <c r="M3913" s="336"/>
      <c r="N3913" s="337"/>
    </row>
    <row r="3914" spans="2:14" x14ac:dyDescent="0.2">
      <c r="B3914" s="332"/>
      <c r="C3914" s="332"/>
      <c r="D3914" s="333"/>
      <c r="E3914" s="334"/>
      <c r="F3914" s="334"/>
      <c r="G3914" s="334"/>
      <c r="H3914" s="335"/>
      <c r="I3914" s="336"/>
      <c r="J3914" s="336"/>
      <c r="K3914" s="336"/>
      <c r="L3914" s="336"/>
      <c r="M3914" s="336"/>
      <c r="N3914" s="337"/>
    </row>
    <row r="3915" spans="2:14" x14ac:dyDescent="0.2">
      <c r="B3915" s="332"/>
      <c r="C3915" s="332"/>
      <c r="D3915" s="333"/>
      <c r="E3915" s="334"/>
      <c r="F3915" s="334"/>
      <c r="G3915" s="334"/>
      <c r="H3915" s="335"/>
      <c r="I3915" s="336"/>
      <c r="J3915" s="336"/>
      <c r="K3915" s="336"/>
      <c r="L3915" s="336"/>
      <c r="M3915" s="336"/>
      <c r="N3915" s="337"/>
    </row>
    <row r="3916" spans="2:14" x14ac:dyDescent="0.2">
      <c r="B3916" s="332"/>
      <c r="C3916" s="332"/>
      <c r="D3916" s="333"/>
      <c r="E3916" s="334"/>
      <c r="F3916" s="334"/>
      <c r="G3916" s="334"/>
      <c r="H3916" s="335"/>
      <c r="I3916" s="336"/>
      <c r="J3916" s="336"/>
      <c r="K3916" s="336"/>
      <c r="L3916" s="336"/>
      <c r="M3916" s="336"/>
      <c r="N3916" s="337"/>
    </row>
    <row r="3917" spans="2:14" x14ac:dyDescent="0.2">
      <c r="B3917" s="332"/>
      <c r="C3917" s="332"/>
      <c r="D3917" s="333"/>
      <c r="E3917" s="334"/>
      <c r="F3917" s="334"/>
      <c r="G3917" s="334"/>
      <c r="H3917" s="335"/>
      <c r="I3917" s="336"/>
      <c r="J3917" s="336"/>
      <c r="K3917" s="336"/>
      <c r="L3917" s="336"/>
      <c r="M3917" s="336"/>
      <c r="N3917" s="337"/>
    </row>
    <row r="3918" spans="2:14" x14ac:dyDescent="0.2">
      <c r="B3918" s="332"/>
      <c r="C3918" s="332"/>
      <c r="D3918" s="333"/>
      <c r="E3918" s="334"/>
      <c r="F3918" s="334"/>
      <c r="G3918" s="334"/>
      <c r="H3918" s="335"/>
      <c r="I3918" s="336"/>
      <c r="J3918" s="336"/>
      <c r="K3918" s="336"/>
      <c r="L3918" s="336"/>
      <c r="M3918" s="336"/>
      <c r="N3918" s="337"/>
    </row>
    <row r="3919" spans="2:14" x14ac:dyDescent="0.2">
      <c r="B3919" s="332"/>
      <c r="C3919" s="332"/>
      <c r="D3919" s="333"/>
      <c r="E3919" s="334"/>
      <c r="F3919" s="334"/>
      <c r="G3919" s="334"/>
      <c r="H3919" s="335"/>
      <c r="I3919" s="336"/>
      <c r="J3919" s="336"/>
      <c r="K3919" s="336"/>
      <c r="L3919" s="336"/>
      <c r="M3919" s="336"/>
      <c r="N3919" s="337"/>
    </row>
    <row r="3920" spans="2:14" x14ac:dyDescent="0.2">
      <c r="B3920" s="332"/>
      <c r="C3920" s="332"/>
      <c r="D3920" s="333"/>
      <c r="E3920" s="334"/>
      <c r="F3920" s="334"/>
      <c r="G3920" s="334"/>
      <c r="H3920" s="335"/>
      <c r="I3920" s="336"/>
      <c r="J3920" s="336"/>
      <c r="K3920" s="336"/>
      <c r="L3920" s="336"/>
      <c r="M3920" s="336"/>
      <c r="N3920" s="337"/>
    </row>
    <row r="3921" spans="2:14" x14ac:dyDescent="0.2">
      <c r="B3921" s="332"/>
      <c r="C3921" s="332"/>
      <c r="D3921" s="333"/>
      <c r="E3921" s="334"/>
      <c r="F3921" s="334"/>
      <c r="G3921" s="334"/>
      <c r="H3921" s="335"/>
      <c r="I3921" s="336"/>
      <c r="J3921" s="336"/>
      <c r="K3921" s="336"/>
      <c r="L3921" s="336"/>
      <c r="M3921" s="336"/>
      <c r="N3921" s="337"/>
    </row>
    <row r="3922" spans="2:14" x14ac:dyDescent="0.2">
      <c r="B3922" s="332"/>
      <c r="C3922" s="332"/>
      <c r="D3922" s="333"/>
      <c r="E3922" s="334"/>
      <c r="F3922" s="334"/>
      <c r="G3922" s="334"/>
      <c r="H3922" s="335"/>
      <c r="I3922" s="336"/>
      <c r="J3922" s="336"/>
      <c r="K3922" s="336"/>
      <c r="L3922" s="336"/>
      <c r="M3922" s="336"/>
      <c r="N3922" s="337"/>
    </row>
    <row r="3923" spans="2:14" x14ac:dyDescent="0.2">
      <c r="B3923" s="332"/>
      <c r="C3923" s="332"/>
      <c r="D3923" s="333"/>
      <c r="E3923" s="334"/>
      <c r="F3923" s="334"/>
      <c r="G3923" s="334"/>
      <c r="H3923" s="335"/>
      <c r="I3923" s="336"/>
      <c r="J3923" s="336"/>
      <c r="K3923" s="336"/>
      <c r="L3923" s="336"/>
      <c r="M3923" s="336"/>
      <c r="N3923" s="337"/>
    </row>
    <row r="3924" spans="2:14" x14ac:dyDescent="0.2">
      <c r="B3924" s="332"/>
      <c r="C3924" s="332"/>
      <c r="D3924" s="333"/>
      <c r="E3924" s="334"/>
      <c r="F3924" s="334"/>
      <c r="G3924" s="334"/>
      <c r="H3924" s="335"/>
      <c r="I3924" s="336"/>
      <c r="J3924" s="336"/>
      <c r="K3924" s="336"/>
      <c r="L3924" s="336"/>
      <c r="M3924" s="336"/>
      <c r="N3924" s="337"/>
    </row>
    <row r="3925" spans="2:14" x14ac:dyDescent="0.2">
      <c r="B3925" s="332"/>
      <c r="C3925" s="332"/>
      <c r="D3925" s="333"/>
      <c r="E3925" s="334"/>
      <c r="F3925" s="334"/>
      <c r="G3925" s="334"/>
      <c r="H3925" s="335"/>
      <c r="I3925" s="336"/>
      <c r="J3925" s="336"/>
      <c r="K3925" s="336"/>
      <c r="L3925" s="336"/>
      <c r="M3925" s="336"/>
      <c r="N3925" s="337"/>
    </row>
    <row r="3926" spans="2:14" x14ac:dyDescent="0.2">
      <c r="B3926" s="332"/>
      <c r="C3926" s="332"/>
      <c r="D3926" s="333"/>
      <c r="E3926" s="334"/>
      <c r="F3926" s="334"/>
      <c r="G3926" s="334"/>
      <c r="H3926" s="335"/>
      <c r="I3926" s="336"/>
      <c r="J3926" s="336"/>
      <c r="K3926" s="336"/>
      <c r="L3926" s="336"/>
      <c r="M3926" s="336"/>
      <c r="N3926" s="337"/>
    </row>
    <row r="3927" spans="2:14" x14ac:dyDescent="0.2">
      <c r="B3927" s="332"/>
      <c r="C3927" s="332"/>
      <c r="D3927" s="333"/>
      <c r="E3927" s="334"/>
      <c r="F3927" s="334"/>
      <c r="G3927" s="334"/>
      <c r="H3927" s="335"/>
      <c r="I3927" s="336"/>
      <c r="J3927" s="336"/>
      <c r="K3927" s="336"/>
      <c r="L3927" s="336"/>
      <c r="M3927" s="336"/>
      <c r="N3927" s="337"/>
    </row>
    <row r="3928" spans="2:14" x14ac:dyDescent="0.2">
      <c r="B3928" s="332"/>
      <c r="C3928" s="332"/>
      <c r="D3928" s="333"/>
      <c r="E3928" s="334"/>
      <c r="F3928" s="334"/>
      <c r="G3928" s="334"/>
      <c r="H3928" s="335"/>
      <c r="I3928" s="336"/>
      <c r="J3928" s="336"/>
      <c r="K3928" s="336"/>
      <c r="L3928" s="336"/>
      <c r="M3928" s="336"/>
      <c r="N3928" s="337"/>
    </row>
    <row r="3929" spans="2:14" x14ac:dyDescent="0.2">
      <c r="B3929" s="332"/>
      <c r="C3929" s="332"/>
      <c r="D3929" s="333"/>
      <c r="E3929" s="334"/>
      <c r="F3929" s="334"/>
      <c r="G3929" s="334"/>
      <c r="H3929" s="335"/>
      <c r="I3929" s="336"/>
      <c r="J3929" s="336"/>
      <c r="K3929" s="336"/>
      <c r="L3929" s="336"/>
      <c r="M3929" s="336"/>
      <c r="N3929" s="337"/>
    </row>
    <row r="3930" spans="2:14" x14ac:dyDescent="0.2">
      <c r="B3930" s="332"/>
      <c r="C3930" s="332"/>
      <c r="D3930" s="333"/>
      <c r="E3930" s="334"/>
      <c r="F3930" s="334"/>
      <c r="G3930" s="334"/>
      <c r="H3930" s="335"/>
      <c r="I3930" s="336"/>
      <c r="J3930" s="336"/>
      <c r="K3930" s="336"/>
      <c r="L3930" s="336"/>
      <c r="M3930" s="336"/>
      <c r="N3930" s="337"/>
    </row>
    <row r="3931" spans="2:14" x14ac:dyDescent="0.2">
      <c r="B3931" s="332"/>
      <c r="C3931" s="332"/>
      <c r="D3931" s="333"/>
      <c r="E3931" s="334"/>
      <c r="F3931" s="334"/>
      <c r="G3931" s="334"/>
      <c r="H3931" s="335"/>
      <c r="I3931" s="336"/>
      <c r="J3931" s="336"/>
      <c r="K3931" s="336"/>
      <c r="L3931" s="336"/>
      <c r="M3931" s="336"/>
      <c r="N3931" s="337"/>
    </row>
    <row r="3932" spans="2:14" x14ac:dyDescent="0.2">
      <c r="B3932" s="332"/>
      <c r="C3932" s="332"/>
      <c r="D3932" s="333"/>
      <c r="E3932" s="334"/>
      <c r="F3932" s="334"/>
      <c r="G3932" s="334"/>
      <c r="H3932" s="335"/>
      <c r="I3932" s="336"/>
      <c r="J3932" s="336"/>
      <c r="K3932" s="336"/>
      <c r="L3932" s="336"/>
      <c r="M3932" s="336"/>
      <c r="N3932" s="337"/>
    </row>
    <row r="3933" spans="2:14" x14ac:dyDescent="0.2">
      <c r="B3933" s="332"/>
      <c r="C3933" s="332"/>
      <c r="D3933" s="333"/>
      <c r="E3933" s="334"/>
      <c r="F3933" s="334"/>
      <c r="G3933" s="334"/>
      <c r="H3933" s="335"/>
      <c r="I3933" s="336"/>
      <c r="J3933" s="336"/>
      <c r="K3933" s="336"/>
      <c r="L3933" s="336"/>
      <c r="M3933" s="336"/>
      <c r="N3933" s="337"/>
    </row>
    <row r="3934" spans="2:14" x14ac:dyDescent="0.2">
      <c r="B3934" s="332"/>
      <c r="C3934" s="332"/>
      <c r="D3934" s="333"/>
      <c r="E3934" s="334"/>
      <c r="F3934" s="334"/>
      <c r="G3934" s="334"/>
      <c r="H3934" s="335"/>
      <c r="I3934" s="336"/>
      <c r="J3934" s="336"/>
      <c r="K3934" s="336"/>
      <c r="L3934" s="336"/>
      <c r="M3934" s="336"/>
      <c r="N3934" s="337"/>
    </row>
    <row r="3935" spans="2:14" x14ac:dyDescent="0.2">
      <c r="B3935" s="332"/>
      <c r="C3935" s="332"/>
      <c r="D3935" s="333"/>
      <c r="E3935" s="334"/>
      <c r="F3935" s="334"/>
      <c r="G3935" s="334"/>
      <c r="H3935" s="335"/>
      <c r="I3935" s="336"/>
      <c r="J3935" s="336"/>
      <c r="K3935" s="336"/>
      <c r="L3935" s="336"/>
      <c r="M3935" s="336"/>
      <c r="N3935" s="337"/>
    </row>
    <row r="3936" spans="2:14" x14ac:dyDescent="0.2">
      <c r="B3936" s="332"/>
      <c r="C3936" s="332"/>
      <c r="D3936" s="333"/>
      <c r="E3936" s="334"/>
      <c r="F3936" s="334"/>
      <c r="G3936" s="334"/>
      <c r="H3936" s="335"/>
      <c r="I3936" s="336"/>
      <c r="J3936" s="336"/>
      <c r="K3936" s="336"/>
      <c r="L3936" s="336"/>
      <c r="M3936" s="336"/>
      <c r="N3936" s="337"/>
    </row>
    <row r="3937" spans="2:14" x14ac:dyDescent="0.2">
      <c r="B3937" s="332"/>
      <c r="C3937" s="332"/>
      <c r="D3937" s="333"/>
      <c r="E3937" s="334"/>
      <c r="F3937" s="334"/>
      <c r="G3937" s="334"/>
      <c r="H3937" s="335"/>
      <c r="I3937" s="336"/>
      <c r="J3937" s="336"/>
      <c r="K3937" s="336"/>
      <c r="L3937" s="336"/>
      <c r="M3937" s="336"/>
      <c r="N3937" s="337"/>
    </row>
    <row r="3938" spans="2:14" x14ac:dyDescent="0.2">
      <c r="B3938" s="332"/>
      <c r="C3938" s="332"/>
      <c r="D3938" s="333"/>
      <c r="E3938" s="334"/>
      <c r="F3938" s="334"/>
      <c r="G3938" s="334"/>
      <c r="H3938" s="335"/>
      <c r="I3938" s="336"/>
      <c r="J3938" s="336"/>
      <c r="K3938" s="336"/>
      <c r="L3938" s="336"/>
      <c r="M3938" s="336"/>
      <c r="N3938" s="337"/>
    </row>
    <row r="3939" spans="2:14" x14ac:dyDescent="0.2">
      <c r="B3939" s="332"/>
      <c r="C3939" s="332"/>
      <c r="D3939" s="333"/>
      <c r="E3939" s="334"/>
      <c r="F3939" s="334"/>
      <c r="G3939" s="334"/>
      <c r="H3939" s="335"/>
      <c r="I3939" s="336"/>
      <c r="J3939" s="336"/>
      <c r="K3939" s="336"/>
      <c r="L3939" s="336"/>
      <c r="M3939" s="336"/>
      <c r="N3939" s="337"/>
    </row>
    <row r="3940" spans="2:14" x14ac:dyDescent="0.2">
      <c r="B3940" s="332"/>
      <c r="C3940" s="332"/>
      <c r="D3940" s="333"/>
      <c r="E3940" s="334"/>
      <c r="F3940" s="334"/>
      <c r="G3940" s="334"/>
      <c r="H3940" s="335"/>
      <c r="I3940" s="336"/>
      <c r="J3940" s="336"/>
      <c r="K3940" s="336"/>
      <c r="L3940" s="336"/>
      <c r="M3940" s="336"/>
      <c r="N3940" s="337"/>
    </row>
    <row r="3941" spans="2:14" x14ac:dyDescent="0.2">
      <c r="B3941" s="332"/>
      <c r="C3941" s="332"/>
      <c r="D3941" s="333"/>
      <c r="E3941" s="334"/>
      <c r="F3941" s="334"/>
      <c r="G3941" s="334"/>
      <c r="H3941" s="335"/>
      <c r="I3941" s="336"/>
      <c r="J3941" s="336"/>
      <c r="K3941" s="336"/>
      <c r="L3941" s="336"/>
      <c r="M3941" s="336"/>
      <c r="N3941" s="337"/>
    </row>
    <row r="3942" spans="2:14" x14ac:dyDescent="0.2">
      <c r="B3942" s="332"/>
      <c r="C3942" s="332"/>
      <c r="D3942" s="333"/>
      <c r="E3942" s="334"/>
      <c r="F3942" s="334"/>
      <c r="G3942" s="334"/>
      <c r="H3942" s="335"/>
      <c r="I3942" s="336"/>
      <c r="J3942" s="336"/>
      <c r="K3942" s="336"/>
      <c r="L3942" s="336"/>
      <c r="M3942" s="336"/>
      <c r="N3942" s="337"/>
    </row>
    <row r="3943" spans="2:14" x14ac:dyDescent="0.2">
      <c r="B3943" s="332"/>
      <c r="C3943" s="332"/>
      <c r="D3943" s="333"/>
      <c r="E3943" s="334"/>
      <c r="F3943" s="334"/>
      <c r="G3943" s="334"/>
      <c r="H3943" s="335"/>
      <c r="I3943" s="336"/>
      <c r="J3943" s="336"/>
      <c r="K3943" s="336"/>
      <c r="L3943" s="336"/>
      <c r="M3943" s="336"/>
      <c r="N3943" s="337"/>
    </row>
    <row r="3944" spans="2:14" x14ac:dyDescent="0.2">
      <c r="B3944" s="332"/>
      <c r="C3944" s="332"/>
      <c r="D3944" s="333"/>
      <c r="E3944" s="334"/>
      <c r="F3944" s="334"/>
      <c r="G3944" s="334"/>
      <c r="H3944" s="335"/>
      <c r="I3944" s="336"/>
      <c r="J3944" s="336"/>
      <c r="K3944" s="336"/>
      <c r="L3944" s="336"/>
      <c r="M3944" s="336"/>
      <c r="N3944" s="337"/>
    </row>
    <row r="3945" spans="2:14" x14ac:dyDescent="0.2">
      <c r="B3945" s="332"/>
      <c r="C3945" s="332"/>
      <c r="D3945" s="333"/>
      <c r="E3945" s="334"/>
      <c r="F3945" s="334"/>
      <c r="G3945" s="334"/>
      <c r="H3945" s="335"/>
      <c r="I3945" s="336"/>
      <c r="J3945" s="336"/>
      <c r="K3945" s="336"/>
      <c r="L3945" s="336"/>
      <c r="M3945" s="336"/>
      <c r="N3945" s="337"/>
    </row>
    <row r="3946" spans="2:14" x14ac:dyDescent="0.2">
      <c r="B3946" s="332"/>
      <c r="C3946" s="332"/>
      <c r="D3946" s="333"/>
      <c r="E3946" s="334"/>
      <c r="F3946" s="334"/>
      <c r="G3946" s="334"/>
      <c r="H3946" s="335"/>
      <c r="I3946" s="336"/>
      <c r="J3946" s="336"/>
      <c r="K3946" s="336"/>
      <c r="L3946" s="336"/>
      <c r="M3946" s="336"/>
      <c r="N3946" s="337"/>
    </row>
    <row r="3947" spans="2:14" x14ac:dyDescent="0.2">
      <c r="B3947" s="332"/>
      <c r="C3947" s="332"/>
      <c r="D3947" s="333"/>
      <c r="E3947" s="334"/>
      <c r="F3947" s="334"/>
      <c r="G3947" s="334"/>
      <c r="H3947" s="335"/>
      <c r="I3947" s="336"/>
      <c r="J3947" s="336"/>
      <c r="K3947" s="336"/>
      <c r="L3947" s="336"/>
      <c r="M3947" s="336"/>
      <c r="N3947" s="337"/>
    </row>
    <row r="3948" spans="2:14" x14ac:dyDescent="0.2">
      <c r="B3948" s="332"/>
      <c r="C3948" s="332"/>
      <c r="D3948" s="333"/>
      <c r="E3948" s="334"/>
      <c r="F3948" s="334"/>
      <c r="G3948" s="334"/>
      <c r="H3948" s="335"/>
      <c r="I3948" s="336"/>
      <c r="J3948" s="336"/>
      <c r="K3948" s="336"/>
      <c r="L3948" s="336"/>
      <c r="M3948" s="336"/>
      <c r="N3948" s="337"/>
    </row>
    <row r="3949" spans="2:14" x14ac:dyDescent="0.2">
      <c r="B3949" s="332"/>
      <c r="C3949" s="332"/>
      <c r="D3949" s="333"/>
      <c r="E3949" s="334"/>
      <c r="F3949" s="334"/>
      <c r="G3949" s="334"/>
      <c r="H3949" s="335"/>
      <c r="I3949" s="336"/>
      <c r="J3949" s="336"/>
      <c r="K3949" s="336"/>
      <c r="L3949" s="336"/>
      <c r="M3949" s="336"/>
      <c r="N3949" s="337"/>
    </row>
    <row r="3950" spans="2:14" x14ac:dyDescent="0.2">
      <c r="B3950" s="332"/>
      <c r="C3950" s="332"/>
      <c r="D3950" s="333"/>
      <c r="E3950" s="334"/>
      <c r="F3950" s="334"/>
      <c r="G3950" s="334"/>
      <c r="H3950" s="335"/>
      <c r="I3950" s="336"/>
      <c r="J3950" s="336"/>
      <c r="K3950" s="336"/>
      <c r="L3950" s="336"/>
      <c r="M3950" s="336"/>
      <c r="N3950" s="337"/>
    </row>
    <row r="3951" spans="2:14" x14ac:dyDescent="0.2">
      <c r="B3951" s="332"/>
      <c r="C3951" s="332"/>
      <c r="D3951" s="333"/>
      <c r="E3951" s="334"/>
      <c r="F3951" s="334"/>
      <c r="G3951" s="334"/>
      <c r="H3951" s="335"/>
      <c r="I3951" s="336"/>
      <c r="J3951" s="336"/>
      <c r="K3951" s="336"/>
      <c r="L3951" s="336"/>
      <c r="M3951" s="336"/>
      <c r="N3951" s="337"/>
    </row>
    <row r="3952" spans="2:14" x14ac:dyDescent="0.2">
      <c r="B3952" s="332"/>
      <c r="C3952" s="332"/>
      <c r="D3952" s="333"/>
      <c r="E3952" s="334"/>
      <c r="F3952" s="334"/>
      <c r="G3952" s="334"/>
      <c r="H3952" s="335"/>
      <c r="I3952" s="336"/>
      <c r="J3952" s="336"/>
      <c r="K3952" s="336"/>
      <c r="L3952" s="336"/>
      <c r="M3952" s="336"/>
      <c r="N3952" s="337"/>
    </row>
    <row r="3953" spans="2:14" x14ac:dyDescent="0.2">
      <c r="B3953" s="332"/>
      <c r="C3953" s="332"/>
      <c r="D3953" s="333"/>
      <c r="E3953" s="334"/>
      <c r="F3953" s="334"/>
      <c r="G3953" s="334"/>
      <c r="H3953" s="335"/>
      <c r="I3953" s="336"/>
      <c r="J3953" s="336"/>
      <c r="K3953" s="336"/>
      <c r="L3953" s="336"/>
      <c r="M3953" s="336"/>
      <c r="N3953" s="337"/>
    </row>
    <row r="3954" spans="2:14" x14ac:dyDescent="0.2">
      <c r="B3954" s="332"/>
      <c r="C3954" s="332"/>
      <c r="D3954" s="333"/>
      <c r="E3954" s="334"/>
      <c r="F3954" s="334"/>
      <c r="G3954" s="334"/>
      <c r="H3954" s="335"/>
      <c r="I3954" s="336"/>
      <c r="J3954" s="336"/>
      <c r="K3954" s="336"/>
      <c r="L3954" s="336"/>
      <c r="M3954" s="336"/>
      <c r="N3954" s="337"/>
    </row>
    <row r="3955" spans="2:14" x14ac:dyDescent="0.2">
      <c r="B3955" s="332"/>
      <c r="C3955" s="332"/>
      <c r="D3955" s="333"/>
      <c r="E3955" s="334"/>
      <c r="F3955" s="334"/>
      <c r="G3955" s="334"/>
      <c r="H3955" s="335"/>
      <c r="I3955" s="336"/>
      <c r="J3955" s="336"/>
      <c r="K3955" s="336"/>
      <c r="L3955" s="336"/>
      <c r="M3955" s="336"/>
      <c r="N3955" s="337"/>
    </row>
    <row r="3956" spans="2:14" x14ac:dyDescent="0.2">
      <c r="B3956" s="332"/>
      <c r="C3956" s="332"/>
      <c r="D3956" s="333"/>
      <c r="E3956" s="334"/>
      <c r="F3956" s="334"/>
      <c r="G3956" s="334"/>
      <c r="H3956" s="335"/>
      <c r="I3956" s="336"/>
      <c r="J3956" s="336"/>
      <c r="K3956" s="336"/>
      <c r="L3956" s="336"/>
      <c r="M3956" s="336"/>
      <c r="N3956" s="337"/>
    </row>
    <row r="3957" spans="2:14" x14ac:dyDescent="0.2">
      <c r="B3957" s="332"/>
      <c r="C3957" s="332"/>
      <c r="D3957" s="333"/>
      <c r="E3957" s="334"/>
      <c r="F3957" s="334"/>
      <c r="G3957" s="334"/>
      <c r="H3957" s="335"/>
      <c r="I3957" s="336"/>
      <c r="J3957" s="336"/>
      <c r="K3957" s="336"/>
      <c r="L3957" s="336"/>
      <c r="M3957" s="336"/>
      <c r="N3957" s="337"/>
    </row>
    <row r="3958" spans="2:14" x14ac:dyDescent="0.2">
      <c r="B3958" s="332"/>
      <c r="C3958" s="332"/>
      <c r="D3958" s="333"/>
      <c r="E3958" s="334"/>
      <c r="F3958" s="334"/>
      <c r="G3958" s="334"/>
      <c r="H3958" s="335"/>
      <c r="I3958" s="336"/>
      <c r="J3958" s="336"/>
      <c r="K3958" s="336"/>
      <c r="L3958" s="336"/>
      <c r="M3958" s="336"/>
      <c r="N3958" s="337"/>
    </row>
    <row r="3959" spans="2:14" x14ac:dyDescent="0.2">
      <c r="B3959" s="332"/>
      <c r="C3959" s="332"/>
      <c r="D3959" s="333"/>
      <c r="E3959" s="334"/>
      <c r="F3959" s="334"/>
      <c r="G3959" s="334"/>
      <c r="H3959" s="335"/>
      <c r="I3959" s="336"/>
      <c r="J3959" s="336"/>
      <c r="K3959" s="336"/>
      <c r="L3959" s="336"/>
      <c r="M3959" s="336"/>
      <c r="N3959" s="337"/>
    </row>
    <row r="3960" spans="2:14" x14ac:dyDescent="0.2">
      <c r="B3960" s="332"/>
      <c r="C3960" s="332"/>
      <c r="D3960" s="333"/>
      <c r="E3960" s="334"/>
      <c r="F3960" s="334"/>
      <c r="G3960" s="334"/>
      <c r="H3960" s="335"/>
      <c r="I3960" s="336"/>
      <c r="J3960" s="336"/>
      <c r="K3960" s="336"/>
      <c r="L3960" s="336"/>
      <c r="M3960" s="336"/>
      <c r="N3960" s="337"/>
    </row>
    <row r="3961" spans="2:14" x14ac:dyDescent="0.2">
      <c r="B3961" s="332"/>
      <c r="C3961" s="332"/>
      <c r="D3961" s="333"/>
      <c r="E3961" s="334"/>
      <c r="F3961" s="334"/>
      <c r="G3961" s="334"/>
      <c r="H3961" s="335"/>
      <c r="I3961" s="336"/>
      <c r="J3961" s="336"/>
      <c r="K3961" s="336"/>
      <c r="L3961" s="336"/>
      <c r="M3961" s="336"/>
      <c r="N3961" s="337"/>
    </row>
    <row r="3962" spans="2:14" x14ac:dyDescent="0.2">
      <c r="B3962" s="332"/>
      <c r="C3962" s="332"/>
      <c r="D3962" s="333"/>
      <c r="E3962" s="334"/>
      <c r="F3962" s="334"/>
      <c r="G3962" s="334"/>
      <c r="H3962" s="335"/>
      <c r="I3962" s="336"/>
      <c r="J3962" s="336"/>
      <c r="K3962" s="336"/>
      <c r="L3962" s="336"/>
      <c r="M3962" s="336"/>
      <c r="N3962" s="337"/>
    </row>
    <row r="3963" spans="2:14" x14ac:dyDescent="0.2">
      <c r="B3963" s="332"/>
      <c r="C3963" s="332"/>
      <c r="D3963" s="333"/>
      <c r="E3963" s="334"/>
      <c r="F3963" s="334"/>
      <c r="G3963" s="334"/>
      <c r="H3963" s="335"/>
      <c r="I3963" s="336"/>
      <c r="J3963" s="336"/>
      <c r="K3963" s="336"/>
      <c r="L3963" s="336"/>
      <c r="M3963" s="336"/>
      <c r="N3963" s="337"/>
    </row>
    <row r="3964" spans="2:14" x14ac:dyDescent="0.2">
      <c r="B3964" s="332"/>
      <c r="C3964" s="332"/>
      <c r="D3964" s="333"/>
      <c r="E3964" s="334"/>
      <c r="F3964" s="334"/>
      <c r="G3964" s="334"/>
      <c r="H3964" s="335"/>
      <c r="I3964" s="336"/>
      <c r="J3964" s="336"/>
      <c r="K3964" s="336"/>
      <c r="L3964" s="336"/>
      <c r="M3964" s="336"/>
      <c r="N3964" s="337"/>
    </row>
    <row r="3965" spans="2:14" x14ac:dyDescent="0.2">
      <c r="B3965" s="332"/>
      <c r="C3965" s="332"/>
      <c r="D3965" s="333"/>
      <c r="E3965" s="334"/>
      <c r="F3965" s="334"/>
      <c r="G3965" s="334"/>
      <c r="H3965" s="335"/>
      <c r="I3965" s="336"/>
      <c r="J3965" s="336"/>
      <c r="K3965" s="336"/>
      <c r="L3965" s="336"/>
      <c r="M3965" s="336"/>
      <c r="N3965" s="337"/>
    </row>
    <row r="3966" spans="2:14" x14ac:dyDescent="0.2">
      <c r="B3966" s="332"/>
      <c r="C3966" s="332"/>
      <c r="D3966" s="333"/>
      <c r="E3966" s="334"/>
      <c r="F3966" s="334"/>
      <c r="G3966" s="334"/>
      <c r="H3966" s="335"/>
      <c r="I3966" s="336"/>
      <c r="J3966" s="336"/>
      <c r="K3966" s="336"/>
      <c r="L3966" s="336"/>
      <c r="M3966" s="336"/>
      <c r="N3966" s="337"/>
    </row>
    <row r="3967" spans="2:14" x14ac:dyDescent="0.2">
      <c r="B3967" s="332"/>
      <c r="C3967" s="332"/>
      <c r="D3967" s="333"/>
      <c r="E3967" s="334"/>
      <c r="F3967" s="334"/>
      <c r="G3967" s="334"/>
      <c r="H3967" s="335"/>
      <c r="I3967" s="336"/>
      <c r="J3967" s="336"/>
      <c r="K3967" s="336"/>
      <c r="L3967" s="336"/>
      <c r="M3967" s="336"/>
      <c r="N3967" s="337"/>
    </row>
    <row r="3968" spans="2:14" x14ac:dyDescent="0.2">
      <c r="B3968" s="332"/>
      <c r="C3968" s="332"/>
      <c r="D3968" s="333"/>
      <c r="E3968" s="334"/>
      <c r="F3968" s="334"/>
      <c r="G3968" s="334"/>
      <c r="H3968" s="335"/>
      <c r="I3968" s="336"/>
      <c r="J3968" s="336"/>
      <c r="K3968" s="336"/>
      <c r="L3968" s="336"/>
      <c r="M3968" s="336"/>
      <c r="N3968" s="337"/>
    </row>
    <row r="3969" spans="2:14" x14ac:dyDescent="0.2">
      <c r="B3969" s="332"/>
      <c r="C3969" s="332"/>
      <c r="D3969" s="333"/>
      <c r="E3969" s="334"/>
      <c r="F3969" s="334"/>
      <c r="G3969" s="334"/>
      <c r="H3969" s="335"/>
      <c r="I3969" s="336"/>
      <c r="J3969" s="336"/>
      <c r="K3969" s="336"/>
      <c r="L3969" s="336"/>
      <c r="M3969" s="336"/>
      <c r="N3969" s="337"/>
    </row>
    <row r="3970" spans="2:14" x14ac:dyDescent="0.2">
      <c r="B3970" s="332"/>
      <c r="C3970" s="332"/>
      <c r="D3970" s="333"/>
      <c r="E3970" s="334"/>
      <c r="F3970" s="334"/>
      <c r="G3970" s="334"/>
      <c r="H3970" s="335"/>
      <c r="I3970" s="336"/>
      <c r="J3970" s="336"/>
      <c r="K3970" s="336"/>
      <c r="L3970" s="336"/>
      <c r="M3970" s="336"/>
      <c r="N3970" s="337"/>
    </row>
    <row r="3971" spans="2:14" x14ac:dyDescent="0.2">
      <c r="B3971" s="332"/>
      <c r="C3971" s="332"/>
      <c r="D3971" s="333"/>
      <c r="E3971" s="334"/>
      <c r="F3971" s="334"/>
      <c r="G3971" s="334"/>
      <c r="H3971" s="335"/>
      <c r="I3971" s="336"/>
      <c r="J3971" s="336"/>
      <c r="K3971" s="336"/>
      <c r="L3971" s="336"/>
      <c r="M3971" s="336"/>
      <c r="N3971" s="337"/>
    </row>
    <row r="3972" spans="2:14" x14ac:dyDescent="0.2">
      <c r="B3972" s="332"/>
      <c r="C3972" s="332"/>
      <c r="D3972" s="333"/>
      <c r="E3972" s="334"/>
      <c r="F3972" s="334"/>
      <c r="G3972" s="334"/>
      <c r="H3972" s="335"/>
      <c r="I3972" s="336"/>
      <c r="J3972" s="336"/>
      <c r="K3972" s="336"/>
      <c r="L3972" s="336"/>
      <c r="M3972" s="336"/>
      <c r="N3972" s="337"/>
    </row>
    <row r="3973" spans="2:14" x14ac:dyDescent="0.2">
      <c r="B3973" s="332"/>
      <c r="C3973" s="332"/>
      <c r="D3973" s="333"/>
      <c r="E3973" s="334"/>
      <c r="F3973" s="334"/>
      <c r="G3973" s="334"/>
      <c r="H3973" s="335"/>
      <c r="I3973" s="336"/>
      <c r="J3973" s="336"/>
      <c r="K3973" s="336"/>
      <c r="L3973" s="336"/>
      <c r="M3973" s="336"/>
      <c r="N3973" s="337"/>
    </row>
    <row r="3974" spans="2:14" x14ac:dyDescent="0.2">
      <c r="B3974" s="332"/>
      <c r="C3974" s="332"/>
      <c r="D3974" s="333"/>
      <c r="E3974" s="334"/>
      <c r="F3974" s="334"/>
      <c r="G3974" s="334"/>
      <c r="H3974" s="335"/>
      <c r="I3974" s="336"/>
      <c r="J3974" s="336"/>
      <c r="K3974" s="336"/>
      <c r="L3974" s="336"/>
      <c r="M3974" s="336"/>
      <c r="N3974" s="337"/>
    </row>
    <row r="3975" spans="2:14" x14ac:dyDescent="0.2">
      <c r="B3975" s="332"/>
      <c r="C3975" s="332"/>
      <c r="D3975" s="333"/>
      <c r="E3975" s="334"/>
      <c r="F3975" s="334"/>
      <c r="G3975" s="334"/>
      <c r="H3975" s="335"/>
      <c r="I3975" s="336"/>
      <c r="J3975" s="336"/>
      <c r="K3975" s="336"/>
      <c r="L3975" s="336"/>
      <c r="M3975" s="336"/>
      <c r="N3975" s="337"/>
    </row>
    <row r="3976" spans="2:14" x14ac:dyDescent="0.2">
      <c r="B3976" s="332"/>
      <c r="C3976" s="332"/>
      <c r="D3976" s="333"/>
      <c r="E3976" s="334"/>
      <c r="F3976" s="334"/>
      <c r="G3976" s="334"/>
      <c r="H3976" s="335"/>
      <c r="I3976" s="336"/>
      <c r="J3976" s="336"/>
      <c r="K3976" s="336"/>
      <c r="L3976" s="336"/>
      <c r="M3976" s="336"/>
      <c r="N3976" s="337"/>
    </row>
    <row r="3977" spans="2:14" x14ac:dyDescent="0.2">
      <c r="B3977" s="332"/>
      <c r="C3977" s="332"/>
      <c r="D3977" s="333"/>
      <c r="E3977" s="334"/>
      <c r="F3977" s="334"/>
      <c r="G3977" s="334"/>
      <c r="H3977" s="335"/>
      <c r="I3977" s="336"/>
      <c r="J3977" s="336"/>
      <c r="K3977" s="336"/>
      <c r="L3977" s="336"/>
      <c r="M3977" s="336"/>
      <c r="N3977" s="337"/>
    </row>
    <row r="3978" spans="2:14" x14ac:dyDescent="0.2">
      <c r="B3978" s="332"/>
      <c r="C3978" s="332"/>
      <c r="D3978" s="333"/>
      <c r="E3978" s="334"/>
      <c r="F3978" s="334"/>
      <c r="G3978" s="334"/>
      <c r="H3978" s="335"/>
      <c r="I3978" s="336"/>
      <c r="J3978" s="336"/>
      <c r="K3978" s="336"/>
      <c r="L3978" s="336"/>
      <c r="M3978" s="336"/>
      <c r="N3978" s="337"/>
    </row>
    <row r="3979" spans="2:14" x14ac:dyDescent="0.2">
      <c r="B3979" s="332"/>
      <c r="C3979" s="332"/>
      <c r="D3979" s="333"/>
      <c r="E3979" s="334"/>
      <c r="F3979" s="334"/>
      <c r="G3979" s="334"/>
      <c r="H3979" s="335"/>
      <c r="I3979" s="336"/>
      <c r="J3979" s="336"/>
      <c r="K3979" s="336"/>
      <c r="L3979" s="336"/>
      <c r="M3979" s="336"/>
      <c r="N3979" s="337"/>
    </row>
    <row r="3980" spans="2:14" x14ac:dyDescent="0.2">
      <c r="B3980" s="332"/>
      <c r="C3980" s="332"/>
      <c r="D3980" s="333"/>
      <c r="E3980" s="334"/>
      <c r="F3980" s="334"/>
      <c r="G3980" s="334"/>
      <c r="H3980" s="335"/>
      <c r="I3980" s="336"/>
      <c r="J3980" s="336"/>
      <c r="K3980" s="336"/>
      <c r="L3980" s="336"/>
      <c r="M3980" s="336"/>
      <c r="N3980" s="337"/>
    </row>
    <row r="3981" spans="2:14" x14ac:dyDescent="0.2">
      <c r="B3981" s="332"/>
      <c r="C3981" s="332"/>
      <c r="D3981" s="333"/>
      <c r="E3981" s="334"/>
      <c r="F3981" s="334"/>
      <c r="G3981" s="334"/>
      <c r="H3981" s="335"/>
      <c r="I3981" s="336"/>
      <c r="J3981" s="336"/>
      <c r="K3981" s="336"/>
      <c r="L3981" s="336"/>
      <c r="M3981" s="336"/>
      <c r="N3981" s="337"/>
    </row>
    <row r="3982" spans="2:14" x14ac:dyDescent="0.2">
      <c r="B3982" s="332"/>
      <c r="C3982" s="332"/>
      <c r="D3982" s="333"/>
      <c r="E3982" s="334"/>
      <c r="F3982" s="334"/>
      <c r="G3982" s="334"/>
      <c r="H3982" s="335"/>
      <c r="I3982" s="336"/>
      <c r="J3982" s="336"/>
      <c r="K3982" s="336"/>
      <c r="L3982" s="336"/>
      <c r="M3982" s="336"/>
      <c r="N3982" s="337"/>
    </row>
    <row r="3983" spans="2:14" x14ac:dyDescent="0.2">
      <c r="B3983" s="332"/>
      <c r="C3983" s="332"/>
      <c r="D3983" s="333"/>
      <c r="E3983" s="334"/>
      <c r="F3983" s="334"/>
      <c r="G3983" s="334"/>
      <c r="H3983" s="335"/>
      <c r="I3983" s="336"/>
      <c r="J3983" s="336"/>
      <c r="K3983" s="336"/>
      <c r="L3983" s="336"/>
      <c r="M3983" s="336"/>
      <c r="N3983" s="337"/>
    </row>
    <row r="3984" spans="2:14" x14ac:dyDescent="0.2">
      <c r="B3984" s="332"/>
      <c r="C3984" s="332"/>
      <c r="D3984" s="333"/>
      <c r="E3984" s="334"/>
      <c r="F3984" s="334"/>
      <c r="G3984" s="334"/>
      <c r="H3984" s="335"/>
      <c r="I3984" s="336"/>
      <c r="J3984" s="336"/>
      <c r="K3984" s="336"/>
      <c r="L3984" s="336"/>
      <c r="M3984" s="336"/>
      <c r="N3984" s="337"/>
    </row>
    <row r="3985" spans="2:14" x14ac:dyDescent="0.2">
      <c r="B3985" s="332"/>
      <c r="C3985" s="332"/>
      <c r="D3985" s="333"/>
      <c r="E3985" s="334"/>
      <c r="F3985" s="334"/>
      <c r="G3985" s="334"/>
      <c r="H3985" s="335"/>
      <c r="I3985" s="336"/>
      <c r="J3985" s="336"/>
      <c r="K3985" s="336"/>
      <c r="L3985" s="336"/>
      <c r="M3985" s="336"/>
      <c r="N3985" s="337"/>
    </row>
    <row r="3986" spans="2:14" x14ac:dyDescent="0.2">
      <c r="B3986" s="332"/>
      <c r="C3986" s="332"/>
      <c r="D3986" s="333"/>
      <c r="E3986" s="334"/>
      <c r="F3986" s="334"/>
      <c r="G3986" s="334"/>
      <c r="H3986" s="335"/>
      <c r="I3986" s="336"/>
      <c r="J3986" s="336"/>
      <c r="K3986" s="336"/>
      <c r="L3986" s="336"/>
      <c r="M3986" s="336"/>
      <c r="N3986" s="337"/>
    </row>
    <row r="3987" spans="2:14" x14ac:dyDescent="0.2">
      <c r="B3987" s="332"/>
      <c r="C3987" s="332"/>
      <c r="D3987" s="333"/>
      <c r="E3987" s="334"/>
      <c r="F3987" s="334"/>
      <c r="G3987" s="334"/>
      <c r="H3987" s="335"/>
      <c r="I3987" s="336"/>
      <c r="J3987" s="336"/>
      <c r="K3987" s="336"/>
      <c r="L3987" s="336"/>
      <c r="M3987" s="336"/>
      <c r="N3987" s="337"/>
    </row>
    <row r="3988" spans="2:14" x14ac:dyDescent="0.2">
      <c r="B3988" s="332"/>
      <c r="C3988" s="332"/>
      <c r="D3988" s="333"/>
      <c r="E3988" s="334"/>
      <c r="F3988" s="334"/>
      <c r="G3988" s="334"/>
      <c r="H3988" s="335"/>
      <c r="I3988" s="336"/>
      <c r="J3988" s="336"/>
      <c r="K3988" s="336"/>
      <c r="L3988" s="336"/>
      <c r="M3988" s="336"/>
      <c r="N3988" s="337"/>
    </row>
    <row r="3989" spans="2:14" x14ac:dyDescent="0.2">
      <c r="B3989" s="332"/>
      <c r="C3989" s="332"/>
      <c r="D3989" s="333"/>
      <c r="E3989" s="334"/>
      <c r="F3989" s="334"/>
      <c r="G3989" s="334"/>
      <c r="H3989" s="335"/>
      <c r="I3989" s="336"/>
      <c r="J3989" s="336"/>
      <c r="K3989" s="336"/>
      <c r="L3989" s="336"/>
      <c r="M3989" s="336"/>
      <c r="N3989" s="337"/>
    </row>
    <row r="3990" spans="2:14" x14ac:dyDescent="0.2">
      <c r="B3990" s="332"/>
      <c r="C3990" s="332"/>
      <c r="D3990" s="333"/>
      <c r="E3990" s="334"/>
      <c r="F3990" s="334"/>
      <c r="G3990" s="334"/>
      <c r="H3990" s="335"/>
      <c r="I3990" s="336"/>
      <c r="J3990" s="336"/>
      <c r="K3990" s="336"/>
      <c r="L3990" s="336"/>
      <c r="M3990" s="336"/>
      <c r="N3990" s="337"/>
    </row>
    <row r="3991" spans="2:14" x14ac:dyDescent="0.2">
      <c r="B3991" s="332"/>
      <c r="C3991" s="332"/>
      <c r="D3991" s="333"/>
      <c r="E3991" s="334"/>
      <c r="F3991" s="334"/>
      <c r="G3991" s="334"/>
      <c r="H3991" s="335"/>
      <c r="I3991" s="336"/>
      <c r="J3991" s="336"/>
      <c r="K3991" s="336"/>
      <c r="L3991" s="336"/>
      <c r="M3991" s="336"/>
      <c r="N3991" s="337"/>
    </row>
    <row r="3992" spans="2:14" x14ac:dyDescent="0.2">
      <c r="B3992" s="332"/>
      <c r="C3992" s="332"/>
      <c r="D3992" s="333"/>
      <c r="E3992" s="334"/>
      <c r="F3992" s="334"/>
      <c r="G3992" s="334"/>
      <c r="H3992" s="335"/>
      <c r="I3992" s="336"/>
      <c r="J3992" s="336"/>
      <c r="K3992" s="336"/>
      <c r="L3992" s="336"/>
      <c r="M3992" s="336"/>
      <c r="N3992" s="337"/>
    </row>
    <row r="3993" spans="2:14" x14ac:dyDescent="0.2">
      <c r="B3993" s="332"/>
      <c r="C3993" s="332"/>
      <c r="D3993" s="333"/>
      <c r="E3993" s="334"/>
      <c r="F3993" s="334"/>
      <c r="G3993" s="334"/>
      <c r="H3993" s="335"/>
      <c r="I3993" s="336"/>
      <c r="J3993" s="336"/>
      <c r="K3993" s="336"/>
      <c r="L3993" s="336"/>
      <c r="M3993" s="336"/>
      <c r="N3993" s="337"/>
    </row>
    <row r="3994" spans="2:14" x14ac:dyDescent="0.2">
      <c r="B3994" s="332"/>
      <c r="C3994" s="332"/>
      <c r="D3994" s="333"/>
      <c r="E3994" s="334"/>
      <c r="F3994" s="334"/>
      <c r="G3994" s="334"/>
      <c r="H3994" s="335"/>
      <c r="I3994" s="336"/>
      <c r="J3994" s="336"/>
      <c r="K3994" s="336"/>
      <c r="L3994" s="336"/>
      <c r="M3994" s="336"/>
      <c r="N3994" s="337"/>
    </row>
    <row r="3995" spans="2:14" x14ac:dyDescent="0.2">
      <c r="B3995" s="332"/>
      <c r="C3995" s="332"/>
      <c r="D3995" s="333"/>
      <c r="E3995" s="334"/>
      <c r="F3995" s="334"/>
      <c r="G3995" s="334"/>
      <c r="H3995" s="335"/>
      <c r="I3995" s="336"/>
      <c r="J3995" s="336"/>
      <c r="K3995" s="336"/>
      <c r="L3995" s="336"/>
      <c r="M3995" s="336"/>
      <c r="N3995" s="337"/>
    </row>
    <row r="3996" spans="2:14" x14ac:dyDescent="0.2">
      <c r="B3996" s="332"/>
      <c r="C3996" s="332"/>
      <c r="D3996" s="333"/>
      <c r="E3996" s="334"/>
      <c r="F3996" s="334"/>
      <c r="G3996" s="334"/>
      <c r="H3996" s="335"/>
      <c r="I3996" s="336"/>
      <c r="J3996" s="336"/>
      <c r="K3996" s="336"/>
      <c r="L3996" s="336"/>
      <c r="M3996" s="336"/>
      <c r="N3996" s="337"/>
    </row>
    <row r="3997" spans="2:14" x14ac:dyDescent="0.2">
      <c r="B3997" s="332"/>
      <c r="C3997" s="332"/>
      <c r="D3997" s="333"/>
      <c r="E3997" s="334"/>
      <c r="F3997" s="334"/>
      <c r="G3997" s="334"/>
      <c r="H3997" s="335"/>
      <c r="I3997" s="336"/>
      <c r="J3997" s="336"/>
      <c r="K3997" s="336"/>
      <c r="L3997" s="336"/>
      <c r="M3997" s="336"/>
      <c r="N3997" s="337"/>
    </row>
    <row r="3998" spans="2:14" x14ac:dyDescent="0.2">
      <c r="B3998" s="332"/>
      <c r="C3998" s="332"/>
      <c r="D3998" s="333"/>
      <c r="E3998" s="334"/>
      <c r="F3998" s="334"/>
      <c r="G3998" s="334"/>
      <c r="H3998" s="335"/>
      <c r="I3998" s="336"/>
      <c r="J3998" s="336"/>
      <c r="K3998" s="336"/>
      <c r="L3998" s="336"/>
      <c r="M3998" s="336"/>
      <c r="N3998" s="337"/>
    </row>
    <row r="3999" spans="2:14" x14ac:dyDescent="0.2">
      <c r="B3999" s="332"/>
      <c r="C3999" s="332"/>
      <c r="D3999" s="333"/>
      <c r="E3999" s="334"/>
      <c r="F3999" s="334"/>
      <c r="G3999" s="334"/>
      <c r="H3999" s="335"/>
      <c r="I3999" s="336"/>
      <c r="J3999" s="336"/>
      <c r="K3999" s="336"/>
      <c r="L3999" s="336"/>
      <c r="M3999" s="336"/>
      <c r="N3999" s="337"/>
    </row>
    <row r="4000" spans="2:14" x14ac:dyDescent="0.2">
      <c r="B4000" s="332"/>
      <c r="C4000" s="332"/>
      <c r="D4000" s="333"/>
      <c r="E4000" s="334"/>
      <c r="F4000" s="334"/>
      <c r="G4000" s="334"/>
      <c r="H4000" s="335"/>
      <c r="I4000" s="336"/>
      <c r="J4000" s="336"/>
      <c r="K4000" s="336"/>
      <c r="L4000" s="336"/>
      <c r="M4000" s="336"/>
      <c r="N4000" s="337"/>
    </row>
    <row r="4001" spans="2:14" x14ac:dyDescent="0.2">
      <c r="B4001" s="332"/>
      <c r="C4001" s="332"/>
      <c r="D4001" s="333"/>
      <c r="E4001" s="334"/>
      <c r="F4001" s="334"/>
      <c r="G4001" s="334"/>
      <c r="H4001" s="335"/>
      <c r="I4001" s="336"/>
      <c r="J4001" s="336"/>
      <c r="K4001" s="336"/>
      <c r="L4001" s="336"/>
      <c r="M4001" s="336"/>
      <c r="N4001" s="337"/>
    </row>
    <row r="4002" spans="2:14" x14ac:dyDescent="0.2">
      <c r="B4002" s="332"/>
      <c r="C4002" s="332"/>
      <c r="D4002" s="333"/>
      <c r="E4002" s="334"/>
      <c r="F4002" s="334"/>
      <c r="G4002" s="334"/>
      <c r="H4002" s="335"/>
      <c r="I4002" s="336"/>
      <c r="J4002" s="336"/>
      <c r="K4002" s="336"/>
      <c r="L4002" s="336"/>
      <c r="M4002" s="336"/>
      <c r="N4002" s="337"/>
    </row>
    <row r="4003" spans="2:14" x14ac:dyDescent="0.2">
      <c r="B4003" s="332"/>
      <c r="C4003" s="332"/>
      <c r="D4003" s="333"/>
      <c r="E4003" s="334"/>
      <c r="F4003" s="334"/>
      <c r="G4003" s="334"/>
      <c r="H4003" s="335"/>
      <c r="I4003" s="336"/>
      <c r="J4003" s="336"/>
      <c r="K4003" s="336"/>
      <c r="L4003" s="336"/>
      <c r="M4003" s="336"/>
      <c r="N4003" s="337"/>
    </row>
    <row r="4004" spans="2:14" x14ac:dyDescent="0.2">
      <c r="B4004" s="332"/>
      <c r="C4004" s="332"/>
      <c r="D4004" s="333"/>
      <c r="E4004" s="334"/>
      <c r="F4004" s="334"/>
      <c r="G4004" s="334"/>
      <c r="H4004" s="335"/>
      <c r="I4004" s="336"/>
      <c r="J4004" s="336"/>
      <c r="K4004" s="336"/>
      <c r="L4004" s="336"/>
      <c r="M4004" s="336"/>
      <c r="N4004" s="337"/>
    </row>
    <row r="4005" spans="2:14" x14ac:dyDescent="0.2">
      <c r="B4005" s="332"/>
      <c r="C4005" s="332"/>
      <c r="D4005" s="333"/>
      <c r="E4005" s="334"/>
      <c r="F4005" s="334"/>
      <c r="G4005" s="334"/>
      <c r="H4005" s="335"/>
      <c r="I4005" s="336"/>
      <c r="J4005" s="336"/>
      <c r="K4005" s="336"/>
      <c r="L4005" s="336"/>
      <c r="M4005" s="336"/>
      <c r="N4005" s="337"/>
    </row>
    <row r="4006" spans="2:14" x14ac:dyDescent="0.2">
      <c r="B4006" s="332"/>
      <c r="C4006" s="332"/>
      <c r="D4006" s="333"/>
      <c r="E4006" s="334"/>
      <c r="F4006" s="334"/>
      <c r="G4006" s="334"/>
      <c r="H4006" s="335"/>
      <c r="I4006" s="336"/>
      <c r="J4006" s="336"/>
      <c r="K4006" s="336"/>
      <c r="L4006" s="336"/>
      <c r="M4006" s="336"/>
      <c r="N4006" s="337"/>
    </row>
    <row r="4007" spans="2:14" x14ac:dyDescent="0.2">
      <c r="B4007" s="332"/>
      <c r="C4007" s="332"/>
      <c r="D4007" s="333"/>
      <c r="E4007" s="334"/>
      <c r="F4007" s="334"/>
      <c r="G4007" s="334"/>
      <c r="H4007" s="335"/>
      <c r="I4007" s="336"/>
      <c r="J4007" s="336"/>
      <c r="K4007" s="336"/>
      <c r="L4007" s="336"/>
      <c r="M4007" s="336"/>
      <c r="N4007" s="337"/>
    </row>
    <row r="4008" spans="2:14" x14ac:dyDescent="0.2">
      <c r="B4008" s="332"/>
      <c r="C4008" s="332"/>
      <c r="D4008" s="333"/>
      <c r="E4008" s="334"/>
      <c r="F4008" s="334"/>
      <c r="G4008" s="334"/>
      <c r="H4008" s="335"/>
      <c r="I4008" s="336"/>
      <c r="J4008" s="336"/>
      <c r="K4008" s="336"/>
      <c r="L4008" s="336"/>
      <c r="M4008" s="336"/>
      <c r="N4008" s="337"/>
    </row>
    <row r="4009" spans="2:14" x14ac:dyDescent="0.2">
      <c r="B4009" s="332"/>
      <c r="C4009" s="332"/>
      <c r="D4009" s="333"/>
      <c r="E4009" s="334"/>
      <c r="F4009" s="334"/>
      <c r="G4009" s="334"/>
      <c r="H4009" s="335"/>
      <c r="I4009" s="336"/>
      <c r="J4009" s="336"/>
      <c r="K4009" s="336"/>
      <c r="L4009" s="336"/>
      <c r="M4009" s="336"/>
      <c r="N4009" s="337"/>
    </row>
    <row r="4010" spans="2:14" x14ac:dyDescent="0.2">
      <c r="B4010" s="332"/>
      <c r="C4010" s="332"/>
      <c r="D4010" s="333"/>
      <c r="E4010" s="334"/>
      <c r="F4010" s="334"/>
      <c r="G4010" s="334"/>
      <c r="H4010" s="335"/>
      <c r="I4010" s="336"/>
      <c r="J4010" s="336"/>
      <c r="K4010" s="336"/>
      <c r="L4010" s="336"/>
      <c r="M4010" s="336"/>
      <c r="N4010" s="337"/>
    </row>
    <row r="4011" spans="2:14" x14ac:dyDescent="0.2">
      <c r="B4011" s="332"/>
      <c r="C4011" s="332"/>
      <c r="D4011" s="333"/>
      <c r="E4011" s="334"/>
      <c r="F4011" s="334"/>
      <c r="G4011" s="334"/>
      <c r="H4011" s="335"/>
      <c r="I4011" s="336"/>
      <c r="J4011" s="336"/>
      <c r="K4011" s="336"/>
      <c r="L4011" s="336"/>
      <c r="M4011" s="336"/>
      <c r="N4011" s="337"/>
    </row>
    <row r="4012" spans="2:14" x14ac:dyDescent="0.2">
      <c r="B4012" s="332"/>
      <c r="C4012" s="332"/>
      <c r="D4012" s="333"/>
      <c r="E4012" s="334"/>
      <c r="F4012" s="334"/>
      <c r="G4012" s="334"/>
      <c r="H4012" s="335"/>
      <c r="I4012" s="336"/>
      <c r="J4012" s="336"/>
      <c r="K4012" s="336"/>
      <c r="L4012" s="336"/>
      <c r="M4012" s="336"/>
      <c r="N4012" s="337"/>
    </row>
    <row r="4013" spans="2:14" x14ac:dyDescent="0.2">
      <c r="B4013" s="332"/>
      <c r="C4013" s="332"/>
      <c r="D4013" s="333"/>
      <c r="E4013" s="334"/>
      <c r="F4013" s="334"/>
      <c r="G4013" s="334"/>
      <c r="H4013" s="335"/>
      <c r="I4013" s="336"/>
      <c r="J4013" s="336"/>
      <c r="K4013" s="336"/>
      <c r="L4013" s="336"/>
      <c r="M4013" s="336"/>
      <c r="N4013" s="337"/>
    </row>
    <row r="4014" spans="2:14" x14ac:dyDescent="0.2">
      <c r="B4014" s="332"/>
      <c r="C4014" s="332"/>
      <c r="D4014" s="333"/>
      <c r="E4014" s="334"/>
      <c r="F4014" s="334"/>
      <c r="G4014" s="334"/>
      <c r="H4014" s="335"/>
      <c r="I4014" s="336"/>
      <c r="J4014" s="336"/>
      <c r="K4014" s="336"/>
      <c r="L4014" s="336"/>
      <c r="M4014" s="336"/>
      <c r="N4014" s="337"/>
    </row>
    <row r="4015" spans="2:14" x14ac:dyDescent="0.2">
      <c r="B4015" s="332"/>
      <c r="C4015" s="332"/>
      <c r="D4015" s="333"/>
      <c r="E4015" s="334"/>
      <c r="F4015" s="334"/>
      <c r="G4015" s="334"/>
      <c r="H4015" s="335"/>
      <c r="I4015" s="336"/>
      <c r="J4015" s="336"/>
      <c r="K4015" s="336"/>
      <c r="L4015" s="336"/>
      <c r="M4015" s="336"/>
      <c r="N4015" s="337"/>
    </row>
    <row r="4016" spans="2:14" x14ac:dyDescent="0.2">
      <c r="B4016" s="332"/>
      <c r="C4016" s="332"/>
      <c r="D4016" s="333"/>
      <c r="E4016" s="334"/>
      <c r="F4016" s="334"/>
      <c r="G4016" s="334"/>
      <c r="H4016" s="335"/>
      <c r="I4016" s="336"/>
      <c r="J4016" s="336"/>
      <c r="K4016" s="336"/>
      <c r="L4016" s="336"/>
      <c r="M4016" s="336"/>
      <c r="N4016" s="337"/>
    </row>
    <row r="4017" spans="2:14" x14ac:dyDescent="0.2">
      <c r="B4017" s="332"/>
      <c r="C4017" s="332"/>
      <c r="D4017" s="333"/>
      <c r="E4017" s="334"/>
      <c r="F4017" s="334"/>
      <c r="G4017" s="334"/>
      <c r="H4017" s="335"/>
      <c r="I4017" s="336"/>
      <c r="J4017" s="336"/>
      <c r="K4017" s="336"/>
      <c r="L4017" s="336"/>
      <c r="M4017" s="336"/>
      <c r="N4017" s="337"/>
    </row>
    <row r="4018" spans="2:14" x14ac:dyDescent="0.2">
      <c r="B4018" s="332"/>
      <c r="C4018" s="332"/>
      <c r="D4018" s="333"/>
      <c r="E4018" s="334"/>
      <c r="F4018" s="334"/>
      <c r="G4018" s="334"/>
      <c r="H4018" s="335"/>
      <c r="I4018" s="336"/>
      <c r="J4018" s="336"/>
      <c r="K4018" s="336"/>
      <c r="L4018" s="336"/>
      <c r="M4018" s="336"/>
      <c r="N4018" s="337"/>
    </row>
    <row r="4019" spans="2:14" x14ac:dyDescent="0.2">
      <c r="B4019" s="332"/>
      <c r="C4019" s="332"/>
      <c r="D4019" s="333"/>
      <c r="E4019" s="334"/>
      <c r="F4019" s="334"/>
      <c r="G4019" s="334"/>
      <c r="H4019" s="335"/>
      <c r="I4019" s="336"/>
      <c r="J4019" s="336"/>
      <c r="K4019" s="336"/>
      <c r="L4019" s="336"/>
      <c r="M4019" s="336"/>
      <c r="N4019" s="337"/>
    </row>
    <row r="4020" spans="2:14" x14ac:dyDescent="0.2">
      <c r="B4020" s="332"/>
      <c r="C4020" s="332"/>
      <c r="D4020" s="333"/>
      <c r="E4020" s="334"/>
      <c r="F4020" s="334"/>
      <c r="G4020" s="334"/>
      <c r="H4020" s="335"/>
      <c r="I4020" s="336"/>
      <c r="J4020" s="336"/>
      <c r="K4020" s="336"/>
      <c r="L4020" s="336"/>
      <c r="M4020" s="336"/>
      <c r="N4020" s="337"/>
    </row>
    <row r="4021" spans="2:14" x14ac:dyDescent="0.2">
      <c r="B4021" s="332"/>
      <c r="C4021" s="332"/>
      <c r="D4021" s="333"/>
      <c r="E4021" s="334"/>
      <c r="F4021" s="334"/>
      <c r="G4021" s="334"/>
      <c r="H4021" s="335"/>
      <c r="I4021" s="336"/>
      <c r="J4021" s="336"/>
      <c r="K4021" s="336"/>
      <c r="L4021" s="336"/>
      <c r="M4021" s="336"/>
      <c r="N4021" s="337"/>
    </row>
    <row r="4022" spans="2:14" x14ac:dyDescent="0.2">
      <c r="B4022" s="332"/>
      <c r="C4022" s="332"/>
      <c r="D4022" s="333"/>
      <c r="E4022" s="334"/>
      <c r="F4022" s="334"/>
      <c r="G4022" s="334"/>
      <c r="H4022" s="335"/>
      <c r="I4022" s="336"/>
      <c r="J4022" s="336"/>
      <c r="K4022" s="336"/>
      <c r="L4022" s="336"/>
      <c r="M4022" s="336"/>
      <c r="N4022" s="337"/>
    </row>
    <row r="4023" spans="2:14" x14ac:dyDescent="0.2">
      <c r="B4023" s="332"/>
      <c r="C4023" s="332"/>
      <c r="D4023" s="333"/>
      <c r="E4023" s="334"/>
      <c r="F4023" s="334"/>
      <c r="G4023" s="334"/>
      <c r="H4023" s="335"/>
      <c r="I4023" s="336"/>
      <c r="J4023" s="336"/>
      <c r="K4023" s="336"/>
      <c r="L4023" s="336"/>
      <c r="M4023" s="336"/>
      <c r="N4023" s="337"/>
    </row>
    <row r="4024" spans="2:14" x14ac:dyDescent="0.2">
      <c r="B4024" s="332"/>
      <c r="C4024" s="332"/>
      <c r="D4024" s="333"/>
      <c r="E4024" s="334"/>
      <c r="F4024" s="334"/>
      <c r="G4024" s="334"/>
      <c r="H4024" s="335"/>
      <c r="I4024" s="336"/>
      <c r="J4024" s="336"/>
      <c r="K4024" s="336"/>
      <c r="L4024" s="336"/>
      <c r="M4024" s="336"/>
      <c r="N4024" s="337"/>
    </row>
    <row r="4025" spans="2:14" x14ac:dyDescent="0.2">
      <c r="B4025" s="332"/>
      <c r="C4025" s="332"/>
      <c r="D4025" s="333"/>
      <c r="E4025" s="334"/>
      <c r="F4025" s="334"/>
      <c r="G4025" s="334"/>
      <c r="H4025" s="335"/>
      <c r="I4025" s="336"/>
      <c r="J4025" s="336"/>
      <c r="K4025" s="336"/>
      <c r="L4025" s="336"/>
      <c r="M4025" s="336"/>
      <c r="N4025" s="337"/>
    </row>
    <row r="4026" spans="2:14" x14ac:dyDescent="0.2">
      <c r="B4026" s="332"/>
      <c r="C4026" s="332"/>
      <c r="D4026" s="333"/>
      <c r="E4026" s="334"/>
      <c r="F4026" s="334"/>
      <c r="G4026" s="334"/>
      <c r="H4026" s="335"/>
      <c r="I4026" s="336"/>
      <c r="J4026" s="336"/>
      <c r="K4026" s="336"/>
      <c r="L4026" s="336"/>
      <c r="M4026" s="336"/>
      <c r="N4026" s="337"/>
    </row>
    <row r="4027" spans="2:14" x14ac:dyDescent="0.2">
      <c r="B4027" s="332"/>
      <c r="C4027" s="332"/>
      <c r="D4027" s="333"/>
      <c r="E4027" s="334"/>
      <c r="F4027" s="334"/>
      <c r="G4027" s="334"/>
      <c r="H4027" s="335"/>
      <c r="I4027" s="336"/>
      <c r="J4027" s="336"/>
      <c r="K4027" s="336"/>
      <c r="L4027" s="336"/>
      <c r="M4027" s="336"/>
      <c r="N4027" s="337"/>
    </row>
    <row r="4028" spans="2:14" x14ac:dyDescent="0.2">
      <c r="B4028" s="332"/>
      <c r="C4028" s="332"/>
      <c r="D4028" s="333"/>
      <c r="E4028" s="334"/>
      <c r="F4028" s="334"/>
      <c r="G4028" s="334"/>
      <c r="H4028" s="335"/>
      <c r="I4028" s="336"/>
      <c r="J4028" s="336"/>
      <c r="K4028" s="336"/>
      <c r="L4028" s="336"/>
      <c r="M4028" s="336"/>
      <c r="N4028" s="337"/>
    </row>
    <row r="4029" spans="2:14" x14ac:dyDescent="0.2">
      <c r="B4029" s="332"/>
      <c r="C4029" s="332"/>
      <c r="D4029" s="333"/>
      <c r="E4029" s="334"/>
      <c r="F4029" s="334"/>
      <c r="G4029" s="334"/>
      <c r="H4029" s="335"/>
      <c r="I4029" s="336"/>
      <c r="J4029" s="336"/>
      <c r="K4029" s="336"/>
      <c r="L4029" s="336"/>
      <c r="M4029" s="336"/>
      <c r="N4029" s="337"/>
    </row>
    <row r="4030" spans="2:14" x14ac:dyDescent="0.2">
      <c r="B4030" s="332"/>
      <c r="C4030" s="332"/>
      <c r="D4030" s="333"/>
      <c r="E4030" s="334"/>
      <c r="F4030" s="334"/>
      <c r="G4030" s="334"/>
      <c r="H4030" s="335"/>
      <c r="I4030" s="336"/>
      <c r="J4030" s="336"/>
      <c r="K4030" s="336"/>
      <c r="L4030" s="336"/>
      <c r="M4030" s="336"/>
      <c r="N4030" s="337"/>
    </row>
    <row r="4031" spans="2:14" x14ac:dyDescent="0.2">
      <c r="B4031" s="332"/>
      <c r="C4031" s="332"/>
      <c r="D4031" s="333"/>
      <c r="E4031" s="334"/>
      <c r="F4031" s="334"/>
      <c r="G4031" s="334"/>
      <c r="H4031" s="335"/>
      <c r="I4031" s="336"/>
      <c r="J4031" s="336"/>
      <c r="K4031" s="336"/>
      <c r="L4031" s="336"/>
      <c r="M4031" s="336"/>
      <c r="N4031" s="337"/>
    </row>
    <row r="4032" spans="2:14" x14ac:dyDescent="0.2">
      <c r="B4032" s="332"/>
      <c r="C4032" s="332"/>
      <c r="D4032" s="333"/>
      <c r="E4032" s="334"/>
      <c r="F4032" s="334"/>
      <c r="G4032" s="334"/>
      <c r="H4032" s="335"/>
      <c r="I4032" s="336"/>
      <c r="J4032" s="336"/>
      <c r="K4032" s="336"/>
      <c r="L4032" s="336"/>
      <c r="M4032" s="336"/>
      <c r="N4032" s="337"/>
    </row>
    <row r="4033" spans="2:14" x14ac:dyDescent="0.2">
      <c r="B4033" s="332"/>
      <c r="C4033" s="332"/>
      <c r="D4033" s="333"/>
      <c r="E4033" s="334"/>
      <c r="F4033" s="334"/>
      <c r="G4033" s="334"/>
      <c r="H4033" s="335"/>
      <c r="I4033" s="336"/>
      <c r="J4033" s="336"/>
      <c r="K4033" s="336"/>
      <c r="L4033" s="336"/>
      <c r="M4033" s="336"/>
      <c r="N4033" s="337"/>
    </row>
    <row r="4034" spans="2:14" x14ac:dyDescent="0.2">
      <c r="B4034" s="332"/>
      <c r="C4034" s="332"/>
      <c r="D4034" s="333"/>
      <c r="E4034" s="334"/>
      <c r="F4034" s="334"/>
      <c r="G4034" s="334"/>
      <c r="H4034" s="335"/>
      <c r="I4034" s="336"/>
      <c r="J4034" s="336"/>
      <c r="K4034" s="336"/>
      <c r="L4034" s="336"/>
      <c r="M4034" s="336"/>
      <c r="N4034" s="337"/>
    </row>
    <row r="4035" spans="2:14" x14ac:dyDescent="0.2">
      <c r="B4035" s="332"/>
      <c r="C4035" s="332"/>
      <c r="D4035" s="333"/>
      <c r="E4035" s="334"/>
      <c r="F4035" s="334"/>
      <c r="G4035" s="334"/>
      <c r="H4035" s="335"/>
      <c r="I4035" s="336"/>
      <c r="J4035" s="336"/>
      <c r="K4035" s="336"/>
      <c r="L4035" s="336"/>
      <c r="M4035" s="336"/>
      <c r="N4035" s="337"/>
    </row>
    <row r="4036" spans="2:14" x14ac:dyDescent="0.2">
      <c r="B4036" s="332"/>
      <c r="C4036" s="332"/>
      <c r="D4036" s="333"/>
      <c r="E4036" s="334"/>
      <c r="F4036" s="334"/>
      <c r="G4036" s="334"/>
      <c r="H4036" s="335"/>
      <c r="I4036" s="336"/>
      <c r="J4036" s="336"/>
      <c r="K4036" s="336"/>
      <c r="L4036" s="336"/>
      <c r="M4036" s="336"/>
      <c r="N4036" s="337"/>
    </row>
    <row r="4037" spans="2:14" x14ac:dyDescent="0.2">
      <c r="B4037" s="332"/>
      <c r="C4037" s="332"/>
      <c r="D4037" s="333"/>
      <c r="E4037" s="334"/>
      <c r="F4037" s="334"/>
      <c r="G4037" s="334"/>
      <c r="H4037" s="335"/>
      <c r="I4037" s="336"/>
      <c r="J4037" s="336"/>
      <c r="K4037" s="336"/>
      <c r="L4037" s="336"/>
      <c r="M4037" s="336"/>
      <c r="N4037" s="337"/>
    </row>
    <row r="4038" spans="2:14" x14ac:dyDescent="0.2">
      <c r="B4038" s="332"/>
      <c r="C4038" s="332"/>
      <c r="D4038" s="333"/>
      <c r="E4038" s="334"/>
      <c r="F4038" s="334"/>
      <c r="G4038" s="334"/>
      <c r="H4038" s="335"/>
      <c r="I4038" s="336"/>
      <c r="J4038" s="336"/>
      <c r="K4038" s="336"/>
      <c r="L4038" s="336"/>
      <c r="M4038" s="336"/>
      <c r="N4038" s="337"/>
    </row>
    <row r="4039" spans="2:14" x14ac:dyDescent="0.2">
      <c r="B4039" s="332"/>
      <c r="C4039" s="332"/>
      <c r="D4039" s="333"/>
      <c r="E4039" s="334"/>
      <c r="F4039" s="334"/>
      <c r="G4039" s="334"/>
      <c r="H4039" s="335"/>
      <c r="I4039" s="336"/>
      <c r="J4039" s="336"/>
      <c r="K4039" s="336"/>
      <c r="L4039" s="336"/>
      <c r="M4039" s="336"/>
      <c r="N4039" s="337"/>
    </row>
    <row r="4040" spans="2:14" x14ac:dyDescent="0.2">
      <c r="B4040" s="332"/>
      <c r="C4040" s="332"/>
      <c r="D4040" s="333"/>
      <c r="E4040" s="334"/>
      <c r="F4040" s="334"/>
      <c r="G4040" s="334"/>
      <c r="H4040" s="335"/>
      <c r="I4040" s="336"/>
      <c r="J4040" s="336"/>
      <c r="K4040" s="336"/>
      <c r="L4040" s="336"/>
      <c r="M4040" s="336"/>
      <c r="N4040" s="337"/>
    </row>
    <row r="4041" spans="2:14" x14ac:dyDescent="0.2">
      <c r="B4041" s="332"/>
      <c r="C4041" s="332"/>
      <c r="D4041" s="333"/>
      <c r="E4041" s="334"/>
      <c r="F4041" s="334"/>
      <c r="G4041" s="334"/>
      <c r="H4041" s="335"/>
      <c r="I4041" s="336"/>
      <c r="J4041" s="336"/>
      <c r="K4041" s="336"/>
      <c r="L4041" s="336"/>
      <c r="M4041" s="336"/>
      <c r="N4041" s="337"/>
    </row>
    <row r="4042" spans="2:14" x14ac:dyDescent="0.2">
      <c r="B4042" s="332"/>
      <c r="C4042" s="332"/>
      <c r="D4042" s="333"/>
      <c r="E4042" s="334"/>
      <c r="F4042" s="334"/>
      <c r="G4042" s="334"/>
      <c r="H4042" s="335"/>
      <c r="I4042" s="336"/>
      <c r="J4042" s="336"/>
      <c r="K4042" s="336"/>
      <c r="L4042" s="336"/>
      <c r="M4042" s="336"/>
      <c r="N4042" s="337"/>
    </row>
    <row r="4043" spans="2:14" x14ac:dyDescent="0.2">
      <c r="B4043" s="332"/>
      <c r="C4043" s="332"/>
      <c r="D4043" s="333"/>
      <c r="E4043" s="334"/>
      <c r="F4043" s="334"/>
      <c r="G4043" s="334"/>
      <c r="H4043" s="335"/>
      <c r="I4043" s="336"/>
      <c r="J4043" s="336"/>
      <c r="K4043" s="336"/>
      <c r="L4043" s="336"/>
      <c r="M4043" s="336"/>
      <c r="N4043" s="337"/>
    </row>
    <row r="4044" spans="2:14" x14ac:dyDescent="0.2">
      <c r="B4044" s="332"/>
      <c r="C4044" s="332"/>
      <c r="D4044" s="333"/>
      <c r="E4044" s="334"/>
      <c r="F4044" s="334"/>
      <c r="G4044" s="334"/>
      <c r="H4044" s="335"/>
      <c r="I4044" s="336"/>
      <c r="J4044" s="336"/>
      <c r="K4044" s="336"/>
      <c r="L4044" s="336"/>
      <c r="M4044" s="336"/>
      <c r="N4044" s="337"/>
    </row>
    <row r="4045" spans="2:14" x14ac:dyDescent="0.2">
      <c r="B4045" s="332"/>
      <c r="C4045" s="332"/>
      <c r="D4045" s="333"/>
      <c r="E4045" s="334"/>
      <c r="F4045" s="334"/>
      <c r="G4045" s="334"/>
      <c r="H4045" s="335"/>
      <c r="I4045" s="336"/>
      <c r="J4045" s="336"/>
      <c r="K4045" s="336"/>
      <c r="L4045" s="336"/>
      <c r="M4045" s="336"/>
      <c r="N4045" s="337"/>
    </row>
    <row r="4046" spans="2:14" x14ac:dyDescent="0.2">
      <c r="B4046" s="332"/>
      <c r="C4046" s="332"/>
      <c r="D4046" s="333"/>
      <c r="E4046" s="334"/>
      <c r="F4046" s="334"/>
      <c r="G4046" s="334"/>
      <c r="H4046" s="335"/>
      <c r="I4046" s="336"/>
      <c r="J4046" s="336"/>
      <c r="K4046" s="336"/>
      <c r="L4046" s="336"/>
      <c r="M4046" s="336"/>
      <c r="N4046" s="337"/>
    </row>
    <row r="4047" spans="2:14" x14ac:dyDescent="0.2">
      <c r="B4047" s="332"/>
      <c r="C4047" s="332"/>
      <c r="D4047" s="333"/>
      <c r="E4047" s="334"/>
      <c r="F4047" s="334"/>
      <c r="G4047" s="334"/>
      <c r="H4047" s="335"/>
      <c r="I4047" s="336"/>
      <c r="J4047" s="336"/>
      <c r="K4047" s="336"/>
      <c r="L4047" s="336"/>
      <c r="M4047" s="336"/>
      <c r="N4047" s="337"/>
    </row>
    <row r="4048" spans="2:14" x14ac:dyDescent="0.2">
      <c r="B4048" s="332"/>
      <c r="C4048" s="332"/>
      <c r="D4048" s="333"/>
      <c r="E4048" s="334"/>
      <c r="F4048" s="334"/>
      <c r="G4048" s="334"/>
      <c r="H4048" s="335"/>
      <c r="I4048" s="336"/>
      <c r="J4048" s="336"/>
      <c r="K4048" s="336"/>
      <c r="L4048" s="336"/>
      <c r="M4048" s="336"/>
      <c r="N4048" s="337"/>
    </row>
    <row r="4049" spans="2:14" x14ac:dyDescent="0.2">
      <c r="B4049" s="332"/>
      <c r="C4049" s="332"/>
      <c r="D4049" s="333"/>
      <c r="E4049" s="334"/>
      <c r="F4049" s="334"/>
      <c r="G4049" s="334"/>
      <c r="H4049" s="335"/>
      <c r="I4049" s="336"/>
      <c r="J4049" s="336"/>
      <c r="K4049" s="336"/>
      <c r="L4049" s="336"/>
      <c r="M4049" s="336"/>
      <c r="N4049" s="337"/>
    </row>
    <row r="4050" spans="2:14" x14ac:dyDescent="0.2">
      <c r="B4050" s="332"/>
      <c r="C4050" s="332"/>
      <c r="D4050" s="333"/>
      <c r="E4050" s="334"/>
      <c r="F4050" s="334"/>
      <c r="G4050" s="334"/>
      <c r="H4050" s="335"/>
      <c r="I4050" s="336"/>
      <c r="J4050" s="336"/>
      <c r="K4050" s="336"/>
      <c r="L4050" s="336"/>
      <c r="M4050" s="336"/>
      <c r="N4050" s="337"/>
    </row>
    <row r="4051" spans="2:14" x14ac:dyDescent="0.2">
      <c r="B4051" s="332"/>
      <c r="C4051" s="332"/>
      <c r="D4051" s="333"/>
      <c r="E4051" s="334"/>
      <c r="F4051" s="334"/>
      <c r="G4051" s="334"/>
      <c r="H4051" s="335"/>
      <c r="I4051" s="336"/>
      <c r="J4051" s="336"/>
      <c r="K4051" s="336"/>
      <c r="L4051" s="336"/>
      <c r="M4051" s="336"/>
      <c r="N4051" s="337"/>
    </row>
    <row r="4052" spans="2:14" x14ac:dyDescent="0.2">
      <c r="B4052" s="332"/>
      <c r="C4052" s="332"/>
      <c r="D4052" s="333"/>
      <c r="E4052" s="334"/>
      <c r="F4052" s="334"/>
      <c r="G4052" s="334"/>
      <c r="H4052" s="335"/>
      <c r="I4052" s="336"/>
      <c r="J4052" s="336"/>
      <c r="K4052" s="336"/>
      <c r="L4052" s="336"/>
      <c r="M4052" s="336"/>
      <c r="N4052" s="337"/>
    </row>
    <row r="4053" spans="2:14" x14ac:dyDescent="0.2">
      <c r="B4053" s="332"/>
      <c r="C4053" s="332"/>
      <c r="D4053" s="333"/>
      <c r="E4053" s="334"/>
      <c r="F4053" s="334"/>
      <c r="G4053" s="334"/>
      <c r="H4053" s="335"/>
      <c r="I4053" s="336"/>
      <c r="J4053" s="336"/>
      <c r="K4053" s="336"/>
      <c r="L4053" s="336"/>
      <c r="M4053" s="336"/>
      <c r="N4053" s="337"/>
    </row>
    <row r="4054" spans="2:14" x14ac:dyDescent="0.2">
      <c r="B4054" s="332"/>
      <c r="C4054" s="332"/>
      <c r="D4054" s="333"/>
      <c r="E4054" s="334"/>
      <c r="F4054" s="334"/>
      <c r="G4054" s="334"/>
      <c r="H4054" s="335"/>
      <c r="I4054" s="336"/>
      <c r="J4054" s="336"/>
      <c r="K4054" s="336"/>
      <c r="L4054" s="336"/>
      <c r="M4054" s="336"/>
      <c r="N4054" s="337"/>
    </row>
    <row r="4055" spans="2:14" x14ac:dyDescent="0.2">
      <c r="B4055" s="332"/>
      <c r="C4055" s="332"/>
      <c r="D4055" s="333"/>
      <c r="E4055" s="334"/>
      <c r="F4055" s="334"/>
      <c r="G4055" s="334"/>
      <c r="H4055" s="335"/>
      <c r="I4055" s="336"/>
      <c r="J4055" s="336"/>
      <c r="K4055" s="336"/>
      <c r="L4055" s="336"/>
      <c r="M4055" s="336"/>
      <c r="N4055" s="337"/>
    </row>
    <row r="4056" spans="2:14" x14ac:dyDescent="0.2">
      <c r="B4056" s="332"/>
      <c r="C4056" s="332"/>
      <c r="D4056" s="333"/>
      <c r="E4056" s="334"/>
      <c r="F4056" s="334"/>
      <c r="G4056" s="334"/>
      <c r="H4056" s="335"/>
      <c r="I4056" s="336"/>
      <c r="J4056" s="336"/>
      <c r="K4056" s="336"/>
      <c r="L4056" s="336"/>
      <c r="M4056" s="336"/>
      <c r="N4056" s="337"/>
    </row>
    <row r="4057" spans="2:14" x14ac:dyDescent="0.2">
      <c r="B4057" s="332"/>
      <c r="C4057" s="332"/>
      <c r="D4057" s="333"/>
      <c r="E4057" s="334"/>
      <c r="F4057" s="334"/>
      <c r="G4057" s="334"/>
      <c r="H4057" s="335"/>
      <c r="I4057" s="336"/>
      <c r="J4057" s="336"/>
      <c r="K4057" s="336"/>
      <c r="L4057" s="336"/>
      <c r="M4057" s="336"/>
      <c r="N4057" s="337"/>
    </row>
    <row r="4058" spans="2:14" x14ac:dyDescent="0.2">
      <c r="B4058" s="332"/>
      <c r="C4058" s="332"/>
      <c r="D4058" s="333"/>
      <c r="E4058" s="334"/>
      <c r="F4058" s="334"/>
      <c r="G4058" s="334"/>
      <c r="H4058" s="335"/>
      <c r="I4058" s="336"/>
      <c r="J4058" s="336"/>
      <c r="K4058" s="336"/>
      <c r="L4058" s="336"/>
      <c r="M4058" s="336"/>
      <c r="N4058" s="337"/>
    </row>
    <row r="4059" spans="2:14" x14ac:dyDescent="0.2">
      <c r="B4059" s="332"/>
      <c r="C4059" s="332"/>
      <c r="D4059" s="333"/>
      <c r="E4059" s="334"/>
      <c r="F4059" s="334"/>
      <c r="G4059" s="334"/>
      <c r="H4059" s="335"/>
      <c r="I4059" s="336"/>
      <c r="J4059" s="336"/>
      <c r="K4059" s="336"/>
      <c r="L4059" s="336"/>
      <c r="M4059" s="336"/>
      <c r="N4059" s="337"/>
    </row>
    <row r="4060" spans="2:14" x14ac:dyDescent="0.2">
      <c r="B4060" s="332"/>
      <c r="C4060" s="332"/>
      <c r="D4060" s="333"/>
      <c r="E4060" s="334"/>
      <c r="F4060" s="334"/>
      <c r="G4060" s="334"/>
      <c r="H4060" s="335"/>
      <c r="I4060" s="336"/>
      <c r="J4060" s="336"/>
      <c r="K4060" s="336"/>
      <c r="L4060" s="336"/>
      <c r="M4060" s="336"/>
      <c r="N4060" s="337"/>
    </row>
    <row r="4061" spans="2:14" x14ac:dyDescent="0.2">
      <c r="B4061" s="332"/>
      <c r="C4061" s="332"/>
      <c r="D4061" s="333"/>
      <c r="E4061" s="334"/>
      <c r="F4061" s="334"/>
      <c r="G4061" s="334"/>
      <c r="H4061" s="335"/>
      <c r="I4061" s="336"/>
      <c r="J4061" s="336"/>
      <c r="K4061" s="336"/>
      <c r="L4061" s="336"/>
      <c r="M4061" s="336"/>
      <c r="N4061" s="337"/>
    </row>
    <row r="4062" spans="2:14" x14ac:dyDescent="0.2">
      <c r="B4062" s="332"/>
      <c r="C4062" s="332"/>
      <c r="D4062" s="333"/>
      <c r="E4062" s="334"/>
      <c r="F4062" s="334"/>
      <c r="G4062" s="334"/>
      <c r="H4062" s="335"/>
      <c r="I4062" s="336"/>
      <c r="J4062" s="336"/>
      <c r="K4062" s="336"/>
      <c r="L4062" s="336"/>
      <c r="M4062" s="336"/>
      <c r="N4062" s="337"/>
    </row>
    <row r="4063" spans="2:14" x14ac:dyDescent="0.2">
      <c r="B4063" s="332"/>
      <c r="C4063" s="332"/>
      <c r="D4063" s="333"/>
      <c r="E4063" s="334"/>
      <c r="F4063" s="334"/>
      <c r="G4063" s="334"/>
      <c r="H4063" s="335"/>
      <c r="I4063" s="336"/>
      <c r="J4063" s="336"/>
      <c r="K4063" s="336"/>
      <c r="L4063" s="336"/>
      <c r="M4063" s="336"/>
      <c r="N4063" s="337"/>
    </row>
    <row r="4064" spans="2:14" x14ac:dyDescent="0.2">
      <c r="B4064" s="332"/>
      <c r="C4064" s="332"/>
      <c r="D4064" s="333"/>
      <c r="E4064" s="334"/>
      <c r="F4064" s="334"/>
      <c r="G4064" s="334"/>
      <c r="H4064" s="335"/>
      <c r="I4064" s="336"/>
      <c r="J4064" s="336"/>
      <c r="K4064" s="336"/>
      <c r="L4064" s="336"/>
      <c r="M4064" s="336"/>
      <c r="N4064" s="337"/>
    </row>
    <row r="4065" spans="2:14" x14ac:dyDescent="0.2">
      <c r="B4065" s="332"/>
      <c r="C4065" s="332"/>
      <c r="D4065" s="333"/>
      <c r="E4065" s="334"/>
      <c r="F4065" s="334"/>
      <c r="G4065" s="334"/>
      <c r="H4065" s="335"/>
      <c r="I4065" s="336"/>
      <c r="J4065" s="336"/>
      <c r="K4065" s="336"/>
      <c r="L4065" s="336"/>
      <c r="M4065" s="336"/>
      <c r="N4065" s="337"/>
    </row>
    <row r="4066" spans="2:14" x14ac:dyDescent="0.2">
      <c r="B4066" s="332"/>
      <c r="C4066" s="332"/>
      <c r="D4066" s="333"/>
      <c r="E4066" s="334"/>
      <c r="F4066" s="334"/>
      <c r="G4066" s="334"/>
      <c r="H4066" s="335"/>
      <c r="I4066" s="336"/>
      <c r="J4066" s="336"/>
      <c r="K4066" s="336"/>
      <c r="L4066" s="336"/>
      <c r="M4066" s="336"/>
      <c r="N4066" s="337"/>
    </row>
    <row r="4067" spans="2:14" x14ac:dyDescent="0.2">
      <c r="B4067" s="332"/>
      <c r="C4067" s="332"/>
      <c r="D4067" s="333"/>
      <c r="E4067" s="334"/>
      <c r="F4067" s="334"/>
      <c r="G4067" s="334"/>
      <c r="H4067" s="335"/>
      <c r="I4067" s="336"/>
      <c r="J4067" s="336"/>
      <c r="K4067" s="336"/>
      <c r="L4067" s="336"/>
      <c r="M4067" s="336"/>
      <c r="N4067" s="337"/>
    </row>
    <row r="4068" spans="2:14" x14ac:dyDescent="0.2">
      <c r="B4068" s="332"/>
      <c r="C4068" s="332"/>
      <c r="D4068" s="333"/>
      <c r="E4068" s="334"/>
      <c r="F4068" s="334"/>
      <c r="G4068" s="334"/>
      <c r="H4068" s="335"/>
      <c r="I4068" s="336"/>
      <c r="J4068" s="336"/>
      <c r="K4068" s="336"/>
      <c r="L4068" s="336"/>
      <c r="M4068" s="336"/>
      <c r="N4068" s="337"/>
    </row>
    <row r="4069" spans="2:14" x14ac:dyDescent="0.2">
      <c r="B4069" s="332"/>
      <c r="C4069" s="332"/>
      <c r="D4069" s="333"/>
      <c r="E4069" s="334"/>
      <c r="F4069" s="334"/>
      <c r="G4069" s="334"/>
      <c r="H4069" s="335"/>
      <c r="I4069" s="336"/>
      <c r="J4069" s="336"/>
      <c r="K4069" s="336"/>
      <c r="L4069" s="336"/>
      <c r="M4069" s="336"/>
      <c r="N4069" s="337"/>
    </row>
    <row r="4070" spans="2:14" x14ac:dyDescent="0.2">
      <c r="B4070" s="332"/>
      <c r="C4070" s="332"/>
      <c r="D4070" s="333"/>
      <c r="E4070" s="334"/>
      <c r="F4070" s="334"/>
      <c r="G4070" s="334"/>
      <c r="H4070" s="335"/>
      <c r="I4070" s="336"/>
      <c r="J4070" s="336"/>
      <c r="K4070" s="336"/>
      <c r="L4070" s="336"/>
      <c r="M4070" s="336"/>
      <c r="N4070" s="337"/>
    </row>
    <row r="4071" spans="2:14" x14ac:dyDescent="0.2">
      <c r="B4071" s="332"/>
      <c r="C4071" s="332"/>
      <c r="D4071" s="333"/>
      <c r="E4071" s="334"/>
      <c r="F4071" s="334"/>
      <c r="G4071" s="334"/>
      <c r="H4071" s="335"/>
      <c r="I4071" s="336"/>
      <c r="J4071" s="336"/>
      <c r="K4071" s="336"/>
      <c r="L4071" s="336"/>
      <c r="M4071" s="336"/>
      <c r="N4071" s="337"/>
    </row>
    <row r="4072" spans="2:14" x14ac:dyDescent="0.2">
      <c r="B4072" s="332"/>
      <c r="C4072" s="332"/>
      <c r="D4072" s="333"/>
      <c r="E4072" s="334"/>
      <c r="F4072" s="334"/>
      <c r="G4072" s="334"/>
      <c r="H4072" s="335"/>
      <c r="I4072" s="336"/>
      <c r="J4072" s="336"/>
      <c r="K4072" s="336"/>
      <c r="L4072" s="336"/>
      <c r="M4072" s="336"/>
      <c r="N4072" s="337"/>
    </row>
    <row r="4073" spans="2:14" x14ac:dyDescent="0.2">
      <c r="B4073" s="332"/>
      <c r="C4073" s="332"/>
      <c r="D4073" s="333"/>
      <c r="E4073" s="334"/>
      <c r="F4073" s="334"/>
      <c r="G4073" s="334"/>
      <c r="H4073" s="335"/>
      <c r="I4073" s="336"/>
      <c r="J4073" s="336"/>
      <c r="K4073" s="336"/>
      <c r="L4073" s="336"/>
      <c r="M4073" s="336"/>
      <c r="N4073" s="337"/>
    </row>
    <row r="4074" spans="2:14" x14ac:dyDescent="0.2">
      <c r="B4074" s="332"/>
      <c r="C4074" s="332"/>
      <c r="D4074" s="333"/>
      <c r="E4074" s="334"/>
      <c r="F4074" s="334"/>
      <c r="G4074" s="334"/>
      <c r="H4074" s="335"/>
      <c r="I4074" s="336"/>
      <c r="J4074" s="336"/>
      <c r="K4074" s="336"/>
      <c r="L4074" s="336"/>
      <c r="M4074" s="336"/>
      <c r="N4074" s="337"/>
    </row>
    <row r="4075" spans="2:14" x14ac:dyDescent="0.2">
      <c r="B4075" s="332"/>
      <c r="C4075" s="332"/>
      <c r="D4075" s="333"/>
      <c r="E4075" s="334"/>
      <c r="F4075" s="334"/>
      <c r="G4075" s="334"/>
      <c r="H4075" s="335"/>
      <c r="I4075" s="336"/>
      <c r="J4075" s="336"/>
      <c r="K4075" s="336"/>
      <c r="L4075" s="336"/>
      <c r="M4075" s="336"/>
      <c r="N4075" s="337"/>
    </row>
    <row r="4076" spans="2:14" x14ac:dyDescent="0.2">
      <c r="B4076" s="332"/>
      <c r="C4076" s="332"/>
      <c r="D4076" s="333"/>
      <c r="E4076" s="334"/>
      <c r="F4076" s="334"/>
      <c r="G4076" s="334"/>
      <c r="H4076" s="335"/>
      <c r="I4076" s="336"/>
      <c r="J4076" s="336"/>
      <c r="K4076" s="336"/>
      <c r="L4076" s="336"/>
      <c r="M4076" s="336"/>
      <c r="N4076" s="337"/>
    </row>
    <row r="4077" spans="2:14" x14ac:dyDescent="0.2">
      <c r="B4077" s="332"/>
      <c r="C4077" s="332"/>
      <c r="D4077" s="333"/>
      <c r="E4077" s="334"/>
      <c r="F4077" s="334"/>
      <c r="G4077" s="334"/>
      <c r="H4077" s="335"/>
      <c r="I4077" s="336"/>
      <c r="J4077" s="336"/>
      <c r="K4077" s="336"/>
      <c r="L4077" s="336"/>
      <c r="M4077" s="336"/>
      <c r="N4077" s="337"/>
    </row>
    <row r="4078" spans="2:14" x14ac:dyDescent="0.2">
      <c r="B4078" s="332"/>
      <c r="C4078" s="332"/>
      <c r="D4078" s="333"/>
      <c r="E4078" s="334"/>
      <c r="F4078" s="334"/>
      <c r="G4078" s="334"/>
      <c r="H4078" s="335"/>
      <c r="I4078" s="336"/>
      <c r="J4078" s="336"/>
      <c r="K4078" s="336"/>
      <c r="L4078" s="336"/>
      <c r="M4078" s="336"/>
      <c r="N4078" s="337"/>
    </row>
    <row r="4079" spans="2:14" x14ac:dyDescent="0.2">
      <c r="B4079" s="332"/>
      <c r="C4079" s="332"/>
      <c r="D4079" s="333"/>
      <c r="E4079" s="334"/>
      <c r="F4079" s="334"/>
      <c r="G4079" s="334"/>
      <c r="H4079" s="335"/>
      <c r="I4079" s="336"/>
      <c r="J4079" s="336"/>
      <c r="K4079" s="336"/>
      <c r="L4079" s="336"/>
      <c r="M4079" s="336"/>
      <c r="N4079" s="337"/>
    </row>
    <row r="4080" spans="2:14" x14ac:dyDescent="0.2">
      <c r="B4080" s="332"/>
      <c r="C4080" s="332"/>
      <c r="D4080" s="333"/>
      <c r="E4080" s="334"/>
      <c r="F4080" s="334"/>
      <c r="G4080" s="334"/>
      <c r="H4080" s="335"/>
      <c r="I4080" s="336"/>
      <c r="J4080" s="336"/>
      <c r="K4080" s="336"/>
      <c r="L4080" s="336"/>
      <c r="M4080" s="336"/>
      <c r="N4080" s="337"/>
    </row>
    <row r="4081" spans="2:14" x14ac:dyDescent="0.2">
      <c r="B4081" s="332"/>
      <c r="C4081" s="332"/>
      <c r="D4081" s="333"/>
      <c r="E4081" s="334"/>
      <c r="F4081" s="334"/>
      <c r="G4081" s="334"/>
      <c r="H4081" s="335"/>
      <c r="I4081" s="336"/>
      <c r="J4081" s="336"/>
      <c r="K4081" s="336"/>
      <c r="L4081" s="336"/>
      <c r="M4081" s="336"/>
      <c r="N4081" s="337"/>
    </row>
    <row r="4082" spans="2:14" x14ac:dyDescent="0.2">
      <c r="B4082" s="332"/>
      <c r="C4082" s="332"/>
      <c r="D4082" s="333"/>
      <c r="E4082" s="334"/>
      <c r="F4082" s="334"/>
      <c r="G4082" s="334"/>
      <c r="H4082" s="335"/>
      <c r="I4082" s="336"/>
      <c r="J4082" s="336"/>
      <c r="K4082" s="336"/>
      <c r="L4082" s="336"/>
      <c r="M4082" s="336"/>
      <c r="N4082" s="337"/>
    </row>
    <row r="4083" spans="2:14" x14ac:dyDescent="0.2">
      <c r="B4083" s="332"/>
      <c r="C4083" s="332"/>
      <c r="D4083" s="333"/>
      <c r="E4083" s="334"/>
      <c r="F4083" s="334"/>
      <c r="G4083" s="334"/>
      <c r="H4083" s="335"/>
      <c r="I4083" s="336"/>
      <c r="J4083" s="336"/>
      <c r="K4083" s="336"/>
      <c r="L4083" s="336"/>
      <c r="M4083" s="336"/>
      <c r="N4083" s="337"/>
    </row>
    <row r="4084" spans="2:14" x14ac:dyDescent="0.2">
      <c r="B4084" s="332"/>
      <c r="C4084" s="332"/>
      <c r="D4084" s="333"/>
      <c r="E4084" s="334"/>
      <c r="F4084" s="334"/>
      <c r="G4084" s="334"/>
      <c r="H4084" s="335"/>
      <c r="I4084" s="336"/>
      <c r="J4084" s="336"/>
      <c r="K4084" s="336"/>
      <c r="L4084" s="336"/>
      <c r="M4084" s="336"/>
      <c r="N4084" s="337"/>
    </row>
    <row r="4085" spans="2:14" x14ac:dyDescent="0.2">
      <c r="B4085" s="332"/>
      <c r="C4085" s="332"/>
      <c r="D4085" s="333"/>
      <c r="E4085" s="334"/>
      <c r="F4085" s="334"/>
      <c r="G4085" s="334"/>
      <c r="H4085" s="335"/>
      <c r="I4085" s="336"/>
      <c r="J4085" s="336"/>
      <c r="K4085" s="336"/>
      <c r="L4085" s="336"/>
      <c r="M4085" s="336"/>
      <c r="N4085" s="337"/>
    </row>
    <row r="4086" spans="2:14" x14ac:dyDescent="0.2">
      <c r="B4086" s="332"/>
      <c r="C4086" s="332"/>
      <c r="D4086" s="333"/>
      <c r="E4086" s="334"/>
      <c r="F4086" s="334"/>
      <c r="G4086" s="334"/>
      <c r="H4086" s="335"/>
      <c r="I4086" s="336"/>
      <c r="J4086" s="336"/>
      <c r="K4086" s="336"/>
      <c r="L4086" s="336"/>
      <c r="M4086" s="336"/>
      <c r="N4086" s="337"/>
    </row>
    <row r="4087" spans="2:14" x14ac:dyDescent="0.2">
      <c r="B4087" s="332"/>
      <c r="C4087" s="332"/>
      <c r="D4087" s="333"/>
      <c r="E4087" s="334"/>
      <c r="F4087" s="334"/>
      <c r="G4087" s="334"/>
      <c r="H4087" s="335"/>
      <c r="I4087" s="336"/>
      <c r="J4087" s="336"/>
      <c r="K4087" s="336"/>
      <c r="L4087" s="336"/>
      <c r="M4087" s="336"/>
      <c r="N4087" s="337"/>
    </row>
    <row r="4088" spans="2:14" x14ac:dyDescent="0.2">
      <c r="B4088" s="332"/>
      <c r="C4088" s="332"/>
      <c r="D4088" s="333"/>
      <c r="E4088" s="334"/>
      <c r="F4088" s="334"/>
      <c r="G4088" s="334"/>
      <c r="H4088" s="335"/>
      <c r="I4088" s="336"/>
      <c r="J4088" s="336"/>
      <c r="K4088" s="336"/>
      <c r="L4088" s="336"/>
      <c r="M4088" s="336"/>
      <c r="N4088" s="337"/>
    </row>
    <row r="4089" spans="2:14" x14ac:dyDescent="0.2">
      <c r="B4089" s="332"/>
      <c r="C4089" s="332"/>
      <c r="D4089" s="333"/>
      <c r="E4089" s="334"/>
      <c r="F4089" s="334"/>
      <c r="G4089" s="334"/>
      <c r="H4089" s="335"/>
      <c r="I4089" s="336"/>
      <c r="J4089" s="336"/>
      <c r="K4089" s="336"/>
      <c r="L4089" s="336"/>
      <c r="M4089" s="336"/>
      <c r="N4089" s="337"/>
    </row>
    <row r="4090" spans="2:14" x14ac:dyDescent="0.2">
      <c r="B4090" s="332"/>
      <c r="C4090" s="332"/>
      <c r="D4090" s="333"/>
      <c r="E4090" s="334"/>
      <c r="F4090" s="334"/>
      <c r="G4090" s="334"/>
      <c r="H4090" s="335"/>
      <c r="I4090" s="336"/>
      <c r="J4090" s="336"/>
      <c r="K4090" s="336"/>
      <c r="L4090" s="336"/>
      <c r="M4090" s="336"/>
      <c r="N4090" s="337"/>
    </row>
    <row r="4091" spans="2:14" x14ac:dyDescent="0.2">
      <c r="B4091" s="332"/>
      <c r="C4091" s="332"/>
      <c r="D4091" s="333"/>
      <c r="E4091" s="334"/>
      <c r="F4091" s="334"/>
      <c r="G4091" s="334"/>
      <c r="H4091" s="335"/>
      <c r="I4091" s="336"/>
      <c r="J4091" s="336"/>
      <c r="K4091" s="336"/>
      <c r="L4091" s="336"/>
      <c r="M4091" s="336"/>
      <c r="N4091" s="337"/>
    </row>
    <row r="4092" spans="2:14" x14ac:dyDescent="0.2">
      <c r="B4092" s="332"/>
      <c r="C4092" s="332"/>
      <c r="D4092" s="333"/>
      <c r="E4092" s="334"/>
      <c r="F4092" s="334"/>
      <c r="G4092" s="334"/>
      <c r="H4092" s="335"/>
      <c r="I4092" s="336"/>
      <c r="J4092" s="336"/>
      <c r="K4092" s="336"/>
      <c r="L4092" s="336"/>
      <c r="M4092" s="336"/>
      <c r="N4092" s="337"/>
    </row>
    <row r="4093" spans="2:14" x14ac:dyDescent="0.2">
      <c r="B4093" s="332"/>
      <c r="C4093" s="332"/>
      <c r="D4093" s="333"/>
      <c r="E4093" s="334"/>
      <c r="F4093" s="334"/>
      <c r="G4093" s="334"/>
      <c r="H4093" s="335"/>
      <c r="I4093" s="336"/>
      <c r="J4093" s="336"/>
      <c r="K4093" s="336"/>
      <c r="L4093" s="336"/>
      <c r="M4093" s="336"/>
      <c r="N4093" s="337"/>
    </row>
    <row r="4094" spans="2:14" x14ac:dyDescent="0.2">
      <c r="B4094" s="332"/>
      <c r="C4094" s="332"/>
      <c r="D4094" s="333"/>
      <c r="E4094" s="334"/>
      <c r="F4094" s="334"/>
      <c r="G4094" s="334"/>
      <c r="H4094" s="335"/>
      <c r="I4094" s="336"/>
      <c r="J4094" s="336"/>
      <c r="K4094" s="336"/>
      <c r="L4094" s="336"/>
      <c r="M4094" s="336"/>
      <c r="N4094" s="337"/>
    </row>
    <row r="4095" spans="2:14" x14ac:dyDescent="0.2">
      <c r="B4095" s="332"/>
      <c r="C4095" s="332"/>
      <c r="D4095" s="333"/>
      <c r="E4095" s="334"/>
      <c r="F4095" s="334"/>
      <c r="G4095" s="334"/>
      <c r="H4095" s="335"/>
      <c r="I4095" s="336"/>
      <c r="J4095" s="336"/>
      <c r="K4095" s="336"/>
      <c r="L4095" s="336"/>
      <c r="M4095" s="336"/>
      <c r="N4095" s="337"/>
    </row>
    <row r="4096" spans="2:14" x14ac:dyDescent="0.2">
      <c r="B4096" s="332"/>
      <c r="C4096" s="332"/>
      <c r="D4096" s="333"/>
      <c r="E4096" s="334"/>
      <c r="F4096" s="334"/>
      <c r="G4096" s="334"/>
      <c r="H4096" s="335"/>
      <c r="I4096" s="336"/>
      <c r="J4096" s="336"/>
      <c r="K4096" s="336"/>
      <c r="L4096" s="336"/>
      <c r="M4096" s="336"/>
      <c r="N4096" s="337"/>
    </row>
    <row r="4097" spans="2:14" x14ac:dyDescent="0.2">
      <c r="B4097" s="332"/>
      <c r="C4097" s="332"/>
      <c r="D4097" s="333"/>
      <c r="E4097" s="334"/>
      <c r="F4097" s="334"/>
      <c r="G4097" s="334"/>
      <c r="H4097" s="335"/>
      <c r="I4097" s="336"/>
      <c r="J4097" s="336"/>
      <c r="K4097" s="336"/>
      <c r="L4097" s="336"/>
      <c r="M4097" s="336"/>
      <c r="N4097" s="337"/>
    </row>
    <row r="4098" spans="2:14" x14ac:dyDescent="0.2">
      <c r="B4098" s="332"/>
      <c r="C4098" s="332"/>
      <c r="D4098" s="333"/>
      <c r="E4098" s="334"/>
      <c r="F4098" s="334"/>
      <c r="G4098" s="334"/>
      <c r="H4098" s="335"/>
      <c r="I4098" s="336"/>
      <c r="J4098" s="336"/>
      <c r="K4098" s="336"/>
      <c r="L4098" s="336"/>
      <c r="M4098" s="336"/>
      <c r="N4098" s="337"/>
    </row>
    <row r="4099" spans="2:14" x14ac:dyDescent="0.2">
      <c r="B4099" s="332"/>
      <c r="C4099" s="332"/>
      <c r="D4099" s="333"/>
      <c r="E4099" s="334"/>
      <c r="F4099" s="334"/>
      <c r="G4099" s="334"/>
      <c r="H4099" s="335"/>
      <c r="I4099" s="336"/>
      <c r="J4099" s="336"/>
      <c r="K4099" s="336"/>
      <c r="L4099" s="336"/>
      <c r="M4099" s="336"/>
      <c r="N4099" s="337"/>
    </row>
    <row r="4100" spans="2:14" x14ac:dyDescent="0.2">
      <c r="B4100" s="332"/>
      <c r="C4100" s="332"/>
      <c r="D4100" s="333"/>
      <c r="E4100" s="334"/>
      <c r="F4100" s="334"/>
      <c r="G4100" s="334"/>
      <c r="H4100" s="335"/>
      <c r="I4100" s="336"/>
      <c r="J4100" s="336"/>
      <c r="K4100" s="336"/>
      <c r="L4100" s="336"/>
      <c r="M4100" s="336"/>
      <c r="N4100" s="337"/>
    </row>
    <row r="4101" spans="2:14" x14ac:dyDescent="0.2">
      <c r="B4101" s="332"/>
      <c r="C4101" s="332"/>
      <c r="D4101" s="333"/>
      <c r="E4101" s="334"/>
      <c r="F4101" s="334"/>
      <c r="G4101" s="334"/>
      <c r="H4101" s="335"/>
      <c r="I4101" s="336"/>
      <c r="J4101" s="336"/>
      <c r="K4101" s="336"/>
      <c r="L4101" s="336"/>
      <c r="M4101" s="336"/>
      <c r="N4101" s="337"/>
    </row>
    <row r="4102" spans="2:14" x14ac:dyDescent="0.2">
      <c r="B4102" s="332"/>
      <c r="C4102" s="332"/>
      <c r="D4102" s="333"/>
      <c r="E4102" s="334"/>
      <c r="F4102" s="334"/>
      <c r="G4102" s="334"/>
      <c r="H4102" s="335"/>
      <c r="I4102" s="336"/>
      <c r="J4102" s="336"/>
      <c r="K4102" s="336"/>
      <c r="L4102" s="336"/>
      <c r="M4102" s="336"/>
      <c r="N4102" s="337"/>
    </row>
    <row r="4103" spans="2:14" x14ac:dyDescent="0.2">
      <c r="B4103" s="332"/>
      <c r="C4103" s="332"/>
      <c r="D4103" s="333"/>
      <c r="E4103" s="334"/>
      <c r="F4103" s="334"/>
      <c r="G4103" s="334"/>
      <c r="H4103" s="335"/>
      <c r="I4103" s="336"/>
      <c r="J4103" s="336"/>
      <c r="K4103" s="336"/>
      <c r="L4103" s="336"/>
      <c r="M4103" s="336"/>
      <c r="N4103" s="337"/>
    </row>
    <row r="4104" spans="2:14" x14ac:dyDescent="0.2">
      <c r="B4104" s="332"/>
      <c r="C4104" s="332"/>
      <c r="D4104" s="333"/>
      <c r="E4104" s="334"/>
      <c r="F4104" s="334"/>
      <c r="G4104" s="334"/>
      <c r="H4104" s="335"/>
      <c r="I4104" s="336"/>
      <c r="J4104" s="336"/>
      <c r="K4104" s="336"/>
      <c r="L4104" s="336"/>
      <c r="M4104" s="336"/>
      <c r="N4104" s="337"/>
    </row>
    <row r="4105" spans="2:14" x14ac:dyDescent="0.2">
      <c r="B4105" s="332"/>
      <c r="C4105" s="332"/>
      <c r="D4105" s="333"/>
      <c r="E4105" s="334"/>
      <c r="F4105" s="334"/>
      <c r="G4105" s="334"/>
      <c r="H4105" s="335"/>
      <c r="I4105" s="336"/>
      <c r="J4105" s="336"/>
      <c r="K4105" s="336"/>
      <c r="L4105" s="336"/>
      <c r="M4105" s="336"/>
      <c r="N4105" s="337"/>
    </row>
    <row r="4106" spans="2:14" x14ac:dyDescent="0.2">
      <c r="B4106" s="332"/>
      <c r="C4106" s="332"/>
      <c r="D4106" s="333"/>
      <c r="E4106" s="334"/>
      <c r="F4106" s="334"/>
      <c r="G4106" s="334"/>
      <c r="H4106" s="335"/>
      <c r="I4106" s="336"/>
      <c r="J4106" s="336"/>
      <c r="K4106" s="336"/>
      <c r="L4106" s="336"/>
      <c r="M4106" s="336"/>
      <c r="N4106" s="337"/>
    </row>
    <row r="4107" spans="2:14" x14ac:dyDescent="0.2">
      <c r="B4107" s="332"/>
      <c r="C4107" s="332"/>
      <c r="D4107" s="333"/>
      <c r="E4107" s="334"/>
      <c r="F4107" s="334"/>
      <c r="G4107" s="334"/>
      <c r="H4107" s="335"/>
      <c r="I4107" s="336"/>
      <c r="J4107" s="336"/>
      <c r="K4107" s="336"/>
      <c r="L4107" s="336"/>
      <c r="M4107" s="336"/>
      <c r="N4107" s="337"/>
    </row>
    <row r="4108" spans="2:14" x14ac:dyDescent="0.2">
      <c r="B4108" s="332"/>
      <c r="C4108" s="332"/>
      <c r="D4108" s="333"/>
      <c r="E4108" s="334"/>
      <c r="F4108" s="334"/>
      <c r="G4108" s="334"/>
      <c r="H4108" s="335"/>
      <c r="I4108" s="336"/>
      <c r="J4108" s="336"/>
      <c r="K4108" s="336"/>
      <c r="L4108" s="336"/>
      <c r="M4108" s="336"/>
      <c r="N4108" s="337"/>
    </row>
    <row r="4109" spans="2:14" x14ac:dyDescent="0.2">
      <c r="B4109" s="332"/>
      <c r="C4109" s="332"/>
      <c r="D4109" s="333"/>
      <c r="E4109" s="334"/>
      <c r="F4109" s="334"/>
      <c r="G4109" s="334"/>
      <c r="H4109" s="335"/>
      <c r="I4109" s="336"/>
      <c r="J4109" s="336"/>
      <c r="K4109" s="336"/>
      <c r="L4109" s="336"/>
      <c r="M4109" s="336"/>
      <c r="N4109" s="337"/>
    </row>
    <row r="4110" spans="2:14" x14ac:dyDescent="0.2">
      <c r="B4110" s="332"/>
      <c r="C4110" s="332"/>
      <c r="D4110" s="333"/>
      <c r="E4110" s="334"/>
      <c r="F4110" s="334"/>
      <c r="G4110" s="334"/>
      <c r="H4110" s="335"/>
      <c r="I4110" s="336"/>
      <c r="J4110" s="336"/>
      <c r="K4110" s="336"/>
      <c r="L4110" s="336"/>
      <c r="M4110" s="336"/>
      <c r="N4110" s="337"/>
    </row>
    <row r="4111" spans="2:14" x14ac:dyDescent="0.2">
      <c r="B4111" s="332"/>
      <c r="C4111" s="332"/>
      <c r="D4111" s="333"/>
      <c r="E4111" s="334"/>
      <c r="F4111" s="334"/>
      <c r="G4111" s="334"/>
      <c r="H4111" s="335"/>
      <c r="I4111" s="336"/>
      <c r="J4111" s="336"/>
      <c r="K4111" s="336"/>
      <c r="L4111" s="336"/>
      <c r="M4111" s="336"/>
      <c r="N4111" s="337"/>
    </row>
    <row r="4112" spans="2:14" x14ac:dyDescent="0.2">
      <c r="B4112" s="332"/>
      <c r="C4112" s="332"/>
      <c r="D4112" s="333"/>
      <c r="E4112" s="334"/>
      <c r="F4112" s="334"/>
      <c r="G4112" s="334"/>
      <c r="H4112" s="335"/>
      <c r="I4112" s="336"/>
      <c r="J4112" s="336"/>
      <c r="K4112" s="336"/>
      <c r="L4112" s="336"/>
      <c r="M4112" s="336"/>
      <c r="N4112" s="337"/>
    </row>
    <row r="4113" spans="2:14" x14ac:dyDescent="0.2">
      <c r="B4113" s="332"/>
      <c r="C4113" s="332"/>
      <c r="D4113" s="333"/>
      <c r="E4113" s="334"/>
      <c r="F4113" s="334"/>
      <c r="G4113" s="334"/>
      <c r="H4113" s="335"/>
      <c r="I4113" s="336"/>
      <c r="J4113" s="336"/>
      <c r="K4113" s="336"/>
      <c r="L4113" s="336"/>
      <c r="M4113" s="336"/>
      <c r="N4113" s="337"/>
    </row>
    <row r="4114" spans="2:14" x14ac:dyDescent="0.2">
      <c r="B4114" s="332"/>
      <c r="C4114" s="332"/>
      <c r="D4114" s="333"/>
      <c r="E4114" s="334"/>
      <c r="F4114" s="334"/>
      <c r="G4114" s="334"/>
      <c r="H4114" s="335"/>
      <c r="I4114" s="336"/>
      <c r="J4114" s="336"/>
      <c r="K4114" s="336"/>
      <c r="L4114" s="336"/>
      <c r="M4114" s="336"/>
      <c r="N4114" s="337"/>
    </row>
    <row r="4115" spans="2:14" x14ac:dyDescent="0.2">
      <c r="B4115" s="332"/>
      <c r="C4115" s="332"/>
      <c r="D4115" s="333"/>
      <c r="E4115" s="334"/>
      <c r="F4115" s="334"/>
      <c r="G4115" s="334"/>
      <c r="H4115" s="335"/>
      <c r="I4115" s="336"/>
      <c r="J4115" s="336"/>
      <c r="K4115" s="336"/>
      <c r="L4115" s="336"/>
      <c r="M4115" s="336"/>
      <c r="N4115" s="337"/>
    </row>
    <row r="4116" spans="2:14" x14ac:dyDescent="0.2">
      <c r="B4116" s="332"/>
      <c r="C4116" s="332"/>
      <c r="D4116" s="333"/>
      <c r="E4116" s="334"/>
      <c r="F4116" s="334"/>
      <c r="G4116" s="334"/>
      <c r="H4116" s="335"/>
      <c r="I4116" s="336"/>
      <c r="J4116" s="336"/>
      <c r="K4116" s="336"/>
      <c r="L4116" s="336"/>
      <c r="M4116" s="336"/>
      <c r="N4116" s="337"/>
    </row>
    <row r="4117" spans="2:14" x14ac:dyDescent="0.2">
      <c r="B4117" s="332"/>
      <c r="C4117" s="332"/>
      <c r="D4117" s="333"/>
      <c r="E4117" s="334"/>
      <c r="F4117" s="334"/>
      <c r="G4117" s="334"/>
      <c r="H4117" s="335"/>
      <c r="I4117" s="336"/>
      <c r="J4117" s="336"/>
      <c r="K4117" s="336"/>
      <c r="L4117" s="336"/>
      <c r="M4117" s="336"/>
      <c r="N4117" s="337"/>
    </row>
    <row r="4118" spans="2:14" x14ac:dyDescent="0.2">
      <c r="B4118" s="332"/>
      <c r="C4118" s="332"/>
      <c r="D4118" s="333"/>
      <c r="E4118" s="334"/>
      <c r="F4118" s="334"/>
      <c r="G4118" s="334"/>
      <c r="H4118" s="335"/>
      <c r="I4118" s="336"/>
      <c r="J4118" s="336"/>
      <c r="K4118" s="336"/>
      <c r="L4118" s="336"/>
      <c r="M4118" s="336"/>
      <c r="N4118" s="337"/>
    </row>
    <row r="4119" spans="2:14" x14ac:dyDescent="0.2">
      <c r="B4119" s="332"/>
      <c r="C4119" s="332"/>
      <c r="D4119" s="333"/>
      <c r="E4119" s="334"/>
      <c r="F4119" s="334"/>
      <c r="G4119" s="334"/>
      <c r="H4119" s="335"/>
      <c r="I4119" s="336"/>
      <c r="J4119" s="336"/>
      <c r="K4119" s="336"/>
      <c r="L4119" s="336"/>
      <c r="M4119" s="336"/>
      <c r="N4119" s="337"/>
    </row>
    <row r="4120" spans="2:14" x14ac:dyDescent="0.2">
      <c r="B4120" s="332"/>
      <c r="C4120" s="332"/>
      <c r="D4120" s="333"/>
      <c r="E4120" s="334"/>
      <c r="F4120" s="334"/>
      <c r="G4120" s="334"/>
      <c r="H4120" s="335"/>
      <c r="I4120" s="336"/>
      <c r="J4120" s="336"/>
      <c r="K4120" s="336"/>
      <c r="L4120" s="336"/>
      <c r="M4120" s="336"/>
      <c r="N4120" s="337"/>
    </row>
    <row r="4121" spans="2:14" x14ac:dyDescent="0.2">
      <c r="B4121" s="332"/>
      <c r="C4121" s="332"/>
      <c r="D4121" s="333"/>
      <c r="E4121" s="334"/>
      <c r="F4121" s="334"/>
      <c r="G4121" s="334"/>
      <c r="H4121" s="335"/>
      <c r="I4121" s="336"/>
      <c r="J4121" s="336"/>
      <c r="K4121" s="336"/>
      <c r="L4121" s="336"/>
      <c r="M4121" s="336"/>
      <c r="N4121" s="337"/>
    </row>
    <row r="4122" spans="2:14" x14ac:dyDescent="0.2">
      <c r="B4122" s="332"/>
      <c r="C4122" s="332"/>
      <c r="D4122" s="333"/>
      <c r="E4122" s="334"/>
      <c r="F4122" s="334"/>
      <c r="G4122" s="334"/>
      <c r="H4122" s="335"/>
      <c r="I4122" s="336"/>
      <c r="J4122" s="336"/>
      <c r="K4122" s="336"/>
      <c r="L4122" s="336"/>
      <c r="M4122" s="336"/>
      <c r="N4122" s="337"/>
    </row>
    <row r="4123" spans="2:14" x14ac:dyDescent="0.2">
      <c r="B4123" s="332"/>
      <c r="C4123" s="332"/>
      <c r="D4123" s="333"/>
      <c r="E4123" s="334"/>
      <c r="F4123" s="334"/>
      <c r="G4123" s="334"/>
      <c r="H4123" s="335"/>
      <c r="I4123" s="336"/>
      <c r="J4123" s="336"/>
      <c r="K4123" s="336"/>
      <c r="L4123" s="336"/>
      <c r="M4123" s="336"/>
      <c r="N4123" s="337"/>
    </row>
    <row r="4124" spans="2:14" x14ac:dyDescent="0.2">
      <c r="B4124" s="332"/>
      <c r="C4124" s="332"/>
      <c r="D4124" s="333"/>
      <c r="E4124" s="334"/>
      <c r="F4124" s="334"/>
      <c r="G4124" s="334"/>
      <c r="H4124" s="335"/>
      <c r="I4124" s="336"/>
      <c r="J4124" s="336"/>
      <c r="K4124" s="336"/>
      <c r="L4124" s="336"/>
      <c r="M4124" s="336"/>
      <c r="N4124" s="337"/>
    </row>
    <row r="4125" spans="2:14" x14ac:dyDescent="0.2">
      <c r="B4125" s="332"/>
      <c r="C4125" s="332"/>
      <c r="D4125" s="333"/>
      <c r="E4125" s="334"/>
      <c r="F4125" s="334"/>
      <c r="G4125" s="334"/>
      <c r="H4125" s="335"/>
      <c r="I4125" s="336"/>
      <c r="J4125" s="336"/>
      <c r="K4125" s="336"/>
      <c r="L4125" s="336"/>
      <c r="M4125" s="336"/>
      <c r="N4125" s="337"/>
    </row>
    <row r="4126" spans="2:14" x14ac:dyDescent="0.2">
      <c r="B4126" s="332"/>
      <c r="C4126" s="332"/>
      <c r="D4126" s="333"/>
      <c r="E4126" s="334"/>
      <c r="F4126" s="334"/>
      <c r="G4126" s="334"/>
      <c r="H4126" s="335"/>
      <c r="I4126" s="336"/>
      <c r="J4126" s="336"/>
      <c r="K4126" s="336"/>
      <c r="L4126" s="336"/>
      <c r="M4126" s="336"/>
      <c r="N4126" s="337"/>
    </row>
    <row r="4127" spans="2:14" x14ac:dyDescent="0.2">
      <c r="B4127" s="332"/>
      <c r="C4127" s="332"/>
      <c r="D4127" s="333"/>
      <c r="E4127" s="334"/>
      <c r="F4127" s="334"/>
      <c r="G4127" s="334"/>
      <c r="H4127" s="335"/>
      <c r="I4127" s="336"/>
      <c r="J4127" s="336"/>
      <c r="K4127" s="336"/>
      <c r="L4127" s="336"/>
      <c r="M4127" s="336"/>
      <c r="N4127" s="337"/>
    </row>
    <row r="4128" spans="2:14" x14ac:dyDescent="0.2">
      <c r="B4128" s="332"/>
      <c r="C4128" s="332"/>
      <c r="D4128" s="333"/>
      <c r="E4128" s="334"/>
      <c r="F4128" s="334"/>
      <c r="G4128" s="334"/>
      <c r="H4128" s="335"/>
      <c r="I4128" s="336"/>
      <c r="J4128" s="336"/>
      <c r="K4128" s="336"/>
      <c r="L4128" s="336"/>
      <c r="M4128" s="336"/>
      <c r="N4128" s="337"/>
    </row>
    <row r="4129" spans="2:14" x14ac:dyDescent="0.2">
      <c r="B4129" s="332"/>
      <c r="C4129" s="332"/>
      <c r="D4129" s="333"/>
      <c r="E4129" s="334"/>
      <c r="F4129" s="334"/>
      <c r="G4129" s="334"/>
      <c r="H4129" s="335"/>
      <c r="I4129" s="336"/>
      <c r="J4129" s="336"/>
      <c r="K4129" s="336"/>
      <c r="L4129" s="336"/>
      <c r="M4129" s="336"/>
      <c r="N4129" s="337"/>
    </row>
    <row r="4130" spans="2:14" x14ac:dyDescent="0.2">
      <c r="B4130" s="332"/>
      <c r="C4130" s="332"/>
      <c r="D4130" s="333"/>
      <c r="E4130" s="334"/>
      <c r="F4130" s="334"/>
      <c r="G4130" s="334"/>
      <c r="H4130" s="335"/>
      <c r="I4130" s="336"/>
      <c r="J4130" s="336"/>
      <c r="K4130" s="336"/>
      <c r="L4130" s="336"/>
      <c r="M4130" s="336"/>
      <c r="N4130" s="337"/>
    </row>
    <row r="4131" spans="2:14" x14ac:dyDescent="0.2">
      <c r="B4131" s="332"/>
      <c r="C4131" s="332"/>
      <c r="D4131" s="333"/>
      <c r="E4131" s="334"/>
      <c r="F4131" s="334"/>
      <c r="G4131" s="334"/>
      <c r="H4131" s="335"/>
      <c r="I4131" s="336"/>
      <c r="J4131" s="336"/>
      <c r="K4131" s="336"/>
      <c r="L4131" s="336"/>
      <c r="M4131" s="336"/>
      <c r="N4131" s="337"/>
    </row>
    <row r="4132" spans="2:14" x14ac:dyDescent="0.2">
      <c r="B4132" s="332"/>
      <c r="C4132" s="332"/>
      <c r="D4132" s="333"/>
      <c r="E4132" s="334"/>
      <c r="F4132" s="334"/>
      <c r="G4132" s="334"/>
      <c r="H4132" s="335"/>
      <c r="I4132" s="336"/>
      <c r="J4132" s="336"/>
      <c r="K4132" s="336"/>
      <c r="L4132" s="336"/>
      <c r="M4132" s="336"/>
      <c r="N4132" s="337"/>
    </row>
    <row r="4133" spans="2:14" x14ac:dyDescent="0.2">
      <c r="B4133" s="332"/>
      <c r="C4133" s="332"/>
      <c r="D4133" s="333"/>
      <c r="E4133" s="334"/>
      <c r="F4133" s="334"/>
      <c r="G4133" s="334"/>
      <c r="H4133" s="335"/>
      <c r="I4133" s="336"/>
      <c r="J4133" s="336"/>
      <c r="K4133" s="336"/>
      <c r="L4133" s="336"/>
      <c r="M4133" s="336"/>
      <c r="N4133" s="337"/>
    </row>
    <row r="4134" spans="2:14" x14ac:dyDescent="0.2">
      <c r="B4134" s="332"/>
      <c r="C4134" s="332"/>
      <c r="D4134" s="333"/>
      <c r="E4134" s="334"/>
      <c r="F4134" s="334"/>
      <c r="G4134" s="334"/>
      <c r="H4134" s="335"/>
      <c r="I4134" s="336"/>
      <c r="J4134" s="336"/>
      <c r="K4134" s="336"/>
      <c r="L4134" s="336"/>
      <c r="M4134" s="336"/>
      <c r="N4134" s="337"/>
    </row>
    <row r="4135" spans="2:14" x14ac:dyDescent="0.2">
      <c r="B4135" s="332"/>
      <c r="C4135" s="332"/>
      <c r="D4135" s="333"/>
      <c r="E4135" s="334"/>
      <c r="F4135" s="334"/>
      <c r="G4135" s="334"/>
      <c r="H4135" s="335"/>
      <c r="I4135" s="336"/>
      <c r="J4135" s="336"/>
      <c r="K4135" s="336"/>
      <c r="L4135" s="336"/>
      <c r="M4135" s="336"/>
      <c r="N4135" s="337"/>
    </row>
    <row r="4136" spans="2:14" x14ac:dyDescent="0.2">
      <c r="B4136" s="332"/>
      <c r="C4136" s="332"/>
      <c r="D4136" s="333"/>
      <c r="E4136" s="334"/>
      <c r="F4136" s="334"/>
      <c r="G4136" s="334"/>
      <c r="H4136" s="335"/>
      <c r="I4136" s="336"/>
      <c r="J4136" s="336"/>
      <c r="K4136" s="336"/>
      <c r="L4136" s="336"/>
      <c r="M4136" s="336"/>
      <c r="N4136" s="337"/>
    </row>
    <row r="4137" spans="2:14" x14ac:dyDescent="0.2">
      <c r="B4137" s="332"/>
      <c r="C4137" s="332"/>
      <c r="D4137" s="333"/>
      <c r="E4137" s="334"/>
      <c r="F4137" s="334"/>
      <c r="G4137" s="334"/>
      <c r="H4137" s="335"/>
      <c r="I4137" s="336"/>
      <c r="J4137" s="336"/>
      <c r="K4137" s="336"/>
      <c r="L4137" s="336"/>
      <c r="M4137" s="336"/>
      <c r="N4137" s="337"/>
    </row>
    <row r="4138" spans="2:14" x14ac:dyDescent="0.2">
      <c r="B4138" s="332"/>
      <c r="C4138" s="332"/>
      <c r="D4138" s="333"/>
      <c r="E4138" s="334"/>
      <c r="F4138" s="334"/>
      <c r="G4138" s="334"/>
      <c r="H4138" s="335"/>
      <c r="I4138" s="336"/>
      <c r="J4138" s="336"/>
      <c r="K4138" s="336"/>
      <c r="L4138" s="336"/>
      <c r="M4138" s="336"/>
      <c r="N4138" s="337"/>
    </row>
    <row r="4139" spans="2:14" x14ac:dyDescent="0.2">
      <c r="B4139" s="332"/>
      <c r="C4139" s="332"/>
      <c r="D4139" s="333"/>
      <c r="E4139" s="334"/>
      <c r="F4139" s="334"/>
      <c r="G4139" s="334"/>
      <c r="H4139" s="335"/>
      <c r="I4139" s="336"/>
      <c r="J4139" s="336"/>
      <c r="K4139" s="336"/>
      <c r="L4139" s="336"/>
      <c r="M4139" s="336"/>
      <c r="N4139" s="337"/>
    </row>
    <row r="4140" spans="2:14" x14ac:dyDescent="0.2">
      <c r="B4140" s="332"/>
      <c r="C4140" s="332"/>
      <c r="D4140" s="333"/>
      <c r="E4140" s="334"/>
      <c r="F4140" s="334"/>
      <c r="G4140" s="334"/>
      <c r="H4140" s="335"/>
      <c r="I4140" s="336"/>
      <c r="J4140" s="336"/>
      <c r="K4140" s="336"/>
      <c r="L4140" s="336"/>
      <c r="M4140" s="336"/>
      <c r="N4140" s="337"/>
    </row>
    <row r="4141" spans="2:14" x14ac:dyDescent="0.2">
      <c r="B4141" s="332"/>
      <c r="C4141" s="332"/>
      <c r="D4141" s="333"/>
      <c r="E4141" s="334"/>
      <c r="F4141" s="334"/>
      <c r="G4141" s="334"/>
      <c r="H4141" s="335"/>
      <c r="I4141" s="336"/>
      <c r="J4141" s="336"/>
      <c r="K4141" s="336"/>
      <c r="L4141" s="336"/>
      <c r="M4141" s="336"/>
      <c r="N4141" s="337"/>
    </row>
    <row r="4142" spans="2:14" x14ac:dyDescent="0.2">
      <c r="B4142" s="332"/>
      <c r="C4142" s="332"/>
      <c r="D4142" s="333"/>
      <c r="E4142" s="334"/>
      <c r="F4142" s="334"/>
      <c r="G4142" s="334"/>
      <c r="H4142" s="335"/>
      <c r="I4142" s="336"/>
      <c r="J4142" s="336"/>
      <c r="K4142" s="336"/>
      <c r="L4142" s="336"/>
      <c r="M4142" s="336"/>
      <c r="N4142" s="337"/>
    </row>
    <row r="4143" spans="2:14" x14ac:dyDescent="0.2">
      <c r="B4143" s="332"/>
      <c r="C4143" s="332"/>
      <c r="D4143" s="333"/>
      <c r="E4143" s="334"/>
      <c r="F4143" s="334"/>
      <c r="G4143" s="334"/>
      <c r="H4143" s="335"/>
      <c r="I4143" s="336"/>
      <c r="J4143" s="336"/>
      <c r="K4143" s="336"/>
      <c r="L4143" s="336"/>
      <c r="M4143" s="336"/>
      <c r="N4143" s="337"/>
    </row>
    <row r="4144" spans="2:14" x14ac:dyDescent="0.2">
      <c r="B4144" s="332"/>
      <c r="C4144" s="332"/>
      <c r="D4144" s="333"/>
      <c r="E4144" s="334"/>
      <c r="F4144" s="334"/>
      <c r="G4144" s="334"/>
      <c r="H4144" s="335"/>
      <c r="I4144" s="336"/>
      <c r="J4144" s="336"/>
      <c r="K4144" s="336"/>
      <c r="L4144" s="336"/>
      <c r="M4144" s="336"/>
      <c r="N4144" s="337"/>
    </row>
    <row r="4145" spans="2:14" x14ac:dyDescent="0.2">
      <c r="B4145" s="332"/>
      <c r="C4145" s="332"/>
      <c r="D4145" s="333"/>
      <c r="E4145" s="334"/>
      <c r="F4145" s="334"/>
      <c r="G4145" s="334"/>
      <c r="H4145" s="335"/>
      <c r="I4145" s="336"/>
      <c r="J4145" s="336"/>
      <c r="K4145" s="336"/>
      <c r="L4145" s="336"/>
      <c r="M4145" s="336"/>
      <c r="N4145" s="337"/>
    </row>
    <row r="4146" spans="2:14" x14ac:dyDescent="0.2">
      <c r="B4146" s="332"/>
      <c r="C4146" s="332"/>
      <c r="D4146" s="333"/>
      <c r="E4146" s="334"/>
      <c r="F4146" s="334"/>
      <c r="G4146" s="334"/>
      <c r="H4146" s="335"/>
      <c r="I4146" s="336"/>
      <c r="J4146" s="336"/>
      <c r="K4146" s="336"/>
      <c r="L4146" s="336"/>
      <c r="M4146" s="336"/>
      <c r="N4146" s="337"/>
    </row>
    <row r="4147" spans="2:14" x14ac:dyDescent="0.2">
      <c r="B4147" s="332"/>
      <c r="C4147" s="332"/>
      <c r="D4147" s="333"/>
      <c r="E4147" s="334"/>
      <c r="F4147" s="334"/>
      <c r="G4147" s="334"/>
      <c r="H4147" s="335"/>
      <c r="I4147" s="336"/>
      <c r="J4147" s="336"/>
      <c r="K4147" s="336"/>
      <c r="L4147" s="336"/>
      <c r="M4147" s="336"/>
      <c r="N4147" s="337"/>
    </row>
    <row r="4148" spans="2:14" x14ac:dyDescent="0.2">
      <c r="B4148" s="332"/>
      <c r="C4148" s="332"/>
      <c r="D4148" s="333"/>
      <c r="E4148" s="334"/>
      <c r="F4148" s="334"/>
      <c r="G4148" s="334"/>
      <c r="H4148" s="335"/>
      <c r="I4148" s="336"/>
      <c r="J4148" s="336"/>
      <c r="K4148" s="336"/>
      <c r="L4148" s="336"/>
      <c r="M4148" s="336"/>
      <c r="N4148" s="337"/>
    </row>
    <row r="4149" spans="2:14" x14ac:dyDescent="0.2">
      <c r="B4149" s="332"/>
      <c r="C4149" s="332"/>
      <c r="D4149" s="333"/>
      <c r="E4149" s="334"/>
      <c r="F4149" s="334"/>
      <c r="G4149" s="334"/>
      <c r="H4149" s="335"/>
      <c r="I4149" s="336"/>
      <c r="J4149" s="336"/>
      <c r="K4149" s="336"/>
      <c r="L4149" s="336"/>
      <c r="M4149" s="336"/>
      <c r="N4149" s="337"/>
    </row>
    <row r="4150" spans="2:14" x14ac:dyDescent="0.2">
      <c r="B4150" s="332"/>
      <c r="C4150" s="332"/>
      <c r="D4150" s="333"/>
      <c r="E4150" s="334"/>
      <c r="F4150" s="334"/>
      <c r="G4150" s="334"/>
      <c r="H4150" s="335"/>
      <c r="I4150" s="336"/>
      <c r="J4150" s="336"/>
      <c r="K4150" s="336"/>
      <c r="L4150" s="336"/>
      <c r="M4150" s="336"/>
      <c r="N4150" s="337"/>
    </row>
    <row r="4151" spans="2:14" x14ac:dyDescent="0.2">
      <c r="B4151" s="332"/>
      <c r="C4151" s="332"/>
      <c r="D4151" s="333"/>
      <c r="E4151" s="334"/>
      <c r="F4151" s="334"/>
      <c r="G4151" s="334"/>
      <c r="H4151" s="335"/>
      <c r="I4151" s="336"/>
      <c r="J4151" s="336"/>
      <c r="K4151" s="336"/>
      <c r="L4151" s="336"/>
      <c r="M4151" s="336"/>
      <c r="N4151" s="337"/>
    </row>
    <row r="4152" spans="2:14" x14ac:dyDescent="0.2">
      <c r="B4152" s="332"/>
      <c r="C4152" s="332"/>
      <c r="D4152" s="333"/>
      <c r="E4152" s="334"/>
      <c r="F4152" s="334"/>
      <c r="G4152" s="334"/>
      <c r="H4152" s="335"/>
      <c r="I4152" s="336"/>
      <c r="J4152" s="336"/>
      <c r="K4152" s="336"/>
      <c r="L4152" s="336"/>
      <c r="M4152" s="336"/>
      <c r="N4152" s="337"/>
    </row>
    <row r="4153" spans="2:14" x14ac:dyDescent="0.2">
      <c r="B4153" s="332"/>
      <c r="C4153" s="332"/>
      <c r="D4153" s="333"/>
      <c r="E4153" s="334"/>
      <c r="F4153" s="334"/>
      <c r="G4153" s="334"/>
      <c r="H4153" s="335"/>
      <c r="I4153" s="336"/>
      <c r="J4153" s="336"/>
      <c r="K4153" s="336"/>
      <c r="L4153" s="336"/>
      <c r="M4153" s="336"/>
      <c r="N4153" s="337"/>
    </row>
    <row r="4154" spans="2:14" x14ac:dyDescent="0.2">
      <c r="B4154" s="332"/>
      <c r="C4154" s="332"/>
      <c r="D4154" s="333"/>
      <c r="E4154" s="334"/>
      <c r="F4154" s="334"/>
      <c r="G4154" s="334"/>
      <c r="H4154" s="335"/>
      <c r="I4154" s="336"/>
      <c r="J4154" s="336"/>
      <c r="K4154" s="336"/>
      <c r="L4154" s="336"/>
      <c r="M4154" s="336"/>
      <c r="N4154" s="337"/>
    </row>
    <row r="4155" spans="2:14" x14ac:dyDescent="0.2">
      <c r="B4155" s="332"/>
      <c r="C4155" s="332"/>
      <c r="D4155" s="333"/>
      <c r="E4155" s="334"/>
      <c r="F4155" s="334"/>
      <c r="G4155" s="334"/>
      <c r="H4155" s="335"/>
      <c r="I4155" s="336"/>
      <c r="J4155" s="336"/>
      <c r="K4155" s="336"/>
      <c r="L4155" s="336"/>
      <c r="M4155" s="336"/>
      <c r="N4155" s="337"/>
    </row>
    <row r="4156" spans="2:14" x14ac:dyDescent="0.2">
      <c r="B4156" s="332"/>
      <c r="C4156" s="332"/>
      <c r="D4156" s="333"/>
      <c r="E4156" s="334"/>
      <c r="F4156" s="334"/>
      <c r="G4156" s="334"/>
      <c r="H4156" s="335"/>
      <c r="I4156" s="336"/>
      <c r="J4156" s="336"/>
      <c r="K4156" s="336"/>
      <c r="L4156" s="336"/>
      <c r="M4156" s="336"/>
      <c r="N4156" s="337"/>
    </row>
    <row r="4157" spans="2:14" x14ac:dyDescent="0.2">
      <c r="B4157" s="332"/>
      <c r="C4157" s="332"/>
      <c r="D4157" s="333"/>
      <c r="E4157" s="334"/>
      <c r="F4157" s="334"/>
      <c r="G4157" s="334"/>
      <c r="H4157" s="335"/>
      <c r="I4157" s="336"/>
      <c r="J4157" s="336"/>
      <c r="K4157" s="336"/>
      <c r="L4157" s="336"/>
      <c r="M4157" s="336"/>
      <c r="N4157" s="337"/>
    </row>
    <row r="4158" spans="2:14" x14ac:dyDescent="0.2">
      <c r="B4158" s="332"/>
      <c r="C4158" s="332"/>
      <c r="D4158" s="333"/>
      <c r="E4158" s="334"/>
      <c r="F4158" s="334"/>
      <c r="G4158" s="334"/>
      <c r="H4158" s="335"/>
      <c r="I4158" s="336"/>
      <c r="J4158" s="336"/>
      <c r="K4158" s="336"/>
      <c r="L4158" s="336"/>
      <c r="M4158" s="336"/>
      <c r="N4158" s="337"/>
    </row>
    <row r="4159" spans="2:14" x14ac:dyDescent="0.2">
      <c r="B4159" s="332"/>
      <c r="C4159" s="332"/>
      <c r="D4159" s="333"/>
      <c r="E4159" s="334"/>
      <c r="F4159" s="334"/>
      <c r="G4159" s="334"/>
      <c r="H4159" s="335"/>
      <c r="I4159" s="336"/>
      <c r="J4159" s="336"/>
      <c r="K4159" s="336"/>
      <c r="L4159" s="336"/>
      <c r="M4159" s="336"/>
      <c r="N4159" s="337"/>
    </row>
    <row r="4160" spans="2:14" x14ac:dyDescent="0.2">
      <c r="B4160" s="332"/>
      <c r="C4160" s="332"/>
      <c r="D4160" s="333"/>
      <c r="E4160" s="334"/>
      <c r="F4160" s="334"/>
      <c r="G4160" s="334"/>
      <c r="H4160" s="335"/>
      <c r="I4160" s="336"/>
      <c r="J4160" s="336"/>
      <c r="K4160" s="336"/>
      <c r="L4160" s="336"/>
      <c r="M4160" s="336"/>
      <c r="N4160" s="337"/>
    </row>
    <row r="4161" spans="2:14" x14ac:dyDescent="0.2">
      <c r="B4161" s="332"/>
      <c r="C4161" s="332"/>
      <c r="D4161" s="333"/>
      <c r="E4161" s="334"/>
      <c r="F4161" s="334"/>
      <c r="G4161" s="334"/>
      <c r="H4161" s="335"/>
      <c r="I4161" s="336"/>
      <c r="J4161" s="336"/>
      <c r="K4161" s="336"/>
      <c r="L4161" s="336"/>
      <c r="M4161" s="336"/>
      <c r="N4161" s="337"/>
    </row>
    <row r="4162" spans="2:14" x14ac:dyDescent="0.2">
      <c r="B4162" s="332"/>
      <c r="C4162" s="332"/>
      <c r="D4162" s="333"/>
      <c r="E4162" s="334"/>
      <c r="F4162" s="334"/>
      <c r="G4162" s="334"/>
      <c r="H4162" s="335"/>
      <c r="I4162" s="336"/>
      <c r="J4162" s="336"/>
      <c r="K4162" s="336"/>
      <c r="L4162" s="336"/>
      <c r="M4162" s="336"/>
      <c r="N4162" s="337"/>
    </row>
    <row r="4163" spans="2:14" x14ac:dyDescent="0.2">
      <c r="B4163" s="332"/>
      <c r="C4163" s="332"/>
      <c r="D4163" s="333"/>
      <c r="E4163" s="334"/>
      <c r="F4163" s="334"/>
      <c r="G4163" s="334"/>
      <c r="H4163" s="335"/>
      <c r="I4163" s="336"/>
      <c r="J4163" s="336"/>
      <c r="K4163" s="336"/>
      <c r="L4163" s="336"/>
      <c r="M4163" s="336"/>
      <c r="N4163" s="337"/>
    </row>
    <row r="4164" spans="2:14" x14ac:dyDescent="0.2">
      <c r="B4164" s="332"/>
      <c r="C4164" s="332"/>
      <c r="D4164" s="333"/>
      <c r="E4164" s="334"/>
      <c r="F4164" s="334"/>
      <c r="G4164" s="334"/>
      <c r="H4164" s="335"/>
      <c r="I4164" s="336"/>
      <c r="J4164" s="336"/>
      <c r="K4164" s="336"/>
      <c r="L4164" s="336"/>
      <c r="M4164" s="336"/>
      <c r="N4164" s="337"/>
    </row>
    <row r="4165" spans="2:14" x14ac:dyDescent="0.2">
      <c r="B4165" s="332"/>
      <c r="C4165" s="332"/>
      <c r="D4165" s="333"/>
      <c r="E4165" s="334"/>
      <c r="F4165" s="334"/>
      <c r="G4165" s="334"/>
      <c r="H4165" s="335"/>
      <c r="I4165" s="336"/>
      <c r="J4165" s="336"/>
      <c r="K4165" s="336"/>
      <c r="L4165" s="336"/>
      <c r="M4165" s="336"/>
      <c r="N4165" s="337"/>
    </row>
    <row r="4166" spans="2:14" x14ac:dyDescent="0.2">
      <c r="B4166" s="332"/>
      <c r="C4166" s="332"/>
      <c r="D4166" s="333"/>
      <c r="E4166" s="334"/>
      <c r="F4166" s="334"/>
      <c r="G4166" s="334"/>
      <c r="H4166" s="335"/>
      <c r="I4166" s="336"/>
      <c r="J4166" s="336"/>
      <c r="K4166" s="336"/>
      <c r="L4166" s="336"/>
      <c r="M4166" s="336"/>
      <c r="N4166" s="337"/>
    </row>
    <row r="4167" spans="2:14" x14ac:dyDescent="0.2">
      <c r="B4167" s="332"/>
      <c r="C4167" s="332"/>
      <c r="D4167" s="333"/>
      <c r="E4167" s="334"/>
      <c r="F4167" s="334"/>
      <c r="G4167" s="334"/>
      <c r="H4167" s="335"/>
      <c r="I4167" s="336"/>
      <c r="J4167" s="336"/>
      <c r="K4167" s="336"/>
      <c r="L4167" s="336"/>
      <c r="M4167" s="336"/>
      <c r="N4167" s="337"/>
    </row>
    <row r="4168" spans="2:14" x14ac:dyDescent="0.2">
      <c r="B4168" s="332"/>
      <c r="C4168" s="332"/>
      <c r="D4168" s="333"/>
      <c r="E4168" s="334"/>
      <c r="F4168" s="334"/>
      <c r="G4168" s="334"/>
      <c r="H4168" s="335"/>
      <c r="I4168" s="336"/>
      <c r="J4168" s="336"/>
      <c r="K4168" s="336"/>
      <c r="L4168" s="336"/>
      <c r="M4168" s="336"/>
      <c r="N4168" s="337"/>
    </row>
    <row r="4169" spans="2:14" x14ac:dyDescent="0.2">
      <c r="B4169" s="332"/>
      <c r="C4169" s="332"/>
      <c r="D4169" s="333"/>
      <c r="E4169" s="334"/>
      <c r="F4169" s="334"/>
      <c r="G4169" s="334"/>
      <c r="H4169" s="335"/>
      <c r="I4169" s="336"/>
      <c r="J4169" s="336"/>
      <c r="K4169" s="336"/>
      <c r="L4169" s="336"/>
      <c r="M4169" s="336"/>
      <c r="N4169" s="337"/>
    </row>
    <row r="4170" spans="2:14" x14ac:dyDescent="0.2">
      <c r="B4170" s="332"/>
      <c r="C4170" s="332"/>
      <c r="D4170" s="333"/>
      <c r="E4170" s="334"/>
      <c r="F4170" s="334"/>
      <c r="G4170" s="334"/>
      <c r="H4170" s="335"/>
      <c r="I4170" s="336"/>
      <c r="J4170" s="336"/>
      <c r="K4170" s="336"/>
      <c r="L4170" s="336"/>
      <c r="M4170" s="336"/>
      <c r="N4170" s="337"/>
    </row>
    <row r="4171" spans="2:14" x14ac:dyDescent="0.2">
      <c r="B4171" s="332"/>
      <c r="C4171" s="332"/>
      <c r="D4171" s="333"/>
      <c r="E4171" s="334"/>
      <c r="F4171" s="334"/>
      <c r="G4171" s="334"/>
      <c r="H4171" s="335"/>
      <c r="I4171" s="336"/>
      <c r="J4171" s="336"/>
      <c r="K4171" s="336"/>
      <c r="L4171" s="336"/>
      <c r="M4171" s="336"/>
      <c r="N4171" s="337"/>
    </row>
    <row r="4172" spans="2:14" x14ac:dyDescent="0.2">
      <c r="B4172" s="332"/>
      <c r="C4172" s="332"/>
      <c r="D4172" s="333"/>
      <c r="E4172" s="334"/>
      <c r="F4172" s="334"/>
      <c r="G4172" s="334"/>
      <c r="H4172" s="335"/>
      <c r="I4172" s="336"/>
      <c r="J4172" s="336"/>
      <c r="K4172" s="336"/>
      <c r="L4172" s="336"/>
      <c r="M4172" s="336"/>
      <c r="N4172" s="337"/>
    </row>
    <row r="4173" spans="2:14" x14ac:dyDescent="0.2">
      <c r="B4173" s="332"/>
      <c r="C4173" s="332"/>
      <c r="D4173" s="333"/>
      <c r="E4173" s="334"/>
      <c r="F4173" s="334"/>
      <c r="G4173" s="334"/>
      <c r="H4173" s="335"/>
      <c r="I4173" s="336"/>
      <c r="J4173" s="336"/>
      <c r="K4173" s="336"/>
      <c r="L4173" s="336"/>
      <c r="M4173" s="336"/>
      <c r="N4173" s="337"/>
    </row>
    <row r="4174" spans="2:14" x14ac:dyDescent="0.2">
      <c r="B4174" s="332"/>
      <c r="C4174" s="332"/>
      <c r="D4174" s="333"/>
      <c r="E4174" s="334"/>
      <c r="F4174" s="334"/>
      <c r="G4174" s="334"/>
      <c r="H4174" s="335"/>
      <c r="I4174" s="336"/>
      <c r="J4174" s="336"/>
      <c r="K4174" s="336"/>
      <c r="L4174" s="336"/>
      <c r="M4174" s="336"/>
      <c r="N4174" s="337"/>
    </row>
    <row r="4175" spans="2:14" x14ac:dyDescent="0.2">
      <c r="B4175" s="332"/>
      <c r="C4175" s="332"/>
      <c r="D4175" s="333"/>
      <c r="E4175" s="334"/>
      <c r="F4175" s="334"/>
      <c r="G4175" s="334"/>
      <c r="H4175" s="335"/>
      <c r="I4175" s="336"/>
      <c r="J4175" s="336"/>
      <c r="K4175" s="336"/>
      <c r="L4175" s="336"/>
      <c r="M4175" s="336"/>
      <c r="N4175" s="337"/>
    </row>
    <row r="4176" spans="2:14" x14ac:dyDescent="0.2">
      <c r="B4176" s="332"/>
      <c r="C4176" s="332"/>
      <c r="D4176" s="333"/>
      <c r="E4176" s="334"/>
      <c r="F4176" s="334"/>
      <c r="G4176" s="334"/>
      <c r="H4176" s="335"/>
      <c r="I4176" s="336"/>
      <c r="J4176" s="336"/>
      <c r="K4176" s="336"/>
      <c r="L4176" s="336"/>
      <c r="M4176" s="336"/>
      <c r="N4176" s="337"/>
    </row>
    <row r="4177" spans="2:14" x14ac:dyDescent="0.2">
      <c r="B4177" s="332"/>
      <c r="C4177" s="332"/>
      <c r="D4177" s="333"/>
      <c r="E4177" s="334"/>
      <c r="F4177" s="334"/>
      <c r="G4177" s="334"/>
      <c r="H4177" s="335"/>
      <c r="I4177" s="336"/>
      <c r="J4177" s="336"/>
      <c r="K4177" s="336"/>
      <c r="L4177" s="336"/>
      <c r="M4177" s="336"/>
      <c r="N4177" s="337"/>
    </row>
    <row r="4178" spans="2:14" x14ac:dyDescent="0.2">
      <c r="B4178" s="332"/>
      <c r="C4178" s="332"/>
      <c r="D4178" s="333"/>
      <c r="E4178" s="334"/>
      <c r="F4178" s="334"/>
      <c r="G4178" s="334"/>
      <c r="H4178" s="335"/>
      <c r="I4178" s="336"/>
      <c r="J4178" s="336"/>
      <c r="K4178" s="336"/>
      <c r="L4178" s="336"/>
      <c r="M4178" s="336"/>
      <c r="N4178" s="337"/>
    </row>
    <row r="4179" spans="2:14" x14ac:dyDescent="0.2">
      <c r="B4179" s="332"/>
      <c r="C4179" s="332"/>
      <c r="D4179" s="333"/>
      <c r="E4179" s="334"/>
      <c r="F4179" s="334"/>
      <c r="G4179" s="334"/>
      <c r="H4179" s="335"/>
      <c r="I4179" s="336"/>
      <c r="J4179" s="336"/>
      <c r="K4179" s="336"/>
      <c r="L4179" s="336"/>
      <c r="M4179" s="336"/>
      <c r="N4179" s="337"/>
    </row>
    <row r="4180" spans="2:14" x14ac:dyDescent="0.2">
      <c r="B4180" s="332"/>
      <c r="C4180" s="332"/>
      <c r="D4180" s="333"/>
      <c r="E4180" s="334"/>
      <c r="F4180" s="334"/>
      <c r="G4180" s="334"/>
      <c r="H4180" s="335"/>
      <c r="I4180" s="336"/>
      <c r="J4180" s="336"/>
      <c r="K4180" s="336"/>
      <c r="L4180" s="336"/>
      <c r="M4180" s="336"/>
      <c r="N4180" s="337"/>
    </row>
    <row r="4181" spans="2:14" x14ac:dyDescent="0.2">
      <c r="B4181" s="332"/>
      <c r="C4181" s="332"/>
      <c r="D4181" s="333"/>
      <c r="E4181" s="334"/>
      <c r="F4181" s="334"/>
      <c r="G4181" s="334"/>
      <c r="H4181" s="335"/>
      <c r="I4181" s="336"/>
      <c r="J4181" s="336"/>
      <c r="K4181" s="336"/>
      <c r="L4181" s="336"/>
      <c r="M4181" s="336"/>
      <c r="N4181" s="337"/>
    </row>
    <row r="4182" spans="2:14" x14ac:dyDescent="0.2">
      <c r="B4182" s="332"/>
      <c r="C4182" s="332"/>
      <c r="D4182" s="333"/>
      <c r="E4182" s="334"/>
      <c r="F4182" s="334"/>
      <c r="G4182" s="334"/>
      <c r="H4182" s="335"/>
      <c r="I4182" s="336"/>
      <c r="J4182" s="336"/>
      <c r="K4182" s="336"/>
      <c r="L4182" s="336"/>
      <c r="M4182" s="336"/>
      <c r="N4182" s="337"/>
    </row>
    <row r="4183" spans="2:14" x14ac:dyDescent="0.2">
      <c r="B4183" s="332"/>
      <c r="C4183" s="332"/>
      <c r="D4183" s="333"/>
      <c r="E4183" s="334"/>
      <c r="F4183" s="334"/>
      <c r="G4183" s="334"/>
      <c r="H4183" s="335"/>
      <c r="I4183" s="336"/>
      <c r="J4183" s="336"/>
      <c r="K4183" s="336"/>
      <c r="L4183" s="336"/>
      <c r="M4183" s="336"/>
      <c r="N4183" s="337"/>
    </row>
    <row r="4184" spans="2:14" x14ac:dyDescent="0.2">
      <c r="B4184" s="332"/>
      <c r="C4184" s="332"/>
      <c r="D4184" s="333"/>
      <c r="E4184" s="334"/>
      <c r="F4184" s="334"/>
      <c r="G4184" s="334"/>
      <c r="H4184" s="335"/>
      <c r="I4184" s="336"/>
      <c r="J4184" s="336"/>
      <c r="K4184" s="336"/>
      <c r="L4184" s="336"/>
      <c r="M4184" s="336"/>
      <c r="N4184" s="337"/>
    </row>
    <row r="4185" spans="2:14" x14ac:dyDescent="0.2">
      <c r="B4185" s="332"/>
      <c r="C4185" s="332"/>
      <c r="D4185" s="333"/>
      <c r="E4185" s="334"/>
      <c r="F4185" s="334"/>
      <c r="G4185" s="334"/>
      <c r="H4185" s="335"/>
      <c r="I4185" s="336"/>
      <c r="J4185" s="336"/>
      <c r="K4185" s="336"/>
      <c r="L4185" s="336"/>
      <c r="M4185" s="336"/>
      <c r="N4185" s="337"/>
    </row>
    <row r="4186" spans="2:14" x14ac:dyDescent="0.2">
      <c r="B4186" s="332"/>
      <c r="C4186" s="332"/>
      <c r="D4186" s="333"/>
      <c r="E4186" s="334"/>
      <c r="F4186" s="334"/>
      <c r="G4186" s="334"/>
      <c r="H4186" s="335"/>
      <c r="I4186" s="336"/>
      <c r="J4186" s="336"/>
      <c r="K4186" s="336"/>
      <c r="L4186" s="336"/>
      <c r="M4186" s="336"/>
      <c r="N4186" s="337"/>
    </row>
    <row r="4187" spans="2:14" x14ac:dyDescent="0.2">
      <c r="B4187" s="332"/>
      <c r="C4187" s="332"/>
      <c r="D4187" s="333"/>
      <c r="E4187" s="334"/>
      <c r="F4187" s="334"/>
      <c r="G4187" s="334"/>
      <c r="H4187" s="335"/>
      <c r="I4187" s="336"/>
      <c r="J4187" s="336"/>
      <c r="K4187" s="336"/>
      <c r="L4187" s="336"/>
      <c r="M4187" s="336"/>
      <c r="N4187" s="337"/>
    </row>
    <row r="4188" spans="2:14" x14ac:dyDescent="0.2">
      <c r="B4188" s="332"/>
      <c r="C4188" s="332"/>
      <c r="D4188" s="333"/>
      <c r="E4188" s="334"/>
      <c r="F4188" s="334"/>
      <c r="G4188" s="334"/>
      <c r="H4188" s="335"/>
      <c r="I4188" s="336"/>
      <c r="J4188" s="336"/>
      <c r="K4188" s="336"/>
      <c r="L4188" s="336"/>
      <c r="M4188" s="336"/>
      <c r="N4188" s="337"/>
    </row>
    <row r="4189" spans="2:14" x14ac:dyDescent="0.2">
      <c r="B4189" s="332"/>
      <c r="C4189" s="332"/>
      <c r="D4189" s="333"/>
      <c r="E4189" s="334"/>
      <c r="F4189" s="334"/>
      <c r="G4189" s="334"/>
      <c r="H4189" s="335"/>
      <c r="I4189" s="336"/>
      <c r="J4189" s="336"/>
      <c r="K4189" s="336"/>
      <c r="L4189" s="336"/>
      <c r="M4189" s="336"/>
      <c r="N4189" s="337"/>
    </row>
    <row r="4190" spans="2:14" x14ac:dyDescent="0.2">
      <c r="B4190" s="332"/>
      <c r="C4190" s="332"/>
      <c r="D4190" s="333"/>
      <c r="E4190" s="334"/>
      <c r="F4190" s="334"/>
      <c r="G4190" s="334"/>
      <c r="H4190" s="335"/>
      <c r="I4190" s="336"/>
      <c r="J4190" s="336"/>
      <c r="K4190" s="336"/>
      <c r="L4190" s="336"/>
      <c r="M4190" s="336"/>
      <c r="N4190" s="337"/>
    </row>
    <row r="4191" spans="2:14" x14ac:dyDescent="0.2">
      <c r="B4191" s="332"/>
      <c r="C4191" s="332"/>
      <c r="D4191" s="333"/>
      <c r="E4191" s="334"/>
      <c r="F4191" s="334"/>
      <c r="G4191" s="334"/>
      <c r="H4191" s="335"/>
      <c r="I4191" s="336"/>
      <c r="J4191" s="336"/>
      <c r="K4191" s="336"/>
      <c r="L4191" s="336"/>
      <c r="M4191" s="336"/>
      <c r="N4191" s="337"/>
    </row>
    <row r="4192" spans="2:14" x14ac:dyDescent="0.2">
      <c r="B4192" s="332"/>
      <c r="C4192" s="332"/>
      <c r="D4192" s="333"/>
      <c r="E4192" s="334"/>
      <c r="F4192" s="334"/>
      <c r="G4192" s="334"/>
      <c r="H4192" s="335"/>
      <c r="I4192" s="336"/>
      <c r="J4192" s="336"/>
      <c r="K4192" s="336"/>
      <c r="L4192" s="336"/>
      <c r="M4192" s="336"/>
      <c r="N4192" s="337"/>
    </row>
    <row r="4193" spans="2:14" x14ac:dyDescent="0.2">
      <c r="B4193" s="332"/>
      <c r="C4193" s="332"/>
      <c r="D4193" s="333"/>
      <c r="E4193" s="334"/>
      <c r="F4193" s="334"/>
      <c r="G4193" s="334"/>
      <c r="H4193" s="335"/>
      <c r="I4193" s="336"/>
      <c r="J4193" s="336"/>
      <c r="K4193" s="336"/>
      <c r="L4193" s="336"/>
      <c r="M4193" s="336"/>
      <c r="N4193" s="337"/>
    </row>
    <row r="4194" spans="2:14" x14ac:dyDescent="0.2">
      <c r="B4194" s="332"/>
      <c r="C4194" s="332"/>
      <c r="D4194" s="333"/>
      <c r="E4194" s="334"/>
      <c r="F4194" s="334"/>
      <c r="G4194" s="334"/>
      <c r="H4194" s="335"/>
      <c r="I4194" s="336"/>
      <c r="J4194" s="336"/>
      <c r="K4194" s="336"/>
      <c r="L4194" s="336"/>
      <c r="M4194" s="336"/>
      <c r="N4194" s="337"/>
    </row>
    <row r="4195" spans="2:14" x14ac:dyDescent="0.2">
      <c r="B4195" s="332"/>
      <c r="C4195" s="332"/>
      <c r="D4195" s="333"/>
      <c r="E4195" s="334"/>
      <c r="F4195" s="334"/>
      <c r="G4195" s="334"/>
      <c r="H4195" s="335"/>
      <c r="I4195" s="336"/>
      <c r="J4195" s="336"/>
      <c r="K4195" s="336"/>
      <c r="L4195" s="336"/>
      <c r="M4195" s="336"/>
      <c r="N4195" s="337"/>
    </row>
    <row r="4196" spans="2:14" x14ac:dyDescent="0.2">
      <c r="B4196" s="332"/>
      <c r="C4196" s="332"/>
      <c r="D4196" s="333"/>
      <c r="E4196" s="334"/>
      <c r="F4196" s="334"/>
      <c r="G4196" s="334"/>
      <c r="H4196" s="335"/>
      <c r="I4196" s="336"/>
      <c r="J4196" s="336"/>
      <c r="K4196" s="336"/>
      <c r="L4196" s="336"/>
      <c r="M4196" s="336"/>
      <c r="N4196" s="337"/>
    </row>
    <row r="4197" spans="2:14" x14ac:dyDescent="0.2">
      <c r="B4197" s="332"/>
      <c r="C4197" s="332"/>
      <c r="D4197" s="333"/>
      <c r="E4197" s="334"/>
      <c r="F4197" s="334"/>
      <c r="G4197" s="334"/>
      <c r="H4197" s="335"/>
      <c r="I4197" s="336"/>
      <c r="J4197" s="336"/>
      <c r="K4197" s="336"/>
      <c r="L4197" s="336"/>
      <c r="M4197" s="336"/>
      <c r="N4197" s="337"/>
    </row>
    <row r="4198" spans="2:14" x14ac:dyDescent="0.2">
      <c r="B4198" s="332"/>
      <c r="C4198" s="332"/>
      <c r="D4198" s="333"/>
      <c r="E4198" s="334"/>
      <c r="F4198" s="334"/>
      <c r="G4198" s="334"/>
      <c r="H4198" s="335"/>
      <c r="I4198" s="336"/>
      <c r="J4198" s="336"/>
      <c r="K4198" s="336"/>
      <c r="L4198" s="336"/>
      <c r="M4198" s="336"/>
      <c r="N4198" s="337"/>
    </row>
    <row r="4199" spans="2:14" x14ac:dyDescent="0.2">
      <c r="B4199" s="332"/>
      <c r="C4199" s="332"/>
      <c r="D4199" s="333"/>
      <c r="E4199" s="334"/>
      <c r="F4199" s="334"/>
      <c r="G4199" s="334"/>
      <c r="H4199" s="335"/>
      <c r="I4199" s="336"/>
      <c r="J4199" s="336"/>
      <c r="K4199" s="336"/>
      <c r="L4199" s="336"/>
      <c r="M4199" s="336"/>
      <c r="N4199" s="337"/>
    </row>
    <row r="4200" spans="2:14" x14ac:dyDescent="0.2">
      <c r="B4200" s="332"/>
      <c r="C4200" s="332"/>
      <c r="D4200" s="333"/>
      <c r="E4200" s="334"/>
      <c r="F4200" s="334"/>
      <c r="G4200" s="334"/>
      <c r="H4200" s="335"/>
      <c r="I4200" s="336"/>
      <c r="J4200" s="336"/>
      <c r="K4200" s="336"/>
      <c r="L4200" s="336"/>
      <c r="M4200" s="336"/>
      <c r="N4200" s="337"/>
    </row>
    <row r="4201" spans="2:14" x14ac:dyDescent="0.2">
      <c r="B4201" s="332"/>
      <c r="C4201" s="332"/>
      <c r="D4201" s="333"/>
      <c r="E4201" s="334"/>
      <c r="F4201" s="334"/>
      <c r="G4201" s="334"/>
      <c r="H4201" s="335"/>
      <c r="I4201" s="336"/>
      <c r="J4201" s="336"/>
      <c r="K4201" s="336"/>
      <c r="L4201" s="336"/>
      <c r="M4201" s="336"/>
      <c r="N4201" s="337"/>
    </row>
    <row r="4202" spans="2:14" x14ac:dyDescent="0.2">
      <c r="B4202" s="332"/>
      <c r="C4202" s="332"/>
      <c r="D4202" s="333"/>
      <c r="E4202" s="334"/>
      <c r="F4202" s="334"/>
      <c r="G4202" s="334"/>
      <c r="H4202" s="335"/>
      <c r="I4202" s="336"/>
      <c r="J4202" s="336"/>
      <c r="K4202" s="336"/>
      <c r="L4202" s="336"/>
      <c r="M4202" s="336"/>
      <c r="N4202" s="337"/>
    </row>
    <row r="4203" spans="2:14" x14ac:dyDescent="0.2">
      <c r="B4203" s="332"/>
      <c r="C4203" s="332"/>
      <c r="D4203" s="333"/>
      <c r="E4203" s="334"/>
      <c r="F4203" s="334"/>
      <c r="G4203" s="334"/>
      <c r="H4203" s="335"/>
      <c r="I4203" s="336"/>
      <c r="J4203" s="336"/>
      <c r="K4203" s="336"/>
      <c r="L4203" s="336"/>
      <c r="M4203" s="336"/>
      <c r="N4203" s="337"/>
    </row>
    <row r="4204" spans="2:14" x14ac:dyDescent="0.2">
      <c r="B4204" s="332"/>
      <c r="C4204" s="332"/>
      <c r="D4204" s="333"/>
      <c r="E4204" s="334"/>
      <c r="F4204" s="334"/>
      <c r="G4204" s="334"/>
      <c r="H4204" s="335"/>
      <c r="I4204" s="336"/>
      <c r="J4204" s="336"/>
      <c r="K4204" s="336"/>
      <c r="L4204" s="336"/>
      <c r="M4204" s="336"/>
      <c r="N4204" s="337"/>
    </row>
    <row r="4205" spans="2:14" x14ac:dyDescent="0.2">
      <c r="B4205" s="332"/>
      <c r="C4205" s="332"/>
      <c r="D4205" s="333"/>
      <c r="E4205" s="334"/>
      <c r="F4205" s="334"/>
      <c r="G4205" s="334"/>
      <c r="H4205" s="335"/>
      <c r="I4205" s="336"/>
      <c r="J4205" s="336"/>
      <c r="K4205" s="336"/>
      <c r="L4205" s="336"/>
      <c r="M4205" s="336"/>
      <c r="N4205" s="337"/>
    </row>
    <row r="4206" spans="2:14" x14ac:dyDescent="0.2">
      <c r="B4206" s="332"/>
      <c r="C4206" s="332"/>
      <c r="D4206" s="333"/>
      <c r="E4206" s="334"/>
      <c r="F4206" s="334"/>
      <c r="G4206" s="334"/>
      <c r="H4206" s="335"/>
      <c r="I4206" s="336"/>
      <c r="J4206" s="336"/>
      <c r="K4206" s="336"/>
      <c r="L4206" s="336"/>
      <c r="M4206" s="336"/>
      <c r="N4206" s="337"/>
    </row>
    <row r="4207" spans="2:14" x14ac:dyDescent="0.2">
      <c r="B4207" s="332"/>
      <c r="C4207" s="332"/>
      <c r="D4207" s="333"/>
      <c r="E4207" s="334"/>
      <c r="F4207" s="334"/>
      <c r="G4207" s="334"/>
      <c r="H4207" s="335"/>
      <c r="I4207" s="336"/>
      <c r="J4207" s="336"/>
      <c r="K4207" s="336"/>
      <c r="L4207" s="336"/>
      <c r="M4207" s="336"/>
      <c r="N4207" s="337"/>
    </row>
    <row r="4208" spans="2:14" x14ac:dyDescent="0.2">
      <c r="B4208" s="332"/>
      <c r="C4208" s="332"/>
      <c r="D4208" s="333"/>
      <c r="E4208" s="334"/>
      <c r="F4208" s="334"/>
      <c r="G4208" s="334"/>
      <c r="H4208" s="335"/>
      <c r="I4208" s="336"/>
      <c r="J4208" s="336"/>
      <c r="K4208" s="336"/>
      <c r="L4208" s="336"/>
      <c r="M4208" s="336"/>
      <c r="N4208" s="337"/>
    </row>
    <row r="4209" spans="2:14" x14ac:dyDescent="0.2">
      <c r="B4209" s="332"/>
      <c r="C4209" s="332"/>
      <c r="D4209" s="333"/>
      <c r="E4209" s="334"/>
      <c r="F4209" s="334"/>
      <c r="G4209" s="334"/>
      <c r="H4209" s="335"/>
      <c r="I4209" s="336"/>
      <c r="J4209" s="336"/>
      <c r="K4209" s="336"/>
      <c r="L4209" s="336"/>
      <c r="M4209" s="336"/>
      <c r="N4209" s="337"/>
    </row>
    <row r="4210" spans="2:14" x14ac:dyDescent="0.2">
      <c r="B4210" s="332"/>
      <c r="C4210" s="332"/>
      <c r="D4210" s="333"/>
      <c r="E4210" s="334"/>
      <c r="F4210" s="334"/>
      <c r="G4210" s="334"/>
      <c r="H4210" s="335"/>
      <c r="I4210" s="336"/>
      <c r="J4210" s="336"/>
      <c r="K4210" s="336"/>
      <c r="L4210" s="336"/>
      <c r="M4210" s="336"/>
      <c r="N4210" s="337"/>
    </row>
    <row r="4211" spans="2:14" x14ac:dyDescent="0.2">
      <c r="B4211" s="332"/>
      <c r="C4211" s="332"/>
      <c r="D4211" s="333"/>
      <c r="E4211" s="334"/>
      <c r="F4211" s="334"/>
      <c r="G4211" s="334"/>
      <c r="H4211" s="335"/>
      <c r="I4211" s="336"/>
      <c r="J4211" s="336"/>
      <c r="K4211" s="336"/>
      <c r="L4211" s="336"/>
      <c r="M4211" s="336"/>
      <c r="N4211" s="337"/>
    </row>
    <row r="4212" spans="2:14" x14ac:dyDescent="0.2">
      <c r="B4212" s="332"/>
      <c r="C4212" s="332"/>
      <c r="D4212" s="333"/>
      <c r="E4212" s="334"/>
      <c r="F4212" s="334"/>
      <c r="G4212" s="334"/>
      <c r="H4212" s="335"/>
      <c r="I4212" s="336"/>
      <c r="J4212" s="336"/>
      <c r="K4212" s="336"/>
      <c r="L4212" s="336"/>
      <c r="M4212" s="336"/>
      <c r="N4212" s="337"/>
    </row>
    <row r="4213" spans="2:14" x14ac:dyDescent="0.2">
      <c r="B4213" s="332"/>
      <c r="C4213" s="332"/>
      <c r="D4213" s="333"/>
      <c r="E4213" s="334"/>
      <c r="F4213" s="334"/>
      <c r="G4213" s="334"/>
      <c r="H4213" s="335"/>
      <c r="I4213" s="336"/>
      <c r="J4213" s="336"/>
      <c r="K4213" s="336"/>
      <c r="L4213" s="336"/>
      <c r="M4213" s="336"/>
      <c r="N4213" s="337"/>
    </row>
    <row r="4214" spans="2:14" x14ac:dyDescent="0.2">
      <c r="B4214" s="332"/>
      <c r="C4214" s="332"/>
      <c r="D4214" s="333"/>
      <c r="E4214" s="334"/>
      <c r="F4214" s="334"/>
      <c r="G4214" s="334"/>
      <c r="H4214" s="335"/>
      <c r="I4214" s="336"/>
      <c r="J4214" s="336"/>
      <c r="K4214" s="336"/>
      <c r="L4214" s="336"/>
      <c r="M4214" s="336"/>
      <c r="N4214" s="337"/>
    </row>
    <row r="4215" spans="2:14" x14ac:dyDescent="0.2">
      <c r="B4215" s="332"/>
      <c r="C4215" s="332"/>
      <c r="D4215" s="333"/>
      <c r="E4215" s="334"/>
      <c r="F4215" s="334"/>
      <c r="G4215" s="334"/>
      <c r="H4215" s="335"/>
      <c r="I4215" s="336"/>
      <c r="J4215" s="336"/>
      <c r="K4215" s="336"/>
      <c r="L4215" s="336"/>
      <c r="M4215" s="336"/>
      <c r="N4215" s="337"/>
    </row>
    <row r="4216" spans="2:14" x14ac:dyDescent="0.2">
      <c r="B4216" s="332"/>
      <c r="C4216" s="332"/>
      <c r="D4216" s="333"/>
      <c r="E4216" s="334"/>
      <c r="F4216" s="334"/>
      <c r="G4216" s="334"/>
      <c r="H4216" s="335"/>
      <c r="I4216" s="336"/>
      <c r="J4216" s="336"/>
      <c r="K4216" s="336"/>
      <c r="L4216" s="336"/>
      <c r="M4216" s="336"/>
      <c r="N4216" s="337"/>
    </row>
    <row r="4217" spans="2:14" x14ac:dyDescent="0.2">
      <c r="B4217" s="332"/>
      <c r="C4217" s="332"/>
      <c r="D4217" s="333"/>
      <c r="E4217" s="334"/>
      <c r="F4217" s="334"/>
      <c r="G4217" s="334"/>
      <c r="H4217" s="335"/>
      <c r="I4217" s="336"/>
      <c r="J4217" s="336"/>
      <c r="K4217" s="336"/>
      <c r="L4217" s="336"/>
      <c r="M4217" s="336"/>
      <c r="N4217" s="337"/>
    </row>
    <row r="4218" spans="2:14" x14ac:dyDescent="0.2">
      <c r="B4218" s="332"/>
      <c r="C4218" s="332"/>
      <c r="D4218" s="333"/>
      <c r="E4218" s="334"/>
      <c r="F4218" s="334"/>
      <c r="G4218" s="334"/>
      <c r="H4218" s="335"/>
      <c r="I4218" s="336"/>
      <c r="J4218" s="336"/>
      <c r="K4218" s="336"/>
      <c r="L4218" s="336"/>
      <c r="M4218" s="336"/>
      <c r="N4218" s="337"/>
    </row>
    <row r="4219" spans="2:14" x14ac:dyDescent="0.2">
      <c r="B4219" s="332"/>
      <c r="C4219" s="332"/>
      <c r="D4219" s="333"/>
      <c r="E4219" s="334"/>
      <c r="F4219" s="334"/>
      <c r="G4219" s="334"/>
      <c r="H4219" s="335"/>
      <c r="I4219" s="336"/>
      <c r="J4219" s="336"/>
      <c r="K4219" s="336"/>
      <c r="L4219" s="336"/>
      <c r="M4219" s="336"/>
      <c r="N4219" s="337"/>
    </row>
    <row r="4220" spans="2:14" x14ac:dyDescent="0.2">
      <c r="B4220" s="332"/>
      <c r="C4220" s="332"/>
      <c r="D4220" s="333"/>
      <c r="E4220" s="334"/>
      <c r="F4220" s="334"/>
      <c r="G4220" s="334"/>
      <c r="H4220" s="335"/>
      <c r="I4220" s="336"/>
      <c r="J4220" s="336"/>
      <c r="K4220" s="336"/>
      <c r="L4220" s="336"/>
      <c r="M4220" s="336"/>
      <c r="N4220" s="337"/>
    </row>
    <row r="4221" spans="2:14" x14ac:dyDescent="0.2">
      <c r="B4221" s="332"/>
      <c r="C4221" s="332"/>
      <c r="D4221" s="333"/>
      <c r="E4221" s="334"/>
      <c r="F4221" s="334"/>
      <c r="G4221" s="334"/>
      <c r="H4221" s="335"/>
      <c r="I4221" s="336"/>
      <c r="J4221" s="336"/>
      <c r="K4221" s="336"/>
      <c r="L4221" s="336"/>
      <c r="M4221" s="336"/>
      <c r="N4221" s="337"/>
    </row>
    <row r="4222" spans="2:14" x14ac:dyDescent="0.2">
      <c r="B4222" s="332"/>
      <c r="C4222" s="332"/>
      <c r="D4222" s="333"/>
      <c r="E4222" s="334"/>
      <c r="F4222" s="334"/>
      <c r="G4222" s="334"/>
      <c r="H4222" s="335"/>
      <c r="I4222" s="336"/>
      <c r="J4222" s="336"/>
      <c r="K4222" s="336"/>
      <c r="L4222" s="336"/>
      <c r="M4222" s="336"/>
      <c r="N4222" s="337"/>
    </row>
    <row r="4223" spans="2:14" x14ac:dyDescent="0.2">
      <c r="B4223" s="332"/>
      <c r="C4223" s="332"/>
      <c r="D4223" s="333"/>
      <c r="E4223" s="334"/>
      <c r="F4223" s="334"/>
      <c r="G4223" s="334"/>
      <c r="H4223" s="335"/>
      <c r="I4223" s="336"/>
      <c r="J4223" s="336"/>
      <c r="K4223" s="336"/>
      <c r="L4223" s="336"/>
      <c r="M4223" s="336"/>
      <c r="N4223" s="337"/>
    </row>
    <row r="4224" spans="2:14" x14ac:dyDescent="0.2">
      <c r="B4224" s="332"/>
      <c r="C4224" s="332"/>
      <c r="D4224" s="333"/>
      <c r="E4224" s="334"/>
      <c r="F4224" s="334"/>
      <c r="G4224" s="334"/>
      <c r="H4224" s="335"/>
      <c r="I4224" s="336"/>
      <c r="J4224" s="336"/>
      <c r="K4224" s="336"/>
      <c r="L4224" s="336"/>
      <c r="M4224" s="336"/>
      <c r="N4224" s="337"/>
    </row>
    <row r="4225" spans="2:14" x14ac:dyDescent="0.2">
      <c r="B4225" s="332"/>
      <c r="C4225" s="332"/>
      <c r="D4225" s="333"/>
      <c r="E4225" s="334"/>
      <c r="F4225" s="334"/>
      <c r="G4225" s="334"/>
      <c r="H4225" s="335"/>
      <c r="I4225" s="336"/>
      <c r="J4225" s="336"/>
      <c r="K4225" s="336"/>
      <c r="L4225" s="336"/>
      <c r="M4225" s="336"/>
      <c r="N4225" s="337"/>
    </row>
    <row r="4226" spans="2:14" x14ac:dyDescent="0.2">
      <c r="B4226" s="332"/>
      <c r="C4226" s="332"/>
      <c r="D4226" s="333"/>
      <c r="E4226" s="334"/>
      <c r="F4226" s="334"/>
      <c r="G4226" s="334"/>
      <c r="H4226" s="335"/>
      <c r="I4226" s="336"/>
      <c r="J4226" s="336"/>
      <c r="K4226" s="336"/>
      <c r="L4226" s="336"/>
      <c r="M4226" s="336"/>
      <c r="N4226" s="337"/>
    </row>
    <row r="4227" spans="2:14" x14ac:dyDescent="0.2">
      <c r="B4227" s="332"/>
      <c r="C4227" s="332"/>
      <c r="D4227" s="333"/>
      <c r="E4227" s="334"/>
      <c r="F4227" s="334"/>
      <c r="G4227" s="334"/>
      <c r="H4227" s="335"/>
      <c r="I4227" s="336"/>
      <c r="J4227" s="336"/>
      <c r="K4227" s="336"/>
      <c r="L4227" s="336"/>
      <c r="M4227" s="336"/>
      <c r="N4227" s="337"/>
    </row>
    <row r="4228" spans="2:14" x14ac:dyDescent="0.2">
      <c r="B4228" s="332"/>
      <c r="C4228" s="332"/>
      <c r="D4228" s="333"/>
      <c r="E4228" s="334"/>
      <c r="F4228" s="334"/>
      <c r="G4228" s="334"/>
      <c r="H4228" s="335"/>
      <c r="I4228" s="336"/>
      <c r="J4228" s="336"/>
      <c r="K4228" s="336"/>
      <c r="L4228" s="336"/>
      <c r="M4228" s="336"/>
      <c r="N4228" s="337"/>
    </row>
    <row r="4229" spans="2:14" x14ac:dyDescent="0.2">
      <c r="B4229" s="332"/>
      <c r="C4229" s="332"/>
      <c r="D4229" s="333"/>
      <c r="E4229" s="334"/>
      <c r="F4229" s="334"/>
      <c r="G4229" s="334"/>
      <c r="H4229" s="335"/>
      <c r="I4229" s="336"/>
      <c r="J4229" s="336"/>
      <c r="K4229" s="336"/>
      <c r="L4229" s="336"/>
      <c r="M4229" s="336"/>
      <c r="N4229" s="337"/>
    </row>
    <row r="4230" spans="2:14" x14ac:dyDescent="0.2">
      <c r="B4230" s="332"/>
      <c r="C4230" s="332"/>
      <c r="D4230" s="333"/>
      <c r="E4230" s="334"/>
      <c r="F4230" s="334"/>
      <c r="G4230" s="334"/>
      <c r="H4230" s="335"/>
      <c r="I4230" s="336"/>
      <c r="J4230" s="336"/>
      <c r="K4230" s="336"/>
      <c r="L4230" s="336"/>
      <c r="M4230" s="336"/>
      <c r="N4230" s="337"/>
    </row>
    <row r="4231" spans="2:14" x14ac:dyDescent="0.2">
      <c r="B4231" s="332"/>
      <c r="C4231" s="332"/>
      <c r="D4231" s="333"/>
      <c r="E4231" s="334"/>
      <c r="F4231" s="334"/>
      <c r="G4231" s="334"/>
      <c r="H4231" s="335"/>
      <c r="I4231" s="336"/>
      <c r="J4231" s="336"/>
      <c r="K4231" s="336"/>
      <c r="L4231" s="336"/>
      <c r="M4231" s="336"/>
      <c r="N4231" s="337"/>
    </row>
    <row r="4232" spans="2:14" x14ac:dyDescent="0.2">
      <c r="B4232" s="332"/>
      <c r="C4232" s="332"/>
      <c r="D4232" s="333"/>
      <c r="E4232" s="334"/>
      <c r="F4232" s="334"/>
      <c r="G4232" s="334"/>
      <c r="H4232" s="335"/>
      <c r="I4232" s="336"/>
      <c r="J4232" s="336"/>
      <c r="K4232" s="336"/>
      <c r="L4232" s="336"/>
      <c r="M4232" s="336"/>
      <c r="N4232" s="337"/>
    </row>
    <row r="4233" spans="2:14" x14ac:dyDescent="0.2">
      <c r="B4233" s="332"/>
      <c r="C4233" s="332"/>
      <c r="D4233" s="333"/>
      <c r="E4233" s="334"/>
      <c r="F4233" s="334"/>
      <c r="G4233" s="334"/>
      <c r="H4233" s="335"/>
      <c r="I4233" s="336"/>
      <c r="J4233" s="336"/>
      <c r="K4233" s="336"/>
      <c r="L4233" s="336"/>
      <c r="M4233" s="336"/>
      <c r="N4233" s="337"/>
    </row>
    <row r="4234" spans="2:14" x14ac:dyDescent="0.2">
      <c r="B4234" s="332"/>
      <c r="C4234" s="332"/>
      <c r="D4234" s="333"/>
      <c r="E4234" s="334"/>
      <c r="F4234" s="334"/>
      <c r="G4234" s="334"/>
      <c r="H4234" s="335"/>
      <c r="I4234" s="336"/>
      <c r="J4234" s="336"/>
      <c r="K4234" s="336"/>
      <c r="L4234" s="336"/>
      <c r="M4234" s="336"/>
      <c r="N4234" s="337"/>
    </row>
    <row r="4235" spans="2:14" x14ac:dyDescent="0.2">
      <c r="B4235" s="332"/>
      <c r="C4235" s="332"/>
      <c r="D4235" s="333"/>
      <c r="E4235" s="334"/>
      <c r="F4235" s="334"/>
      <c r="G4235" s="334"/>
      <c r="H4235" s="335"/>
      <c r="I4235" s="336"/>
      <c r="J4235" s="336"/>
      <c r="K4235" s="336"/>
      <c r="L4235" s="336"/>
      <c r="M4235" s="336"/>
      <c r="N4235" s="337"/>
    </row>
    <row r="4236" spans="2:14" x14ac:dyDescent="0.2">
      <c r="B4236" s="332"/>
      <c r="C4236" s="332"/>
      <c r="D4236" s="333"/>
      <c r="E4236" s="334"/>
      <c r="F4236" s="334"/>
      <c r="G4236" s="334"/>
      <c r="H4236" s="335"/>
      <c r="I4236" s="336"/>
      <c r="J4236" s="336"/>
      <c r="K4236" s="336"/>
      <c r="L4236" s="336"/>
      <c r="M4236" s="336"/>
      <c r="N4236" s="337"/>
    </row>
    <row r="4237" spans="2:14" x14ac:dyDescent="0.2">
      <c r="B4237" s="332"/>
      <c r="C4237" s="332"/>
      <c r="D4237" s="333"/>
      <c r="E4237" s="334"/>
      <c r="F4237" s="334"/>
      <c r="G4237" s="334"/>
      <c r="H4237" s="335"/>
      <c r="I4237" s="336"/>
      <c r="J4237" s="336"/>
      <c r="K4237" s="336"/>
      <c r="L4237" s="336"/>
      <c r="M4237" s="336"/>
      <c r="N4237" s="337"/>
    </row>
    <row r="4238" spans="2:14" x14ac:dyDescent="0.2">
      <c r="B4238" s="332"/>
      <c r="C4238" s="332"/>
      <c r="D4238" s="333"/>
      <c r="E4238" s="334"/>
      <c r="F4238" s="334"/>
      <c r="G4238" s="334"/>
      <c r="H4238" s="335"/>
      <c r="I4238" s="336"/>
      <c r="J4238" s="336"/>
      <c r="K4238" s="336"/>
      <c r="L4238" s="336"/>
      <c r="M4238" s="336"/>
      <c r="N4238" s="337"/>
    </row>
    <row r="4239" spans="2:14" x14ac:dyDescent="0.2">
      <c r="B4239" s="332"/>
      <c r="C4239" s="332"/>
      <c r="D4239" s="333"/>
      <c r="E4239" s="334"/>
      <c r="F4239" s="334"/>
      <c r="G4239" s="334"/>
      <c r="H4239" s="335"/>
      <c r="I4239" s="336"/>
      <c r="J4239" s="336"/>
      <c r="K4239" s="336"/>
      <c r="L4239" s="336"/>
      <c r="M4239" s="336"/>
      <c r="N4239" s="337"/>
    </row>
    <row r="4240" spans="2:14" x14ac:dyDescent="0.2">
      <c r="B4240" s="332"/>
      <c r="C4240" s="332"/>
      <c r="D4240" s="333"/>
      <c r="E4240" s="334"/>
      <c r="F4240" s="334"/>
      <c r="G4240" s="334"/>
      <c r="H4240" s="335"/>
      <c r="I4240" s="336"/>
      <c r="J4240" s="336"/>
      <c r="K4240" s="336"/>
      <c r="L4240" s="336"/>
      <c r="M4240" s="336"/>
      <c r="N4240" s="337"/>
    </row>
    <row r="4241" spans="2:14" x14ac:dyDescent="0.2">
      <c r="B4241" s="332"/>
      <c r="C4241" s="332"/>
      <c r="D4241" s="333"/>
      <c r="E4241" s="334"/>
      <c r="F4241" s="334"/>
      <c r="G4241" s="334"/>
      <c r="H4241" s="335"/>
      <c r="I4241" s="336"/>
      <c r="J4241" s="336"/>
      <c r="K4241" s="336"/>
      <c r="L4241" s="336"/>
      <c r="M4241" s="336"/>
      <c r="N4241" s="337"/>
    </row>
    <row r="4242" spans="2:14" x14ac:dyDescent="0.2">
      <c r="B4242" s="332"/>
      <c r="C4242" s="332"/>
      <c r="D4242" s="333"/>
      <c r="E4242" s="334"/>
      <c r="F4242" s="334"/>
      <c r="G4242" s="334"/>
      <c r="H4242" s="335"/>
      <c r="I4242" s="336"/>
      <c r="J4242" s="336"/>
      <c r="K4242" s="336"/>
      <c r="L4242" s="336"/>
      <c r="M4242" s="336"/>
      <c r="N4242" s="337"/>
    </row>
    <row r="4243" spans="2:14" x14ac:dyDescent="0.2">
      <c r="B4243" s="332"/>
      <c r="C4243" s="332"/>
      <c r="D4243" s="333"/>
      <c r="E4243" s="334"/>
      <c r="F4243" s="334"/>
      <c r="G4243" s="334"/>
      <c r="H4243" s="335"/>
      <c r="I4243" s="336"/>
      <c r="J4243" s="336"/>
      <c r="K4243" s="336"/>
      <c r="L4243" s="336"/>
      <c r="M4243" s="336"/>
      <c r="N4243" s="337"/>
    </row>
    <row r="4244" spans="2:14" x14ac:dyDescent="0.2">
      <c r="B4244" s="332"/>
      <c r="C4244" s="332"/>
      <c r="D4244" s="333"/>
      <c r="E4244" s="334"/>
      <c r="F4244" s="334"/>
      <c r="G4244" s="334"/>
      <c r="H4244" s="335"/>
      <c r="I4244" s="336"/>
      <c r="J4244" s="336"/>
      <c r="K4244" s="336"/>
      <c r="L4244" s="336"/>
      <c r="M4244" s="336"/>
      <c r="N4244" s="337"/>
    </row>
    <row r="4245" spans="2:14" x14ac:dyDescent="0.2">
      <c r="B4245" s="332"/>
      <c r="C4245" s="332"/>
      <c r="D4245" s="333"/>
      <c r="E4245" s="334"/>
      <c r="F4245" s="334"/>
      <c r="G4245" s="334"/>
      <c r="H4245" s="335"/>
      <c r="I4245" s="336"/>
      <c r="J4245" s="336"/>
      <c r="K4245" s="336"/>
      <c r="L4245" s="336"/>
      <c r="M4245" s="336"/>
      <c r="N4245" s="337"/>
    </row>
    <row r="4246" spans="2:14" x14ac:dyDescent="0.2">
      <c r="B4246" s="332"/>
      <c r="C4246" s="332"/>
      <c r="D4246" s="333"/>
      <c r="E4246" s="334"/>
      <c r="F4246" s="334"/>
      <c r="G4246" s="334"/>
      <c r="H4246" s="335"/>
      <c r="I4246" s="336"/>
      <c r="J4246" s="336"/>
      <c r="K4246" s="336"/>
      <c r="L4246" s="336"/>
      <c r="M4246" s="336"/>
      <c r="N4246" s="337"/>
    </row>
    <row r="4247" spans="2:14" x14ac:dyDescent="0.2">
      <c r="B4247" s="332"/>
      <c r="C4247" s="332"/>
      <c r="D4247" s="333"/>
      <c r="E4247" s="334"/>
      <c r="F4247" s="334"/>
      <c r="G4247" s="334"/>
      <c r="H4247" s="335"/>
      <c r="I4247" s="336"/>
      <c r="J4247" s="336"/>
      <c r="K4247" s="336"/>
      <c r="L4247" s="336"/>
      <c r="M4247" s="336"/>
      <c r="N4247" s="337"/>
    </row>
    <row r="4248" spans="2:14" x14ac:dyDescent="0.2">
      <c r="B4248" s="332"/>
      <c r="C4248" s="332"/>
      <c r="D4248" s="333"/>
      <c r="E4248" s="334"/>
      <c r="F4248" s="334"/>
      <c r="G4248" s="334"/>
      <c r="H4248" s="335"/>
      <c r="I4248" s="336"/>
      <c r="J4248" s="336"/>
      <c r="K4248" s="336"/>
      <c r="L4248" s="336"/>
      <c r="M4248" s="336"/>
      <c r="N4248" s="337"/>
    </row>
    <row r="4249" spans="2:14" x14ac:dyDescent="0.2">
      <c r="B4249" s="332"/>
      <c r="C4249" s="332"/>
      <c r="D4249" s="333"/>
      <c r="E4249" s="334"/>
      <c r="F4249" s="334"/>
      <c r="G4249" s="334"/>
      <c r="H4249" s="335"/>
      <c r="I4249" s="336"/>
      <c r="J4249" s="336"/>
      <c r="K4249" s="336"/>
      <c r="L4249" s="336"/>
      <c r="M4249" s="336"/>
      <c r="N4249" s="337"/>
    </row>
    <row r="4250" spans="2:14" x14ac:dyDescent="0.2">
      <c r="B4250" s="332"/>
      <c r="C4250" s="332"/>
      <c r="D4250" s="333"/>
      <c r="E4250" s="334"/>
      <c r="F4250" s="334"/>
      <c r="G4250" s="334"/>
      <c r="H4250" s="335"/>
      <c r="I4250" s="336"/>
      <c r="J4250" s="336"/>
      <c r="K4250" s="336"/>
      <c r="L4250" s="336"/>
      <c r="M4250" s="336"/>
      <c r="N4250" s="337"/>
    </row>
    <row r="4251" spans="2:14" x14ac:dyDescent="0.2">
      <c r="B4251" s="332"/>
      <c r="C4251" s="332"/>
      <c r="D4251" s="333"/>
      <c r="E4251" s="334"/>
      <c r="F4251" s="334"/>
      <c r="G4251" s="334"/>
      <c r="H4251" s="335"/>
      <c r="I4251" s="336"/>
      <c r="J4251" s="336"/>
      <c r="K4251" s="336"/>
      <c r="L4251" s="336"/>
      <c r="M4251" s="336"/>
      <c r="N4251" s="337"/>
    </row>
    <row r="4252" spans="2:14" x14ac:dyDescent="0.2">
      <c r="B4252" s="332"/>
      <c r="C4252" s="332"/>
      <c r="D4252" s="333"/>
      <c r="E4252" s="334"/>
      <c r="F4252" s="334"/>
      <c r="G4252" s="334"/>
      <c r="H4252" s="335"/>
      <c r="I4252" s="336"/>
      <c r="J4252" s="336"/>
      <c r="K4252" s="336"/>
      <c r="L4252" s="336"/>
      <c r="M4252" s="336"/>
      <c r="N4252" s="337"/>
    </row>
    <row r="4253" spans="2:14" x14ac:dyDescent="0.2">
      <c r="B4253" s="332"/>
      <c r="C4253" s="332"/>
      <c r="D4253" s="333"/>
      <c r="E4253" s="334"/>
      <c r="F4253" s="334"/>
      <c r="G4253" s="334"/>
      <c r="H4253" s="335"/>
      <c r="I4253" s="336"/>
      <c r="J4253" s="336"/>
      <c r="K4253" s="336"/>
      <c r="L4253" s="336"/>
      <c r="M4253" s="336"/>
      <c r="N4253" s="337"/>
    </row>
    <row r="4254" spans="2:14" x14ac:dyDescent="0.2">
      <c r="B4254" s="332"/>
      <c r="C4254" s="332"/>
      <c r="D4254" s="333"/>
      <c r="E4254" s="334"/>
      <c r="F4254" s="334"/>
      <c r="G4254" s="334"/>
      <c r="H4254" s="335"/>
      <c r="I4254" s="336"/>
      <c r="J4254" s="336"/>
      <c r="K4254" s="336"/>
      <c r="L4254" s="336"/>
      <c r="M4254" s="336"/>
      <c r="N4254" s="337"/>
    </row>
    <row r="4255" spans="2:14" x14ac:dyDescent="0.2">
      <c r="B4255" s="332"/>
      <c r="C4255" s="332"/>
      <c r="D4255" s="333"/>
      <c r="E4255" s="334"/>
      <c r="F4255" s="334"/>
      <c r="G4255" s="334"/>
      <c r="H4255" s="335"/>
      <c r="I4255" s="336"/>
      <c r="J4255" s="336"/>
      <c r="K4255" s="336"/>
      <c r="L4255" s="336"/>
      <c r="M4255" s="336"/>
      <c r="N4255" s="337"/>
    </row>
    <row r="4256" spans="2:14" x14ac:dyDescent="0.2">
      <c r="B4256" s="332"/>
      <c r="C4256" s="332"/>
      <c r="D4256" s="333"/>
      <c r="E4256" s="334"/>
      <c r="F4256" s="334"/>
      <c r="G4256" s="334"/>
      <c r="H4256" s="335"/>
      <c r="I4256" s="336"/>
      <c r="J4256" s="336"/>
      <c r="K4256" s="336"/>
      <c r="L4256" s="336"/>
      <c r="M4256" s="336"/>
      <c r="N4256" s="337"/>
    </row>
    <row r="4257" spans="2:14" x14ac:dyDescent="0.2">
      <c r="B4257" s="332"/>
      <c r="C4257" s="332"/>
      <c r="D4257" s="333"/>
      <c r="E4257" s="334"/>
      <c r="F4257" s="334"/>
      <c r="G4257" s="334"/>
      <c r="H4257" s="335"/>
      <c r="I4257" s="336"/>
      <c r="J4257" s="336"/>
      <c r="K4257" s="336"/>
      <c r="L4257" s="336"/>
      <c r="M4257" s="336"/>
      <c r="N4257" s="337"/>
    </row>
    <row r="4258" spans="2:14" x14ac:dyDescent="0.2">
      <c r="B4258" s="332"/>
      <c r="C4258" s="332"/>
      <c r="D4258" s="333"/>
      <c r="E4258" s="334"/>
      <c r="F4258" s="334"/>
      <c r="G4258" s="334"/>
      <c r="H4258" s="335"/>
      <c r="I4258" s="336"/>
      <c r="J4258" s="336"/>
      <c r="K4258" s="336"/>
      <c r="L4258" s="336"/>
      <c r="M4258" s="336"/>
      <c r="N4258" s="337"/>
    </row>
    <row r="4259" spans="2:14" x14ac:dyDescent="0.2">
      <c r="B4259" s="332"/>
      <c r="C4259" s="332"/>
      <c r="D4259" s="333"/>
      <c r="E4259" s="334"/>
      <c r="F4259" s="334"/>
      <c r="G4259" s="334"/>
      <c r="H4259" s="335"/>
      <c r="I4259" s="336"/>
      <c r="J4259" s="336"/>
      <c r="K4259" s="336"/>
      <c r="L4259" s="336"/>
      <c r="M4259" s="336"/>
      <c r="N4259" s="337"/>
    </row>
    <row r="4260" spans="2:14" x14ac:dyDescent="0.2">
      <c r="B4260" s="332"/>
      <c r="C4260" s="332"/>
      <c r="D4260" s="333"/>
      <c r="E4260" s="334"/>
      <c r="F4260" s="334"/>
      <c r="G4260" s="334"/>
      <c r="H4260" s="335"/>
      <c r="I4260" s="336"/>
      <c r="J4260" s="336"/>
      <c r="K4260" s="336"/>
      <c r="L4260" s="336"/>
      <c r="M4260" s="336"/>
      <c r="N4260" s="337"/>
    </row>
    <row r="4261" spans="2:14" x14ac:dyDescent="0.2">
      <c r="B4261" s="332"/>
      <c r="C4261" s="332"/>
      <c r="D4261" s="333"/>
      <c r="E4261" s="334"/>
      <c r="F4261" s="334"/>
      <c r="G4261" s="334"/>
      <c r="H4261" s="335"/>
      <c r="I4261" s="336"/>
      <c r="J4261" s="336"/>
      <c r="K4261" s="336"/>
      <c r="L4261" s="336"/>
      <c r="M4261" s="336"/>
      <c r="N4261" s="337"/>
    </row>
    <row r="4262" spans="2:14" x14ac:dyDescent="0.2">
      <c r="B4262" s="332"/>
      <c r="C4262" s="332"/>
      <c r="D4262" s="333"/>
      <c r="E4262" s="334"/>
      <c r="F4262" s="334"/>
      <c r="G4262" s="334"/>
      <c r="H4262" s="335"/>
      <c r="I4262" s="336"/>
      <c r="J4262" s="336"/>
      <c r="K4262" s="336"/>
      <c r="L4262" s="336"/>
      <c r="M4262" s="336"/>
      <c r="N4262" s="337"/>
    </row>
    <row r="4263" spans="2:14" x14ac:dyDescent="0.2">
      <c r="B4263" s="332"/>
      <c r="C4263" s="332"/>
      <c r="D4263" s="333"/>
      <c r="E4263" s="334"/>
      <c r="F4263" s="334"/>
      <c r="G4263" s="334"/>
      <c r="H4263" s="335"/>
      <c r="I4263" s="336"/>
      <c r="J4263" s="336"/>
      <c r="K4263" s="336"/>
      <c r="L4263" s="336"/>
      <c r="M4263" s="336"/>
      <c r="N4263" s="337"/>
    </row>
    <row r="4264" spans="2:14" x14ac:dyDescent="0.2">
      <c r="B4264" s="332"/>
      <c r="C4264" s="332"/>
      <c r="D4264" s="333"/>
      <c r="E4264" s="334"/>
      <c r="F4264" s="334"/>
      <c r="G4264" s="334"/>
      <c r="H4264" s="335"/>
      <c r="I4264" s="336"/>
      <c r="J4264" s="336"/>
      <c r="K4264" s="336"/>
      <c r="L4264" s="336"/>
      <c r="M4264" s="336"/>
      <c r="N4264" s="337"/>
    </row>
    <row r="4265" spans="2:14" x14ac:dyDescent="0.2">
      <c r="B4265" s="332"/>
      <c r="C4265" s="332"/>
      <c r="D4265" s="333"/>
      <c r="E4265" s="334"/>
      <c r="F4265" s="334"/>
      <c r="G4265" s="334"/>
      <c r="H4265" s="335"/>
      <c r="I4265" s="336"/>
      <c r="J4265" s="336"/>
      <c r="K4265" s="336"/>
      <c r="L4265" s="336"/>
      <c r="M4265" s="336"/>
      <c r="N4265" s="337"/>
    </row>
    <row r="4266" spans="2:14" x14ac:dyDescent="0.2">
      <c r="B4266" s="332"/>
      <c r="C4266" s="332"/>
      <c r="D4266" s="333"/>
      <c r="E4266" s="334"/>
      <c r="F4266" s="334"/>
      <c r="G4266" s="334"/>
      <c r="H4266" s="335"/>
      <c r="I4266" s="336"/>
      <c r="J4266" s="336"/>
      <c r="K4266" s="336"/>
      <c r="L4266" s="336"/>
      <c r="M4266" s="336"/>
      <c r="N4266" s="337"/>
    </row>
    <row r="4267" spans="2:14" x14ac:dyDescent="0.2">
      <c r="B4267" s="332"/>
      <c r="C4267" s="332"/>
      <c r="D4267" s="333"/>
      <c r="E4267" s="334"/>
      <c r="F4267" s="334"/>
      <c r="G4267" s="334"/>
      <c r="H4267" s="335"/>
      <c r="I4267" s="336"/>
      <c r="J4267" s="336"/>
      <c r="K4267" s="336"/>
      <c r="L4267" s="336"/>
      <c r="M4267" s="336"/>
      <c r="N4267" s="337"/>
    </row>
    <row r="4268" spans="2:14" x14ac:dyDescent="0.2">
      <c r="B4268" s="332"/>
      <c r="C4268" s="332"/>
      <c r="D4268" s="333"/>
      <c r="E4268" s="334"/>
      <c r="F4268" s="334"/>
      <c r="G4268" s="334"/>
      <c r="H4268" s="335"/>
      <c r="I4268" s="336"/>
      <c r="J4268" s="336"/>
      <c r="K4268" s="336"/>
      <c r="L4268" s="336"/>
      <c r="M4268" s="336"/>
      <c r="N4268" s="337"/>
    </row>
    <row r="4269" spans="2:14" x14ac:dyDescent="0.2">
      <c r="B4269" s="332"/>
      <c r="C4269" s="332"/>
      <c r="D4269" s="333"/>
      <c r="E4269" s="334"/>
      <c r="F4269" s="334"/>
      <c r="G4269" s="334"/>
      <c r="H4269" s="335"/>
      <c r="I4269" s="336"/>
      <c r="J4269" s="336"/>
      <c r="K4269" s="336"/>
      <c r="L4269" s="336"/>
      <c r="M4269" s="336"/>
      <c r="N4269" s="337"/>
    </row>
    <row r="4270" spans="2:14" x14ac:dyDescent="0.2">
      <c r="B4270" s="332"/>
      <c r="C4270" s="332"/>
      <c r="D4270" s="333"/>
      <c r="E4270" s="334"/>
      <c r="F4270" s="334"/>
      <c r="G4270" s="334"/>
      <c r="H4270" s="335"/>
      <c r="I4270" s="336"/>
      <c r="J4270" s="336"/>
      <c r="K4270" s="336"/>
      <c r="L4270" s="336"/>
      <c r="M4270" s="336"/>
      <c r="N4270" s="337"/>
    </row>
    <row r="4271" spans="2:14" x14ac:dyDescent="0.2">
      <c r="B4271" s="332"/>
      <c r="C4271" s="332"/>
      <c r="D4271" s="333"/>
      <c r="E4271" s="334"/>
      <c r="F4271" s="334"/>
      <c r="G4271" s="334"/>
      <c r="H4271" s="335"/>
      <c r="I4271" s="336"/>
      <c r="J4271" s="336"/>
      <c r="K4271" s="336"/>
      <c r="L4271" s="336"/>
      <c r="M4271" s="336"/>
      <c r="N4271" s="337"/>
    </row>
    <row r="4272" spans="2:14" x14ac:dyDescent="0.2">
      <c r="B4272" s="332"/>
      <c r="C4272" s="332"/>
      <c r="D4272" s="333"/>
      <c r="E4272" s="334"/>
      <c r="F4272" s="334"/>
      <c r="G4272" s="334"/>
      <c r="H4272" s="335"/>
      <c r="I4272" s="336"/>
      <c r="J4272" s="336"/>
      <c r="K4272" s="336"/>
      <c r="L4272" s="336"/>
      <c r="M4272" s="336"/>
      <c r="N4272" s="337"/>
    </row>
    <row r="4273" spans="2:14" x14ac:dyDescent="0.2">
      <c r="B4273" s="332"/>
      <c r="C4273" s="332"/>
      <c r="D4273" s="333"/>
      <c r="E4273" s="334"/>
      <c r="F4273" s="334"/>
      <c r="G4273" s="334"/>
      <c r="H4273" s="335"/>
      <c r="I4273" s="336"/>
      <c r="J4273" s="336"/>
      <c r="K4273" s="336"/>
      <c r="L4273" s="336"/>
      <c r="M4273" s="336"/>
      <c r="N4273" s="337"/>
    </row>
    <row r="4274" spans="2:14" x14ac:dyDescent="0.2">
      <c r="B4274" s="332"/>
      <c r="C4274" s="332"/>
      <c r="D4274" s="333"/>
      <c r="E4274" s="334"/>
      <c r="F4274" s="334"/>
      <c r="G4274" s="334"/>
      <c r="H4274" s="335"/>
      <c r="I4274" s="336"/>
      <c r="J4274" s="336"/>
      <c r="K4274" s="336"/>
      <c r="L4274" s="336"/>
      <c r="M4274" s="336"/>
      <c r="N4274" s="337"/>
    </row>
    <row r="4275" spans="2:14" x14ac:dyDescent="0.2">
      <c r="B4275" s="332"/>
      <c r="C4275" s="332"/>
      <c r="D4275" s="333"/>
      <c r="E4275" s="334"/>
      <c r="F4275" s="334"/>
      <c r="G4275" s="334"/>
      <c r="H4275" s="335"/>
      <c r="I4275" s="336"/>
      <c r="J4275" s="336"/>
      <c r="K4275" s="336"/>
      <c r="L4275" s="336"/>
      <c r="M4275" s="336"/>
      <c r="N4275" s="337"/>
    </row>
    <row r="4276" spans="2:14" x14ac:dyDescent="0.2">
      <c r="B4276" s="332"/>
      <c r="C4276" s="332"/>
      <c r="D4276" s="333"/>
      <c r="E4276" s="334"/>
      <c r="F4276" s="334"/>
      <c r="G4276" s="334"/>
      <c r="H4276" s="335"/>
      <c r="I4276" s="336"/>
      <c r="J4276" s="336"/>
      <c r="K4276" s="336"/>
      <c r="L4276" s="336"/>
      <c r="M4276" s="336"/>
      <c r="N4276" s="337"/>
    </row>
    <row r="4277" spans="2:14" x14ac:dyDescent="0.2">
      <c r="B4277" s="332"/>
      <c r="C4277" s="332"/>
      <c r="D4277" s="333"/>
      <c r="E4277" s="334"/>
      <c r="F4277" s="334"/>
      <c r="G4277" s="334"/>
      <c r="H4277" s="335"/>
      <c r="I4277" s="336"/>
      <c r="J4277" s="336"/>
      <c r="K4277" s="336"/>
      <c r="L4277" s="336"/>
      <c r="M4277" s="336"/>
      <c r="N4277" s="337"/>
    </row>
    <row r="4278" spans="2:14" x14ac:dyDescent="0.2">
      <c r="B4278" s="332"/>
      <c r="C4278" s="332"/>
      <c r="D4278" s="333"/>
      <c r="E4278" s="334"/>
      <c r="F4278" s="334"/>
      <c r="G4278" s="334"/>
      <c r="H4278" s="335"/>
      <c r="I4278" s="336"/>
      <c r="J4278" s="336"/>
      <c r="K4278" s="336"/>
      <c r="L4278" s="336"/>
      <c r="M4278" s="336"/>
      <c r="N4278" s="337"/>
    </row>
    <row r="4279" spans="2:14" x14ac:dyDescent="0.2">
      <c r="B4279" s="332"/>
      <c r="C4279" s="332"/>
      <c r="D4279" s="333"/>
      <c r="E4279" s="334"/>
      <c r="F4279" s="334"/>
      <c r="G4279" s="334"/>
      <c r="H4279" s="335"/>
      <c r="I4279" s="336"/>
      <c r="J4279" s="336"/>
      <c r="K4279" s="336"/>
      <c r="L4279" s="336"/>
      <c r="M4279" s="336"/>
      <c r="N4279" s="337"/>
    </row>
    <row r="4280" spans="2:14" x14ac:dyDescent="0.2">
      <c r="B4280" s="332"/>
      <c r="C4280" s="332"/>
      <c r="D4280" s="333"/>
      <c r="E4280" s="334"/>
      <c r="F4280" s="334"/>
      <c r="G4280" s="334"/>
      <c r="H4280" s="335"/>
      <c r="I4280" s="336"/>
      <c r="J4280" s="336"/>
      <c r="K4280" s="336"/>
      <c r="L4280" s="336"/>
      <c r="M4280" s="336"/>
      <c r="N4280" s="337"/>
    </row>
    <row r="4281" spans="2:14" x14ac:dyDescent="0.2">
      <c r="B4281" s="332"/>
      <c r="C4281" s="332"/>
      <c r="D4281" s="333"/>
      <c r="E4281" s="334"/>
      <c r="F4281" s="334"/>
      <c r="G4281" s="334"/>
      <c r="H4281" s="335"/>
      <c r="I4281" s="336"/>
      <c r="J4281" s="336"/>
      <c r="K4281" s="336"/>
      <c r="L4281" s="336"/>
      <c r="M4281" s="336"/>
      <c r="N4281" s="337"/>
    </row>
    <row r="4282" spans="2:14" x14ac:dyDescent="0.2">
      <c r="B4282" s="332"/>
      <c r="C4282" s="332"/>
      <c r="D4282" s="333"/>
      <c r="E4282" s="334"/>
      <c r="F4282" s="334"/>
      <c r="G4282" s="334"/>
      <c r="H4282" s="335"/>
      <c r="I4282" s="336"/>
      <c r="J4282" s="336"/>
      <c r="K4282" s="336"/>
      <c r="L4282" s="336"/>
      <c r="M4282" s="336"/>
      <c r="N4282" s="337"/>
    </row>
    <row r="4283" spans="2:14" x14ac:dyDescent="0.2">
      <c r="B4283" s="332"/>
      <c r="C4283" s="332"/>
      <c r="D4283" s="333"/>
      <c r="E4283" s="334"/>
      <c r="F4283" s="334"/>
      <c r="G4283" s="334"/>
      <c r="H4283" s="335"/>
      <c r="I4283" s="336"/>
      <c r="J4283" s="336"/>
      <c r="K4283" s="336"/>
      <c r="L4283" s="336"/>
      <c r="M4283" s="336"/>
      <c r="N4283" s="337"/>
    </row>
    <row r="4284" spans="2:14" x14ac:dyDescent="0.2">
      <c r="B4284" s="332"/>
      <c r="C4284" s="332"/>
      <c r="D4284" s="333"/>
      <c r="E4284" s="334"/>
      <c r="F4284" s="334"/>
      <c r="G4284" s="334"/>
      <c r="H4284" s="335"/>
      <c r="I4284" s="336"/>
      <c r="J4284" s="336"/>
      <c r="K4284" s="336"/>
      <c r="L4284" s="336"/>
      <c r="M4284" s="336"/>
      <c r="N4284" s="337"/>
    </row>
    <row r="4285" spans="2:14" x14ac:dyDescent="0.2">
      <c r="B4285" s="332"/>
      <c r="C4285" s="332"/>
      <c r="D4285" s="333"/>
      <c r="E4285" s="334"/>
      <c r="F4285" s="334"/>
      <c r="G4285" s="334"/>
      <c r="H4285" s="335"/>
      <c r="I4285" s="336"/>
      <c r="J4285" s="336"/>
      <c r="K4285" s="336"/>
      <c r="L4285" s="336"/>
      <c r="M4285" s="336"/>
      <c r="N4285" s="337"/>
    </row>
    <row r="4286" spans="2:14" x14ac:dyDescent="0.2">
      <c r="B4286" s="332"/>
      <c r="C4286" s="332"/>
      <c r="D4286" s="333"/>
      <c r="E4286" s="334"/>
      <c r="F4286" s="334"/>
      <c r="G4286" s="334"/>
      <c r="H4286" s="335"/>
      <c r="I4286" s="336"/>
      <c r="J4286" s="336"/>
      <c r="K4286" s="336"/>
      <c r="L4286" s="336"/>
      <c r="M4286" s="336"/>
      <c r="N4286" s="337"/>
    </row>
    <row r="4287" spans="2:14" x14ac:dyDescent="0.2">
      <c r="B4287" s="332"/>
      <c r="C4287" s="332"/>
      <c r="D4287" s="333"/>
      <c r="E4287" s="334"/>
      <c r="F4287" s="334"/>
      <c r="G4287" s="334"/>
      <c r="H4287" s="335"/>
      <c r="I4287" s="336"/>
      <c r="J4287" s="336"/>
      <c r="K4287" s="336"/>
      <c r="L4287" s="336"/>
      <c r="M4287" s="336"/>
      <c r="N4287" s="337"/>
    </row>
    <row r="4288" spans="2:14" x14ac:dyDescent="0.2">
      <c r="B4288" s="332"/>
      <c r="C4288" s="332"/>
      <c r="D4288" s="333"/>
      <c r="E4288" s="334"/>
      <c r="F4288" s="334"/>
      <c r="G4288" s="334"/>
      <c r="H4288" s="335"/>
      <c r="I4288" s="336"/>
      <c r="J4288" s="336"/>
      <c r="K4288" s="336"/>
      <c r="L4288" s="336"/>
      <c r="M4288" s="336"/>
      <c r="N4288" s="337"/>
    </row>
    <row r="4289" spans="2:14" x14ac:dyDescent="0.2">
      <c r="B4289" s="332"/>
      <c r="C4289" s="332"/>
      <c r="D4289" s="333"/>
      <c r="E4289" s="334"/>
      <c r="F4289" s="334"/>
      <c r="G4289" s="334"/>
      <c r="H4289" s="335"/>
      <c r="I4289" s="336"/>
      <c r="J4289" s="336"/>
      <c r="K4289" s="336"/>
      <c r="L4289" s="336"/>
      <c r="M4289" s="336"/>
      <c r="N4289" s="337"/>
    </row>
    <row r="4290" spans="2:14" x14ac:dyDescent="0.2">
      <c r="B4290" s="332"/>
      <c r="C4290" s="332"/>
      <c r="D4290" s="333"/>
      <c r="E4290" s="334"/>
      <c r="F4290" s="334"/>
      <c r="G4290" s="334"/>
      <c r="H4290" s="335"/>
      <c r="I4290" s="336"/>
      <c r="J4290" s="336"/>
      <c r="K4290" s="336"/>
      <c r="L4290" s="336"/>
      <c r="M4290" s="336"/>
      <c r="N4290" s="337"/>
    </row>
    <row r="4291" spans="2:14" x14ac:dyDescent="0.2">
      <c r="B4291" s="332"/>
      <c r="C4291" s="332"/>
      <c r="D4291" s="333"/>
      <c r="E4291" s="334"/>
      <c r="F4291" s="334"/>
      <c r="G4291" s="334"/>
      <c r="H4291" s="335"/>
      <c r="I4291" s="336"/>
      <c r="J4291" s="336"/>
      <c r="K4291" s="336"/>
      <c r="L4291" s="336"/>
      <c r="M4291" s="336"/>
      <c r="N4291" s="337"/>
    </row>
    <row r="4292" spans="2:14" x14ac:dyDescent="0.2">
      <c r="B4292" s="332"/>
      <c r="C4292" s="332"/>
      <c r="D4292" s="333"/>
      <c r="E4292" s="334"/>
      <c r="F4292" s="334"/>
      <c r="G4292" s="334"/>
      <c r="H4292" s="335"/>
      <c r="I4292" s="336"/>
      <c r="J4292" s="336"/>
      <c r="K4292" s="336"/>
      <c r="L4292" s="336"/>
      <c r="M4292" s="336"/>
      <c r="N4292" s="337"/>
    </row>
    <row r="4293" spans="2:14" x14ac:dyDescent="0.2">
      <c r="B4293" s="332"/>
      <c r="C4293" s="332"/>
      <c r="D4293" s="333"/>
      <c r="E4293" s="334"/>
      <c r="F4293" s="334"/>
      <c r="G4293" s="334"/>
      <c r="H4293" s="335"/>
      <c r="I4293" s="336"/>
      <c r="J4293" s="336"/>
      <c r="K4293" s="336"/>
      <c r="L4293" s="336"/>
      <c r="M4293" s="336"/>
      <c r="N4293" s="337"/>
    </row>
    <row r="4294" spans="2:14" x14ac:dyDescent="0.2">
      <c r="B4294" s="332"/>
      <c r="C4294" s="332"/>
      <c r="D4294" s="333"/>
      <c r="E4294" s="334"/>
      <c r="F4294" s="334"/>
      <c r="G4294" s="334"/>
      <c r="H4294" s="335"/>
      <c r="I4294" s="336"/>
      <c r="J4294" s="336"/>
      <c r="K4294" s="336"/>
      <c r="L4294" s="336"/>
      <c r="M4294" s="336"/>
      <c r="N4294" s="337"/>
    </row>
    <row r="4295" spans="2:14" x14ac:dyDescent="0.2">
      <c r="B4295" s="332"/>
      <c r="C4295" s="332"/>
      <c r="D4295" s="333"/>
      <c r="E4295" s="334"/>
      <c r="F4295" s="334"/>
      <c r="G4295" s="334"/>
      <c r="H4295" s="335"/>
      <c r="I4295" s="336"/>
      <c r="J4295" s="336"/>
      <c r="K4295" s="336"/>
      <c r="L4295" s="336"/>
      <c r="M4295" s="336"/>
      <c r="N4295" s="337"/>
    </row>
    <row r="4296" spans="2:14" x14ac:dyDescent="0.2">
      <c r="B4296" s="332"/>
      <c r="C4296" s="332"/>
      <c r="D4296" s="333"/>
      <c r="E4296" s="334"/>
      <c r="F4296" s="334"/>
      <c r="G4296" s="334"/>
      <c r="H4296" s="335"/>
      <c r="I4296" s="336"/>
      <c r="J4296" s="336"/>
      <c r="K4296" s="336"/>
      <c r="L4296" s="336"/>
      <c r="M4296" s="336"/>
      <c r="N4296" s="337"/>
    </row>
    <row r="4297" spans="2:14" x14ac:dyDescent="0.2">
      <c r="B4297" s="332"/>
      <c r="C4297" s="332"/>
      <c r="D4297" s="333"/>
      <c r="E4297" s="334"/>
      <c r="F4297" s="334"/>
      <c r="G4297" s="334"/>
      <c r="H4297" s="335"/>
      <c r="I4297" s="336"/>
      <c r="J4297" s="336"/>
      <c r="K4297" s="336"/>
      <c r="L4297" s="336"/>
      <c r="M4297" s="336"/>
      <c r="N4297" s="337"/>
    </row>
    <row r="4298" spans="2:14" x14ac:dyDescent="0.2">
      <c r="B4298" s="332"/>
      <c r="C4298" s="332"/>
      <c r="D4298" s="333"/>
      <c r="E4298" s="334"/>
      <c r="F4298" s="334"/>
      <c r="G4298" s="334"/>
      <c r="H4298" s="335"/>
      <c r="I4298" s="336"/>
      <c r="J4298" s="336"/>
      <c r="K4298" s="336"/>
      <c r="L4298" s="336"/>
      <c r="M4298" s="336"/>
      <c r="N4298" s="337"/>
    </row>
    <row r="4299" spans="2:14" x14ac:dyDescent="0.2">
      <c r="B4299" s="332"/>
      <c r="C4299" s="332"/>
      <c r="D4299" s="333"/>
      <c r="E4299" s="334"/>
      <c r="F4299" s="334"/>
      <c r="G4299" s="334"/>
      <c r="H4299" s="335"/>
      <c r="I4299" s="336"/>
      <c r="J4299" s="336"/>
      <c r="K4299" s="336"/>
      <c r="L4299" s="336"/>
      <c r="M4299" s="336"/>
      <c r="N4299" s="337"/>
    </row>
    <row r="4300" spans="2:14" x14ac:dyDescent="0.2">
      <c r="B4300" s="332"/>
      <c r="C4300" s="332"/>
      <c r="D4300" s="333"/>
      <c r="E4300" s="334"/>
      <c r="F4300" s="334"/>
      <c r="G4300" s="334"/>
      <c r="H4300" s="335"/>
      <c r="I4300" s="336"/>
      <c r="J4300" s="336"/>
      <c r="K4300" s="336"/>
      <c r="L4300" s="336"/>
      <c r="M4300" s="336"/>
      <c r="N4300" s="337"/>
    </row>
    <row r="4301" spans="2:14" x14ac:dyDescent="0.2">
      <c r="B4301" s="332"/>
      <c r="C4301" s="332"/>
      <c r="D4301" s="333"/>
      <c r="E4301" s="334"/>
      <c r="F4301" s="334"/>
      <c r="G4301" s="334"/>
      <c r="H4301" s="335"/>
      <c r="I4301" s="336"/>
      <c r="J4301" s="336"/>
      <c r="K4301" s="336"/>
      <c r="L4301" s="336"/>
      <c r="M4301" s="336"/>
      <c r="N4301" s="337"/>
    </row>
    <row r="4302" spans="2:14" x14ac:dyDescent="0.2">
      <c r="B4302" s="332"/>
      <c r="C4302" s="332"/>
      <c r="D4302" s="333"/>
      <c r="E4302" s="334"/>
      <c r="F4302" s="334"/>
      <c r="G4302" s="334"/>
      <c r="H4302" s="335"/>
      <c r="I4302" s="336"/>
      <c r="J4302" s="336"/>
      <c r="K4302" s="336"/>
      <c r="L4302" s="336"/>
      <c r="M4302" s="336"/>
      <c r="N4302" s="337"/>
    </row>
    <row r="4303" spans="2:14" x14ac:dyDescent="0.2">
      <c r="B4303" s="332"/>
      <c r="C4303" s="332"/>
      <c r="D4303" s="333"/>
      <c r="E4303" s="334"/>
      <c r="F4303" s="334"/>
      <c r="G4303" s="334"/>
      <c r="H4303" s="335"/>
      <c r="I4303" s="336"/>
      <c r="J4303" s="336"/>
      <c r="K4303" s="336"/>
      <c r="L4303" s="336"/>
      <c r="M4303" s="336"/>
      <c r="N4303" s="337"/>
    </row>
    <row r="4304" spans="2:14" x14ac:dyDescent="0.2">
      <c r="B4304" s="332"/>
      <c r="C4304" s="332"/>
      <c r="D4304" s="333"/>
      <c r="E4304" s="334"/>
      <c r="F4304" s="334"/>
      <c r="G4304" s="334"/>
      <c r="H4304" s="335"/>
      <c r="I4304" s="336"/>
      <c r="J4304" s="336"/>
      <c r="K4304" s="336"/>
      <c r="L4304" s="336"/>
      <c r="M4304" s="336"/>
      <c r="N4304" s="337"/>
    </row>
    <row r="4305" spans="2:14" x14ac:dyDescent="0.2">
      <c r="B4305" s="332"/>
      <c r="C4305" s="332"/>
      <c r="D4305" s="333"/>
      <c r="E4305" s="334"/>
      <c r="F4305" s="334"/>
      <c r="G4305" s="334"/>
      <c r="H4305" s="335"/>
      <c r="I4305" s="336"/>
      <c r="J4305" s="336"/>
      <c r="K4305" s="336"/>
      <c r="L4305" s="336"/>
      <c r="M4305" s="336"/>
      <c r="N4305" s="337"/>
    </row>
    <row r="4306" spans="2:14" x14ac:dyDescent="0.2">
      <c r="B4306" s="332"/>
      <c r="C4306" s="332"/>
      <c r="D4306" s="333"/>
      <c r="E4306" s="334"/>
      <c r="F4306" s="334"/>
      <c r="G4306" s="334"/>
      <c r="H4306" s="335"/>
      <c r="I4306" s="336"/>
      <c r="J4306" s="336"/>
      <c r="K4306" s="336"/>
      <c r="L4306" s="336"/>
      <c r="M4306" s="336"/>
      <c r="N4306" s="337"/>
    </row>
    <row r="4307" spans="2:14" x14ac:dyDescent="0.2">
      <c r="B4307" s="332"/>
      <c r="C4307" s="332"/>
      <c r="D4307" s="333"/>
      <c r="E4307" s="334"/>
      <c r="F4307" s="334"/>
      <c r="G4307" s="334"/>
      <c r="H4307" s="335"/>
      <c r="I4307" s="336"/>
      <c r="J4307" s="336"/>
      <c r="K4307" s="336"/>
      <c r="L4307" s="336"/>
      <c r="M4307" s="336"/>
      <c r="N4307" s="337"/>
    </row>
    <row r="4308" spans="2:14" x14ac:dyDescent="0.2">
      <c r="B4308" s="332"/>
      <c r="C4308" s="332"/>
      <c r="D4308" s="333"/>
      <c r="E4308" s="334"/>
      <c r="F4308" s="334"/>
      <c r="G4308" s="334"/>
      <c r="H4308" s="335"/>
      <c r="I4308" s="336"/>
      <c r="J4308" s="336"/>
      <c r="K4308" s="336"/>
      <c r="L4308" s="336"/>
      <c r="M4308" s="336"/>
      <c r="N4308" s="337"/>
    </row>
    <row r="4309" spans="2:14" x14ac:dyDescent="0.2">
      <c r="B4309" s="332"/>
      <c r="C4309" s="332"/>
      <c r="D4309" s="333"/>
      <c r="E4309" s="334"/>
      <c r="F4309" s="334"/>
      <c r="G4309" s="334"/>
      <c r="H4309" s="335"/>
      <c r="I4309" s="336"/>
      <c r="J4309" s="336"/>
      <c r="K4309" s="336"/>
      <c r="L4309" s="336"/>
      <c r="M4309" s="336"/>
      <c r="N4309" s="337"/>
    </row>
    <row r="4310" spans="2:14" x14ac:dyDescent="0.2">
      <c r="B4310" s="332"/>
      <c r="C4310" s="332"/>
      <c r="D4310" s="333"/>
      <c r="E4310" s="334"/>
      <c r="F4310" s="334"/>
      <c r="G4310" s="334"/>
      <c r="H4310" s="335"/>
      <c r="I4310" s="336"/>
      <c r="J4310" s="336"/>
      <c r="K4310" s="336"/>
      <c r="L4310" s="336"/>
      <c r="M4310" s="336"/>
      <c r="N4310" s="337"/>
    </row>
    <row r="4311" spans="2:14" x14ac:dyDescent="0.2">
      <c r="B4311" s="332"/>
      <c r="C4311" s="332"/>
      <c r="D4311" s="333"/>
      <c r="E4311" s="334"/>
      <c r="F4311" s="334"/>
      <c r="G4311" s="334"/>
      <c r="H4311" s="335"/>
      <c r="I4311" s="336"/>
      <c r="J4311" s="336"/>
      <c r="K4311" s="336"/>
      <c r="L4311" s="336"/>
      <c r="M4311" s="336"/>
      <c r="N4311" s="337"/>
    </row>
    <row r="4312" spans="2:14" x14ac:dyDescent="0.2">
      <c r="B4312" s="332"/>
      <c r="C4312" s="332"/>
      <c r="D4312" s="333"/>
      <c r="E4312" s="334"/>
      <c r="F4312" s="334"/>
      <c r="G4312" s="334"/>
      <c r="H4312" s="335"/>
      <c r="I4312" s="336"/>
      <c r="J4312" s="336"/>
      <c r="K4312" s="336"/>
      <c r="L4312" s="336"/>
      <c r="M4312" s="336"/>
      <c r="N4312" s="337"/>
    </row>
    <row r="4313" spans="2:14" x14ac:dyDescent="0.2">
      <c r="B4313" s="332"/>
      <c r="C4313" s="332"/>
      <c r="D4313" s="333"/>
      <c r="E4313" s="334"/>
      <c r="F4313" s="334"/>
      <c r="G4313" s="334"/>
      <c r="H4313" s="335"/>
      <c r="I4313" s="336"/>
      <c r="J4313" s="336"/>
      <c r="K4313" s="336"/>
      <c r="L4313" s="336"/>
      <c r="M4313" s="336"/>
      <c r="N4313" s="337"/>
    </row>
    <row r="4314" spans="2:14" x14ac:dyDescent="0.2">
      <c r="B4314" s="332"/>
      <c r="C4314" s="332"/>
      <c r="D4314" s="333"/>
      <c r="E4314" s="334"/>
      <c r="F4314" s="334"/>
      <c r="G4314" s="334"/>
      <c r="H4314" s="335"/>
      <c r="I4314" s="336"/>
      <c r="J4314" s="336"/>
      <c r="K4314" s="336"/>
      <c r="L4314" s="336"/>
      <c r="M4314" s="336"/>
      <c r="N4314" s="337"/>
    </row>
    <row r="4315" spans="2:14" x14ac:dyDescent="0.2">
      <c r="B4315" s="332"/>
      <c r="C4315" s="332"/>
      <c r="D4315" s="333"/>
      <c r="E4315" s="334"/>
      <c r="F4315" s="334"/>
      <c r="G4315" s="334"/>
      <c r="H4315" s="335"/>
      <c r="I4315" s="336"/>
      <c r="J4315" s="336"/>
      <c r="K4315" s="336"/>
      <c r="L4315" s="336"/>
      <c r="M4315" s="336"/>
      <c r="N4315" s="337"/>
    </row>
    <row r="4316" spans="2:14" x14ac:dyDescent="0.2">
      <c r="B4316" s="332"/>
      <c r="C4316" s="332"/>
      <c r="D4316" s="333"/>
      <c r="E4316" s="334"/>
      <c r="F4316" s="334"/>
      <c r="G4316" s="334"/>
      <c r="H4316" s="335"/>
      <c r="I4316" s="336"/>
      <c r="J4316" s="336"/>
      <c r="K4316" s="336"/>
      <c r="L4316" s="336"/>
      <c r="M4316" s="336"/>
      <c r="N4316" s="337"/>
    </row>
    <row r="4317" spans="2:14" x14ac:dyDescent="0.2">
      <c r="B4317" s="332"/>
      <c r="C4317" s="332"/>
      <c r="D4317" s="333"/>
      <c r="E4317" s="334"/>
      <c r="F4317" s="334"/>
      <c r="G4317" s="334"/>
      <c r="H4317" s="335"/>
      <c r="I4317" s="336"/>
      <c r="J4317" s="336"/>
      <c r="K4317" s="336"/>
      <c r="L4317" s="336"/>
      <c r="M4317" s="336"/>
      <c r="N4317" s="337"/>
    </row>
    <row r="4318" spans="2:14" x14ac:dyDescent="0.2">
      <c r="B4318" s="332"/>
      <c r="C4318" s="332"/>
      <c r="D4318" s="333"/>
      <c r="E4318" s="334"/>
      <c r="F4318" s="334"/>
      <c r="G4318" s="334"/>
      <c r="H4318" s="335"/>
      <c r="I4318" s="336"/>
      <c r="J4318" s="336"/>
      <c r="K4318" s="336"/>
      <c r="L4318" s="336"/>
      <c r="M4318" s="336"/>
      <c r="N4318" s="337"/>
    </row>
    <row r="4319" spans="2:14" x14ac:dyDescent="0.2">
      <c r="B4319" s="332"/>
      <c r="C4319" s="332"/>
      <c r="D4319" s="333"/>
      <c r="E4319" s="334"/>
      <c r="F4319" s="334"/>
      <c r="G4319" s="334"/>
      <c r="H4319" s="335"/>
      <c r="I4319" s="336"/>
      <c r="J4319" s="336"/>
      <c r="K4319" s="336"/>
      <c r="L4319" s="336"/>
      <c r="M4319" s="336"/>
      <c r="N4319" s="337"/>
    </row>
    <row r="4320" spans="2:14" x14ac:dyDescent="0.2">
      <c r="B4320" s="332"/>
      <c r="C4320" s="332"/>
      <c r="D4320" s="333"/>
      <c r="E4320" s="334"/>
      <c r="F4320" s="334"/>
      <c r="G4320" s="334"/>
      <c r="H4320" s="335"/>
      <c r="I4320" s="336"/>
      <c r="J4320" s="336"/>
      <c r="K4320" s="336"/>
      <c r="L4320" s="336"/>
      <c r="M4320" s="336"/>
      <c r="N4320" s="337"/>
    </row>
    <row r="4321" spans="2:14" x14ac:dyDescent="0.2">
      <c r="B4321" s="332"/>
      <c r="C4321" s="332"/>
      <c r="D4321" s="333"/>
      <c r="E4321" s="334"/>
      <c r="F4321" s="334"/>
      <c r="G4321" s="334"/>
      <c r="H4321" s="335"/>
      <c r="I4321" s="336"/>
      <c r="J4321" s="336"/>
      <c r="K4321" s="336"/>
      <c r="L4321" s="336"/>
      <c r="M4321" s="336"/>
      <c r="N4321" s="337"/>
    </row>
    <row r="4322" spans="2:14" x14ac:dyDescent="0.2">
      <c r="B4322" s="332"/>
      <c r="C4322" s="332"/>
      <c r="D4322" s="333"/>
      <c r="E4322" s="334"/>
      <c r="F4322" s="334"/>
      <c r="G4322" s="334"/>
      <c r="H4322" s="335"/>
      <c r="I4322" s="336"/>
      <c r="J4322" s="336"/>
      <c r="K4322" s="336"/>
      <c r="L4322" s="336"/>
      <c r="M4322" s="336"/>
      <c r="N4322" s="337"/>
    </row>
    <row r="4323" spans="2:14" x14ac:dyDescent="0.2">
      <c r="B4323" s="332"/>
      <c r="C4323" s="332"/>
      <c r="D4323" s="333"/>
      <c r="E4323" s="334"/>
      <c r="F4323" s="334"/>
      <c r="G4323" s="334"/>
      <c r="H4323" s="335"/>
      <c r="I4323" s="336"/>
      <c r="J4323" s="336"/>
      <c r="K4323" s="336"/>
      <c r="L4323" s="336"/>
      <c r="M4323" s="336"/>
      <c r="N4323" s="337"/>
    </row>
    <row r="4324" spans="2:14" x14ac:dyDescent="0.2">
      <c r="B4324" s="332"/>
      <c r="C4324" s="332"/>
      <c r="D4324" s="333"/>
      <c r="E4324" s="334"/>
      <c r="F4324" s="334"/>
      <c r="G4324" s="334"/>
      <c r="H4324" s="335"/>
      <c r="I4324" s="336"/>
      <c r="J4324" s="336"/>
      <c r="K4324" s="336"/>
      <c r="L4324" s="336"/>
      <c r="M4324" s="336"/>
      <c r="N4324" s="337"/>
    </row>
    <row r="4325" spans="2:14" x14ac:dyDescent="0.2">
      <c r="B4325" s="332"/>
      <c r="C4325" s="332"/>
      <c r="D4325" s="333"/>
      <c r="E4325" s="334"/>
      <c r="F4325" s="334"/>
      <c r="G4325" s="334"/>
      <c r="H4325" s="335"/>
      <c r="I4325" s="336"/>
      <c r="J4325" s="336"/>
      <c r="K4325" s="336"/>
      <c r="L4325" s="336"/>
      <c r="M4325" s="336"/>
      <c r="N4325" s="337"/>
    </row>
    <row r="4326" spans="2:14" x14ac:dyDescent="0.2">
      <c r="B4326" s="332"/>
      <c r="C4326" s="332"/>
      <c r="D4326" s="333"/>
      <c r="E4326" s="334"/>
      <c r="F4326" s="334"/>
      <c r="G4326" s="334"/>
      <c r="H4326" s="335"/>
      <c r="I4326" s="336"/>
      <c r="J4326" s="336"/>
      <c r="K4326" s="336"/>
      <c r="L4326" s="336"/>
      <c r="M4326" s="336"/>
      <c r="N4326" s="337"/>
    </row>
    <row r="4327" spans="2:14" x14ac:dyDescent="0.2">
      <c r="B4327" s="332"/>
      <c r="C4327" s="332"/>
      <c r="D4327" s="333"/>
      <c r="E4327" s="334"/>
      <c r="F4327" s="334"/>
      <c r="G4327" s="334"/>
      <c r="H4327" s="335"/>
      <c r="I4327" s="336"/>
      <c r="J4327" s="336"/>
      <c r="K4327" s="336"/>
      <c r="L4327" s="336"/>
      <c r="M4327" s="336"/>
      <c r="N4327" s="337"/>
    </row>
    <row r="4328" spans="2:14" x14ac:dyDescent="0.2">
      <c r="B4328" s="332"/>
      <c r="C4328" s="332"/>
      <c r="D4328" s="333"/>
      <c r="E4328" s="334"/>
      <c r="F4328" s="334"/>
      <c r="G4328" s="334"/>
      <c r="H4328" s="335"/>
      <c r="I4328" s="336"/>
      <c r="J4328" s="336"/>
      <c r="K4328" s="336"/>
      <c r="L4328" s="336"/>
      <c r="M4328" s="336"/>
      <c r="N4328" s="337"/>
    </row>
    <row r="4329" spans="2:14" x14ac:dyDescent="0.2">
      <c r="B4329" s="332"/>
      <c r="C4329" s="332"/>
      <c r="D4329" s="333"/>
      <c r="E4329" s="334"/>
      <c r="F4329" s="334"/>
      <c r="G4329" s="334"/>
      <c r="H4329" s="335"/>
      <c r="I4329" s="336"/>
      <c r="J4329" s="336"/>
      <c r="K4329" s="336"/>
      <c r="L4329" s="336"/>
      <c r="M4329" s="336"/>
      <c r="N4329" s="337"/>
    </row>
    <row r="4330" spans="2:14" x14ac:dyDescent="0.2">
      <c r="B4330" s="332"/>
      <c r="C4330" s="332"/>
      <c r="D4330" s="333"/>
      <c r="E4330" s="334"/>
      <c r="F4330" s="334"/>
      <c r="G4330" s="334"/>
      <c r="H4330" s="335"/>
      <c r="I4330" s="336"/>
      <c r="J4330" s="336"/>
      <c r="K4330" s="336"/>
      <c r="L4330" s="336"/>
      <c r="M4330" s="336"/>
      <c r="N4330" s="337"/>
    </row>
    <row r="4331" spans="2:14" x14ac:dyDescent="0.2">
      <c r="B4331" s="332"/>
      <c r="C4331" s="332"/>
      <c r="D4331" s="333"/>
      <c r="E4331" s="334"/>
      <c r="F4331" s="334"/>
      <c r="G4331" s="334"/>
      <c r="H4331" s="335"/>
      <c r="I4331" s="336"/>
      <c r="J4331" s="336"/>
      <c r="K4331" s="336"/>
      <c r="L4331" s="336"/>
      <c r="M4331" s="336"/>
      <c r="N4331" s="337"/>
    </row>
    <row r="4332" spans="2:14" x14ac:dyDescent="0.2">
      <c r="B4332" s="332"/>
      <c r="C4332" s="332"/>
      <c r="D4332" s="333"/>
      <c r="E4332" s="334"/>
      <c r="F4332" s="334"/>
      <c r="G4332" s="334"/>
      <c r="H4332" s="335"/>
      <c r="I4332" s="336"/>
      <c r="J4332" s="336"/>
      <c r="K4332" s="336"/>
      <c r="L4332" s="336"/>
      <c r="M4332" s="336"/>
      <c r="N4332" s="337"/>
    </row>
    <row r="4333" spans="2:14" x14ac:dyDescent="0.2">
      <c r="B4333" s="332"/>
      <c r="C4333" s="332"/>
      <c r="D4333" s="333"/>
      <c r="E4333" s="334"/>
      <c r="F4333" s="334"/>
      <c r="G4333" s="334"/>
      <c r="H4333" s="335"/>
      <c r="I4333" s="336"/>
      <c r="J4333" s="336"/>
      <c r="K4333" s="336"/>
      <c r="L4333" s="336"/>
      <c r="M4333" s="336"/>
      <c r="N4333" s="337"/>
    </row>
    <row r="4334" spans="2:14" x14ac:dyDescent="0.2">
      <c r="B4334" s="332"/>
      <c r="C4334" s="332"/>
      <c r="D4334" s="333"/>
      <c r="E4334" s="334"/>
      <c r="F4334" s="334"/>
      <c r="G4334" s="334"/>
      <c r="H4334" s="335"/>
      <c r="I4334" s="336"/>
      <c r="J4334" s="336"/>
      <c r="K4334" s="336"/>
      <c r="L4334" s="336"/>
      <c r="M4334" s="336"/>
      <c r="N4334" s="337"/>
    </row>
    <row r="4335" spans="2:14" x14ac:dyDescent="0.2">
      <c r="B4335" s="332"/>
      <c r="C4335" s="332"/>
      <c r="D4335" s="333"/>
      <c r="E4335" s="334"/>
      <c r="F4335" s="334"/>
      <c r="G4335" s="334"/>
      <c r="H4335" s="335"/>
      <c r="I4335" s="336"/>
      <c r="J4335" s="336"/>
      <c r="K4335" s="336"/>
      <c r="L4335" s="336"/>
      <c r="M4335" s="336"/>
      <c r="N4335" s="337"/>
    </row>
    <row r="4336" spans="2:14" x14ac:dyDescent="0.2">
      <c r="B4336" s="332"/>
      <c r="C4336" s="332"/>
      <c r="D4336" s="333"/>
      <c r="E4336" s="334"/>
      <c r="F4336" s="334"/>
      <c r="G4336" s="334"/>
      <c r="H4336" s="335"/>
      <c r="I4336" s="336"/>
      <c r="J4336" s="336"/>
      <c r="K4336" s="336"/>
      <c r="L4336" s="336"/>
      <c r="M4336" s="336"/>
      <c r="N4336" s="337"/>
    </row>
    <row r="4337" spans="2:14" x14ac:dyDescent="0.2">
      <c r="B4337" s="332"/>
      <c r="C4337" s="332"/>
      <c r="D4337" s="333"/>
      <c r="E4337" s="334"/>
      <c r="F4337" s="334"/>
      <c r="G4337" s="334"/>
      <c r="H4337" s="335"/>
      <c r="I4337" s="336"/>
      <c r="J4337" s="336"/>
      <c r="K4337" s="336"/>
      <c r="L4337" s="336"/>
      <c r="M4337" s="336"/>
      <c r="N4337" s="337"/>
    </row>
    <row r="4338" spans="2:14" x14ac:dyDescent="0.2">
      <c r="B4338" s="332"/>
      <c r="C4338" s="332"/>
      <c r="D4338" s="333"/>
      <c r="E4338" s="334"/>
      <c r="F4338" s="334"/>
      <c r="G4338" s="334"/>
      <c r="H4338" s="335"/>
      <c r="I4338" s="336"/>
      <c r="J4338" s="336"/>
      <c r="K4338" s="336"/>
      <c r="L4338" s="336"/>
      <c r="M4338" s="336"/>
      <c r="N4338" s="337"/>
    </row>
    <row r="4339" spans="2:14" x14ac:dyDescent="0.2">
      <c r="B4339" s="332"/>
      <c r="C4339" s="332"/>
      <c r="D4339" s="333"/>
      <c r="E4339" s="334"/>
      <c r="F4339" s="334"/>
      <c r="G4339" s="334"/>
      <c r="H4339" s="335"/>
      <c r="I4339" s="336"/>
      <c r="J4339" s="336"/>
      <c r="K4339" s="336"/>
      <c r="L4339" s="336"/>
      <c r="M4339" s="336"/>
      <c r="N4339" s="337"/>
    </row>
    <row r="4340" spans="2:14" x14ac:dyDescent="0.2">
      <c r="B4340" s="332"/>
      <c r="C4340" s="332"/>
      <c r="D4340" s="333"/>
      <c r="E4340" s="334"/>
      <c r="F4340" s="334"/>
      <c r="G4340" s="334"/>
      <c r="H4340" s="335"/>
      <c r="I4340" s="336"/>
      <c r="J4340" s="336"/>
      <c r="K4340" s="336"/>
      <c r="L4340" s="336"/>
      <c r="M4340" s="336"/>
      <c r="N4340" s="337"/>
    </row>
    <row r="4341" spans="2:14" x14ac:dyDescent="0.2">
      <c r="B4341" s="332"/>
      <c r="C4341" s="332"/>
      <c r="D4341" s="333"/>
      <c r="E4341" s="334"/>
      <c r="F4341" s="334"/>
      <c r="G4341" s="334"/>
      <c r="H4341" s="335"/>
      <c r="I4341" s="336"/>
      <c r="J4341" s="336"/>
      <c r="K4341" s="336"/>
      <c r="L4341" s="336"/>
      <c r="M4341" s="336"/>
      <c r="N4341" s="337"/>
    </row>
    <row r="4342" spans="2:14" x14ac:dyDescent="0.2">
      <c r="B4342" s="332"/>
      <c r="C4342" s="332"/>
      <c r="D4342" s="333"/>
      <c r="E4342" s="334"/>
      <c r="F4342" s="334"/>
      <c r="G4342" s="334"/>
      <c r="H4342" s="335"/>
      <c r="I4342" s="336"/>
      <c r="J4342" s="336"/>
      <c r="K4342" s="336"/>
      <c r="L4342" s="336"/>
      <c r="M4342" s="336"/>
      <c r="N4342" s="337"/>
    </row>
    <row r="4343" spans="2:14" x14ac:dyDescent="0.2">
      <c r="B4343" s="332"/>
      <c r="C4343" s="332"/>
      <c r="D4343" s="333"/>
      <c r="E4343" s="334"/>
      <c r="F4343" s="334"/>
      <c r="G4343" s="334"/>
      <c r="H4343" s="335"/>
      <c r="I4343" s="336"/>
      <c r="J4343" s="336"/>
      <c r="K4343" s="336"/>
      <c r="L4343" s="336"/>
      <c r="M4343" s="336"/>
      <c r="N4343" s="337"/>
    </row>
    <row r="4344" spans="2:14" x14ac:dyDescent="0.2">
      <c r="B4344" s="332"/>
      <c r="C4344" s="332"/>
      <c r="D4344" s="333"/>
      <c r="E4344" s="334"/>
      <c r="F4344" s="334"/>
      <c r="G4344" s="334"/>
      <c r="H4344" s="335"/>
      <c r="I4344" s="336"/>
      <c r="J4344" s="336"/>
      <c r="K4344" s="336"/>
      <c r="L4344" s="336"/>
      <c r="M4344" s="336"/>
      <c r="N4344" s="337"/>
    </row>
    <row r="4345" spans="2:14" x14ac:dyDescent="0.2">
      <c r="B4345" s="332"/>
      <c r="C4345" s="332"/>
      <c r="D4345" s="333"/>
      <c r="E4345" s="334"/>
      <c r="F4345" s="334"/>
      <c r="G4345" s="334"/>
      <c r="H4345" s="335"/>
      <c r="I4345" s="336"/>
      <c r="J4345" s="336"/>
      <c r="K4345" s="336"/>
      <c r="L4345" s="336"/>
      <c r="M4345" s="336"/>
      <c r="N4345" s="337"/>
    </row>
    <row r="4346" spans="2:14" x14ac:dyDescent="0.2">
      <c r="B4346" s="332"/>
      <c r="C4346" s="332"/>
      <c r="D4346" s="333"/>
      <c r="E4346" s="334"/>
      <c r="F4346" s="334"/>
      <c r="G4346" s="334"/>
      <c r="H4346" s="335"/>
      <c r="I4346" s="336"/>
      <c r="J4346" s="336"/>
      <c r="K4346" s="336"/>
      <c r="L4346" s="336"/>
      <c r="M4346" s="336"/>
      <c r="N4346" s="337"/>
    </row>
    <row r="4347" spans="2:14" x14ac:dyDescent="0.2">
      <c r="B4347" s="332"/>
      <c r="C4347" s="332"/>
      <c r="D4347" s="333"/>
      <c r="E4347" s="334"/>
      <c r="F4347" s="334"/>
      <c r="G4347" s="334"/>
      <c r="H4347" s="335"/>
      <c r="I4347" s="336"/>
      <c r="J4347" s="336"/>
      <c r="K4347" s="336"/>
      <c r="L4347" s="336"/>
      <c r="M4347" s="336"/>
      <c r="N4347" s="337"/>
    </row>
    <row r="4348" spans="2:14" x14ac:dyDescent="0.2">
      <c r="B4348" s="332"/>
      <c r="C4348" s="332"/>
      <c r="D4348" s="333"/>
      <c r="E4348" s="334"/>
      <c r="F4348" s="334"/>
      <c r="G4348" s="334"/>
      <c r="H4348" s="335"/>
      <c r="I4348" s="336"/>
      <c r="J4348" s="336"/>
      <c r="K4348" s="336"/>
      <c r="L4348" s="336"/>
      <c r="M4348" s="336"/>
      <c r="N4348" s="337"/>
    </row>
    <row r="4349" spans="2:14" x14ac:dyDescent="0.2">
      <c r="B4349" s="332"/>
      <c r="C4349" s="332"/>
      <c r="D4349" s="333"/>
      <c r="E4349" s="334"/>
      <c r="F4349" s="334"/>
      <c r="G4349" s="334"/>
      <c r="H4349" s="335"/>
      <c r="I4349" s="336"/>
      <c r="J4349" s="336"/>
      <c r="K4349" s="336"/>
      <c r="L4349" s="336"/>
      <c r="M4349" s="336"/>
      <c r="N4349" s="337"/>
    </row>
    <row r="4350" spans="2:14" x14ac:dyDescent="0.2">
      <c r="B4350" s="332"/>
      <c r="C4350" s="332"/>
      <c r="D4350" s="333"/>
      <c r="E4350" s="334"/>
      <c r="F4350" s="334"/>
      <c r="G4350" s="334"/>
      <c r="H4350" s="335"/>
      <c r="I4350" s="336"/>
      <c r="J4350" s="336"/>
      <c r="K4350" s="336"/>
      <c r="L4350" s="336"/>
      <c r="M4350" s="336"/>
      <c r="N4350" s="337"/>
    </row>
    <row r="4351" spans="2:14" x14ac:dyDescent="0.2">
      <c r="B4351" s="332"/>
      <c r="C4351" s="332"/>
      <c r="D4351" s="333"/>
      <c r="E4351" s="334"/>
      <c r="F4351" s="334"/>
      <c r="G4351" s="334"/>
      <c r="H4351" s="335"/>
      <c r="I4351" s="336"/>
      <c r="J4351" s="336"/>
      <c r="K4351" s="336"/>
      <c r="L4351" s="336"/>
      <c r="M4351" s="336"/>
      <c r="N4351" s="337"/>
    </row>
    <row r="4352" spans="2:14" x14ac:dyDescent="0.2">
      <c r="B4352" s="332"/>
      <c r="C4352" s="332"/>
      <c r="D4352" s="333"/>
      <c r="E4352" s="334"/>
      <c r="F4352" s="334"/>
      <c r="G4352" s="334"/>
      <c r="H4352" s="335"/>
      <c r="I4352" s="336"/>
      <c r="J4352" s="336"/>
      <c r="K4352" s="336"/>
      <c r="L4352" s="336"/>
      <c r="M4352" s="336"/>
      <c r="N4352" s="337"/>
    </row>
    <row r="4353" spans="2:14" x14ac:dyDescent="0.2">
      <c r="B4353" s="332"/>
      <c r="C4353" s="332"/>
      <c r="D4353" s="333"/>
      <c r="E4353" s="334"/>
      <c r="F4353" s="334"/>
      <c r="G4353" s="334"/>
      <c r="H4353" s="335"/>
      <c r="I4353" s="336"/>
      <c r="J4353" s="336"/>
      <c r="K4353" s="336"/>
      <c r="L4353" s="336"/>
      <c r="M4353" s="336"/>
      <c r="N4353" s="337"/>
    </row>
    <row r="4354" spans="2:14" x14ac:dyDescent="0.2">
      <c r="B4354" s="332"/>
      <c r="C4354" s="332"/>
      <c r="D4354" s="333"/>
      <c r="E4354" s="334"/>
      <c r="F4354" s="334"/>
      <c r="G4354" s="334"/>
      <c r="H4354" s="335"/>
      <c r="I4354" s="336"/>
      <c r="J4354" s="336"/>
      <c r="K4354" s="336"/>
      <c r="L4354" s="336"/>
      <c r="M4354" s="336"/>
      <c r="N4354" s="337"/>
    </row>
    <row r="4355" spans="2:14" x14ac:dyDescent="0.2">
      <c r="B4355" s="332"/>
      <c r="C4355" s="332"/>
      <c r="D4355" s="333"/>
      <c r="E4355" s="334"/>
      <c r="F4355" s="334"/>
      <c r="G4355" s="334"/>
      <c r="H4355" s="335"/>
      <c r="I4355" s="336"/>
      <c r="J4355" s="336"/>
      <c r="K4355" s="336"/>
      <c r="L4355" s="336"/>
      <c r="M4355" s="336"/>
      <c r="N4355" s="337"/>
    </row>
    <row r="4356" spans="2:14" x14ac:dyDescent="0.2">
      <c r="B4356" s="332"/>
      <c r="C4356" s="332"/>
      <c r="D4356" s="333"/>
      <c r="E4356" s="334"/>
      <c r="F4356" s="334"/>
      <c r="G4356" s="334"/>
      <c r="H4356" s="335"/>
      <c r="I4356" s="336"/>
      <c r="J4356" s="336"/>
      <c r="K4356" s="336"/>
      <c r="L4356" s="336"/>
      <c r="M4356" s="336"/>
      <c r="N4356" s="337"/>
    </row>
    <row r="4357" spans="2:14" x14ac:dyDescent="0.2">
      <c r="B4357" s="332"/>
      <c r="C4357" s="332"/>
      <c r="D4357" s="333"/>
      <c r="E4357" s="334"/>
      <c r="F4357" s="334"/>
      <c r="G4357" s="334"/>
      <c r="H4357" s="335"/>
      <c r="I4357" s="336"/>
      <c r="J4357" s="336"/>
      <c r="K4357" s="336"/>
      <c r="L4357" s="336"/>
      <c r="M4357" s="336"/>
      <c r="N4357" s="337"/>
    </row>
    <row r="4358" spans="2:14" x14ac:dyDescent="0.2">
      <c r="B4358" s="332"/>
      <c r="C4358" s="332"/>
      <c r="D4358" s="333"/>
      <c r="E4358" s="334"/>
      <c r="F4358" s="334"/>
      <c r="G4358" s="334"/>
      <c r="H4358" s="335"/>
      <c r="I4358" s="336"/>
      <c r="J4358" s="336"/>
      <c r="K4358" s="336"/>
      <c r="L4358" s="336"/>
      <c r="M4358" s="336"/>
      <c r="N4358" s="337"/>
    </row>
    <row r="4359" spans="2:14" x14ac:dyDescent="0.2">
      <c r="B4359" s="332"/>
      <c r="C4359" s="332"/>
      <c r="D4359" s="333"/>
      <c r="E4359" s="334"/>
      <c r="F4359" s="334"/>
      <c r="G4359" s="334"/>
      <c r="H4359" s="335"/>
      <c r="I4359" s="336"/>
      <c r="J4359" s="336"/>
      <c r="K4359" s="336"/>
      <c r="L4359" s="336"/>
      <c r="M4359" s="336"/>
      <c r="N4359" s="337"/>
    </row>
    <row r="4360" spans="2:14" x14ac:dyDescent="0.2">
      <c r="B4360" s="332"/>
      <c r="C4360" s="332"/>
      <c r="D4360" s="333"/>
      <c r="E4360" s="334"/>
      <c r="F4360" s="334"/>
      <c r="G4360" s="334"/>
      <c r="H4360" s="335"/>
      <c r="I4360" s="336"/>
      <c r="J4360" s="336"/>
      <c r="K4360" s="336"/>
      <c r="L4360" s="336"/>
      <c r="M4360" s="336"/>
      <c r="N4360" s="337"/>
    </row>
    <row r="4361" spans="2:14" x14ac:dyDescent="0.2">
      <c r="B4361" s="332"/>
      <c r="C4361" s="332"/>
      <c r="D4361" s="333"/>
      <c r="E4361" s="334"/>
      <c r="F4361" s="334"/>
      <c r="G4361" s="334"/>
      <c r="H4361" s="335"/>
      <c r="I4361" s="336"/>
      <c r="J4361" s="336"/>
      <c r="K4361" s="336"/>
      <c r="L4361" s="336"/>
      <c r="M4361" s="336"/>
      <c r="N4361" s="337"/>
    </row>
    <row r="4362" spans="2:14" x14ac:dyDescent="0.2">
      <c r="B4362" s="332"/>
      <c r="C4362" s="332"/>
      <c r="D4362" s="333"/>
      <c r="E4362" s="334"/>
      <c r="F4362" s="334"/>
      <c r="G4362" s="334"/>
      <c r="H4362" s="335"/>
      <c r="I4362" s="336"/>
      <c r="J4362" s="336"/>
      <c r="K4362" s="336"/>
      <c r="L4362" s="336"/>
      <c r="M4362" s="336"/>
      <c r="N4362" s="337"/>
    </row>
    <row r="4363" spans="2:14" x14ac:dyDescent="0.2">
      <c r="B4363" s="332"/>
      <c r="C4363" s="332"/>
      <c r="D4363" s="333"/>
      <c r="E4363" s="334"/>
      <c r="F4363" s="334"/>
      <c r="G4363" s="334"/>
      <c r="H4363" s="335"/>
      <c r="I4363" s="336"/>
      <c r="J4363" s="336"/>
      <c r="K4363" s="336"/>
      <c r="L4363" s="336"/>
      <c r="M4363" s="336"/>
      <c r="N4363" s="337"/>
    </row>
    <row r="4364" spans="2:14" x14ac:dyDescent="0.2">
      <c r="B4364" s="332"/>
      <c r="C4364" s="332"/>
      <c r="D4364" s="333"/>
      <c r="E4364" s="334"/>
      <c r="F4364" s="334"/>
      <c r="G4364" s="334"/>
      <c r="H4364" s="335"/>
      <c r="I4364" s="336"/>
      <c r="J4364" s="336"/>
      <c r="K4364" s="336"/>
      <c r="L4364" s="336"/>
      <c r="M4364" s="336"/>
      <c r="N4364" s="337"/>
    </row>
    <row r="4365" spans="2:14" x14ac:dyDescent="0.2">
      <c r="B4365" s="332"/>
      <c r="C4365" s="332"/>
      <c r="D4365" s="333"/>
      <c r="E4365" s="334"/>
      <c r="F4365" s="334"/>
      <c r="G4365" s="334"/>
      <c r="H4365" s="335"/>
      <c r="I4365" s="336"/>
      <c r="J4365" s="336"/>
      <c r="K4365" s="336"/>
      <c r="L4365" s="336"/>
      <c r="M4365" s="336"/>
      <c r="N4365" s="337"/>
    </row>
    <row r="4366" spans="2:14" x14ac:dyDescent="0.2">
      <c r="B4366" s="332"/>
      <c r="C4366" s="332"/>
      <c r="D4366" s="333"/>
      <c r="E4366" s="334"/>
      <c r="F4366" s="334"/>
      <c r="G4366" s="334"/>
      <c r="H4366" s="335"/>
      <c r="I4366" s="336"/>
      <c r="J4366" s="336"/>
      <c r="K4366" s="336"/>
      <c r="L4366" s="336"/>
      <c r="M4366" s="336"/>
      <c r="N4366" s="337"/>
    </row>
    <row r="4367" spans="2:14" x14ac:dyDescent="0.2">
      <c r="B4367" s="332"/>
      <c r="C4367" s="332"/>
      <c r="D4367" s="333"/>
      <c r="E4367" s="334"/>
      <c r="F4367" s="334"/>
      <c r="G4367" s="334"/>
      <c r="H4367" s="335"/>
      <c r="I4367" s="336"/>
      <c r="J4367" s="336"/>
      <c r="K4367" s="336"/>
      <c r="L4367" s="336"/>
      <c r="M4367" s="336"/>
      <c r="N4367" s="337"/>
    </row>
    <row r="4368" spans="2:14" x14ac:dyDescent="0.2">
      <c r="B4368" s="332"/>
      <c r="C4368" s="332"/>
      <c r="D4368" s="333"/>
      <c r="E4368" s="334"/>
      <c r="F4368" s="334"/>
      <c r="G4368" s="334"/>
      <c r="H4368" s="335"/>
      <c r="I4368" s="336"/>
      <c r="J4368" s="336"/>
      <c r="K4368" s="336"/>
      <c r="L4368" s="336"/>
      <c r="M4368" s="336"/>
      <c r="N4368" s="337"/>
    </row>
    <row r="4369" spans="2:14" x14ac:dyDescent="0.2">
      <c r="B4369" s="332"/>
      <c r="C4369" s="332"/>
      <c r="D4369" s="333"/>
      <c r="E4369" s="334"/>
      <c r="F4369" s="334"/>
      <c r="G4369" s="334"/>
      <c r="H4369" s="335"/>
      <c r="I4369" s="336"/>
      <c r="J4369" s="336"/>
      <c r="K4369" s="336"/>
      <c r="L4369" s="336"/>
      <c r="M4369" s="336"/>
      <c r="N4369" s="337"/>
    </row>
    <row r="4370" spans="2:14" x14ac:dyDescent="0.2">
      <c r="B4370" s="332"/>
      <c r="C4370" s="332"/>
      <c r="D4370" s="333"/>
      <c r="E4370" s="334"/>
      <c r="F4370" s="334"/>
      <c r="G4370" s="334"/>
      <c r="H4370" s="335"/>
      <c r="I4370" s="336"/>
      <c r="J4370" s="336"/>
      <c r="K4370" s="336"/>
      <c r="L4370" s="336"/>
      <c r="M4370" s="336"/>
      <c r="N4370" s="337"/>
    </row>
    <row r="4371" spans="2:14" x14ac:dyDescent="0.2">
      <c r="B4371" s="332"/>
      <c r="C4371" s="332"/>
      <c r="D4371" s="333"/>
      <c r="E4371" s="334"/>
      <c r="F4371" s="334"/>
      <c r="G4371" s="334"/>
      <c r="H4371" s="335"/>
      <c r="I4371" s="336"/>
      <c r="J4371" s="336"/>
      <c r="K4371" s="336"/>
      <c r="L4371" s="336"/>
      <c r="M4371" s="336"/>
      <c r="N4371" s="337"/>
    </row>
    <row r="4372" spans="2:14" x14ac:dyDescent="0.2">
      <c r="B4372" s="332"/>
      <c r="C4372" s="332"/>
      <c r="D4372" s="333"/>
      <c r="E4372" s="334"/>
      <c r="F4372" s="334"/>
      <c r="G4372" s="334"/>
      <c r="H4372" s="335"/>
      <c r="I4372" s="336"/>
      <c r="J4372" s="336"/>
      <c r="K4372" s="336"/>
      <c r="L4372" s="336"/>
      <c r="M4372" s="336"/>
      <c r="N4372" s="337"/>
    </row>
    <row r="4373" spans="2:14" x14ac:dyDescent="0.2">
      <c r="B4373" s="332"/>
      <c r="C4373" s="332"/>
      <c r="D4373" s="333"/>
      <c r="E4373" s="334"/>
      <c r="F4373" s="334"/>
      <c r="G4373" s="334"/>
      <c r="H4373" s="335"/>
      <c r="I4373" s="336"/>
      <c r="J4373" s="336"/>
      <c r="K4373" s="336"/>
      <c r="L4373" s="336"/>
      <c r="M4373" s="336"/>
      <c r="N4373" s="337"/>
    </row>
    <row r="4374" spans="2:14" x14ac:dyDescent="0.2">
      <c r="B4374" s="332"/>
      <c r="C4374" s="332"/>
      <c r="D4374" s="333"/>
      <c r="E4374" s="334"/>
      <c r="F4374" s="334"/>
      <c r="G4374" s="334"/>
      <c r="H4374" s="335"/>
      <c r="I4374" s="336"/>
      <c r="J4374" s="336"/>
      <c r="K4374" s="336"/>
      <c r="L4374" s="336"/>
      <c r="M4374" s="336"/>
      <c r="N4374" s="337"/>
    </row>
    <row r="4375" spans="2:14" x14ac:dyDescent="0.2">
      <c r="B4375" s="332"/>
      <c r="C4375" s="332"/>
      <c r="D4375" s="333"/>
      <c r="E4375" s="334"/>
      <c r="F4375" s="334"/>
      <c r="G4375" s="334"/>
      <c r="H4375" s="335"/>
      <c r="I4375" s="336"/>
      <c r="J4375" s="336"/>
      <c r="K4375" s="336"/>
      <c r="L4375" s="336"/>
      <c r="M4375" s="336"/>
      <c r="N4375" s="337"/>
    </row>
    <row r="4376" spans="2:14" x14ac:dyDescent="0.2">
      <c r="B4376" s="332"/>
      <c r="C4376" s="332"/>
      <c r="D4376" s="333"/>
      <c r="E4376" s="334"/>
      <c r="F4376" s="334"/>
      <c r="G4376" s="334"/>
      <c r="H4376" s="335"/>
      <c r="I4376" s="336"/>
      <c r="J4376" s="336"/>
      <c r="K4376" s="336"/>
      <c r="L4376" s="336"/>
      <c r="M4376" s="336"/>
      <c r="N4376" s="337"/>
    </row>
    <row r="4377" spans="2:14" x14ac:dyDescent="0.2">
      <c r="B4377" s="332"/>
      <c r="C4377" s="332"/>
      <c r="D4377" s="333"/>
      <c r="E4377" s="334"/>
      <c r="F4377" s="334"/>
      <c r="G4377" s="334"/>
      <c r="H4377" s="335"/>
      <c r="I4377" s="336"/>
      <c r="J4377" s="336"/>
      <c r="K4377" s="336"/>
      <c r="L4377" s="336"/>
      <c r="M4377" s="336"/>
      <c r="N4377" s="337"/>
    </row>
    <row r="4378" spans="2:14" x14ac:dyDescent="0.2">
      <c r="B4378" s="332"/>
      <c r="C4378" s="332"/>
      <c r="D4378" s="333"/>
      <c r="E4378" s="334"/>
      <c r="F4378" s="334"/>
      <c r="G4378" s="334"/>
      <c r="H4378" s="335"/>
      <c r="I4378" s="336"/>
      <c r="J4378" s="336"/>
      <c r="K4378" s="336"/>
      <c r="L4378" s="336"/>
      <c r="M4378" s="336"/>
      <c r="N4378" s="337"/>
    </row>
    <row r="4379" spans="2:14" x14ac:dyDescent="0.2">
      <c r="B4379" s="332"/>
      <c r="C4379" s="332"/>
      <c r="D4379" s="333"/>
      <c r="E4379" s="334"/>
      <c r="F4379" s="334"/>
      <c r="G4379" s="334"/>
      <c r="H4379" s="335"/>
      <c r="I4379" s="336"/>
      <c r="J4379" s="336"/>
      <c r="K4379" s="336"/>
      <c r="L4379" s="336"/>
      <c r="M4379" s="336"/>
      <c r="N4379" s="337"/>
    </row>
    <row r="4380" spans="2:14" x14ac:dyDescent="0.2">
      <c r="B4380" s="332"/>
      <c r="C4380" s="332"/>
      <c r="D4380" s="333"/>
      <c r="E4380" s="334"/>
      <c r="F4380" s="334"/>
      <c r="G4380" s="334"/>
      <c r="H4380" s="335"/>
      <c r="I4380" s="336"/>
      <c r="J4380" s="336"/>
      <c r="K4380" s="336"/>
      <c r="L4380" s="336"/>
      <c r="M4380" s="336"/>
      <c r="N4380" s="337"/>
    </row>
    <row r="4381" spans="2:14" x14ac:dyDescent="0.2">
      <c r="B4381" s="332"/>
      <c r="C4381" s="332"/>
      <c r="D4381" s="333"/>
      <c r="E4381" s="334"/>
      <c r="F4381" s="334"/>
      <c r="G4381" s="334"/>
      <c r="H4381" s="335"/>
      <c r="I4381" s="336"/>
      <c r="J4381" s="336"/>
      <c r="K4381" s="336"/>
      <c r="L4381" s="336"/>
      <c r="M4381" s="336"/>
      <c r="N4381" s="337"/>
    </row>
    <row r="4382" spans="2:14" x14ac:dyDescent="0.2">
      <c r="B4382" s="332"/>
      <c r="C4382" s="332"/>
      <c r="D4382" s="333"/>
      <c r="E4382" s="334"/>
      <c r="F4382" s="334"/>
      <c r="G4382" s="334"/>
      <c r="H4382" s="335"/>
      <c r="I4382" s="336"/>
      <c r="J4382" s="336"/>
      <c r="K4382" s="336"/>
      <c r="L4382" s="336"/>
      <c r="M4382" s="336"/>
      <c r="N4382" s="337"/>
    </row>
    <row r="4383" spans="2:14" x14ac:dyDescent="0.2">
      <c r="B4383" s="332"/>
      <c r="C4383" s="332"/>
      <c r="D4383" s="333"/>
      <c r="E4383" s="334"/>
      <c r="F4383" s="334"/>
      <c r="G4383" s="334"/>
      <c r="H4383" s="335"/>
      <c r="I4383" s="336"/>
      <c r="J4383" s="336"/>
      <c r="K4383" s="336"/>
      <c r="L4383" s="336"/>
      <c r="M4383" s="336"/>
      <c r="N4383" s="337"/>
    </row>
    <row r="4384" spans="2:14" x14ac:dyDescent="0.2">
      <c r="B4384" s="332"/>
      <c r="C4384" s="332"/>
      <c r="D4384" s="333"/>
      <c r="E4384" s="334"/>
      <c r="F4384" s="334"/>
      <c r="G4384" s="334"/>
      <c r="H4384" s="335"/>
      <c r="I4384" s="336"/>
      <c r="J4384" s="336"/>
      <c r="K4384" s="336"/>
      <c r="L4384" s="336"/>
      <c r="M4384" s="336"/>
      <c r="N4384" s="337"/>
    </row>
    <row r="4385" spans="2:14" x14ac:dyDescent="0.2">
      <c r="B4385" s="332"/>
      <c r="C4385" s="332"/>
      <c r="D4385" s="333"/>
      <c r="E4385" s="334"/>
      <c r="F4385" s="334"/>
      <c r="G4385" s="334"/>
      <c r="H4385" s="335"/>
      <c r="I4385" s="336"/>
      <c r="J4385" s="336"/>
      <c r="K4385" s="336"/>
      <c r="L4385" s="336"/>
      <c r="M4385" s="336"/>
      <c r="N4385" s="337"/>
    </row>
    <row r="4386" spans="2:14" x14ac:dyDescent="0.2">
      <c r="B4386" s="332"/>
      <c r="C4386" s="332"/>
      <c r="D4386" s="333"/>
      <c r="E4386" s="334"/>
      <c r="F4386" s="334"/>
      <c r="G4386" s="334"/>
      <c r="H4386" s="335"/>
      <c r="I4386" s="336"/>
      <c r="J4386" s="336"/>
      <c r="K4386" s="336"/>
      <c r="L4386" s="336"/>
      <c r="M4386" s="336"/>
      <c r="N4386" s="337"/>
    </row>
    <row r="4387" spans="2:14" x14ac:dyDescent="0.2">
      <c r="B4387" s="332"/>
      <c r="C4387" s="332"/>
      <c r="D4387" s="333"/>
      <c r="E4387" s="334"/>
      <c r="F4387" s="334"/>
      <c r="G4387" s="334"/>
      <c r="H4387" s="335"/>
      <c r="I4387" s="336"/>
      <c r="J4387" s="336"/>
      <c r="K4387" s="336"/>
      <c r="L4387" s="336"/>
      <c r="M4387" s="336"/>
      <c r="N4387" s="337"/>
    </row>
    <row r="4388" spans="2:14" x14ac:dyDescent="0.2">
      <c r="B4388" s="332"/>
      <c r="C4388" s="332"/>
      <c r="D4388" s="333"/>
      <c r="E4388" s="334"/>
      <c r="F4388" s="334"/>
      <c r="G4388" s="334"/>
      <c r="H4388" s="335"/>
      <c r="I4388" s="336"/>
      <c r="J4388" s="336"/>
      <c r="K4388" s="336"/>
      <c r="L4388" s="336"/>
      <c r="M4388" s="336"/>
      <c r="N4388" s="337"/>
    </row>
    <row r="4389" spans="2:14" x14ac:dyDescent="0.2">
      <c r="B4389" s="332"/>
      <c r="C4389" s="332"/>
      <c r="D4389" s="333"/>
      <c r="E4389" s="334"/>
      <c r="F4389" s="334"/>
      <c r="G4389" s="334"/>
      <c r="H4389" s="335"/>
      <c r="I4389" s="336"/>
      <c r="J4389" s="336"/>
      <c r="K4389" s="336"/>
      <c r="L4389" s="336"/>
      <c r="M4389" s="336"/>
      <c r="N4389" s="337"/>
    </row>
    <row r="4390" spans="2:14" x14ac:dyDescent="0.2">
      <c r="B4390" s="332"/>
      <c r="C4390" s="332"/>
      <c r="D4390" s="333"/>
      <c r="E4390" s="334"/>
      <c r="F4390" s="334"/>
      <c r="G4390" s="334"/>
      <c r="H4390" s="335"/>
      <c r="I4390" s="336"/>
      <c r="J4390" s="336"/>
      <c r="K4390" s="336"/>
      <c r="L4390" s="336"/>
      <c r="M4390" s="336"/>
      <c r="N4390" s="337"/>
    </row>
    <row r="4391" spans="2:14" x14ac:dyDescent="0.2">
      <c r="B4391" s="332"/>
      <c r="C4391" s="332"/>
      <c r="D4391" s="333"/>
      <c r="E4391" s="334"/>
      <c r="F4391" s="334"/>
      <c r="G4391" s="334"/>
      <c r="H4391" s="335"/>
      <c r="I4391" s="336"/>
      <c r="J4391" s="336"/>
      <c r="K4391" s="336"/>
      <c r="L4391" s="336"/>
      <c r="M4391" s="336"/>
      <c r="N4391" s="337"/>
    </row>
    <row r="4392" spans="2:14" x14ac:dyDescent="0.2">
      <c r="B4392" s="332"/>
      <c r="C4392" s="332"/>
      <c r="D4392" s="333"/>
      <c r="E4392" s="334"/>
      <c r="F4392" s="334"/>
      <c r="G4392" s="334"/>
      <c r="H4392" s="335"/>
      <c r="I4392" s="336"/>
      <c r="J4392" s="336"/>
      <c r="K4392" s="336"/>
      <c r="L4392" s="336"/>
      <c r="M4392" s="336"/>
      <c r="N4392" s="337"/>
    </row>
    <row r="4393" spans="2:14" x14ac:dyDescent="0.2">
      <c r="B4393" s="332"/>
      <c r="C4393" s="332"/>
      <c r="D4393" s="333"/>
      <c r="E4393" s="334"/>
      <c r="F4393" s="334"/>
      <c r="G4393" s="334"/>
      <c r="H4393" s="335"/>
      <c r="I4393" s="336"/>
      <c r="J4393" s="336"/>
      <c r="K4393" s="336"/>
      <c r="L4393" s="336"/>
      <c r="M4393" s="336"/>
      <c r="N4393" s="337"/>
    </row>
    <row r="4394" spans="2:14" x14ac:dyDescent="0.2">
      <c r="B4394" s="332"/>
      <c r="C4394" s="332"/>
      <c r="D4394" s="333"/>
      <c r="E4394" s="334"/>
      <c r="F4394" s="334"/>
      <c r="G4394" s="334"/>
      <c r="H4394" s="335"/>
      <c r="I4394" s="336"/>
      <c r="J4394" s="336"/>
      <c r="K4394" s="336"/>
      <c r="L4394" s="336"/>
      <c r="M4394" s="336"/>
      <c r="N4394" s="337"/>
    </row>
    <row r="4395" spans="2:14" x14ac:dyDescent="0.2">
      <c r="B4395" s="332"/>
      <c r="C4395" s="332"/>
      <c r="D4395" s="333"/>
      <c r="E4395" s="334"/>
      <c r="F4395" s="334"/>
      <c r="G4395" s="334"/>
      <c r="H4395" s="335"/>
      <c r="I4395" s="336"/>
      <c r="J4395" s="336"/>
      <c r="K4395" s="336"/>
      <c r="L4395" s="336"/>
      <c r="M4395" s="336"/>
      <c r="N4395" s="337"/>
    </row>
    <row r="4396" spans="2:14" x14ac:dyDescent="0.2">
      <c r="B4396" s="332"/>
      <c r="C4396" s="332"/>
      <c r="D4396" s="333"/>
      <c r="E4396" s="334"/>
      <c r="F4396" s="334"/>
      <c r="G4396" s="334"/>
      <c r="H4396" s="335"/>
      <c r="I4396" s="336"/>
      <c r="J4396" s="336"/>
      <c r="K4396" s="336"/>
      <c r="L4396" s="336"/>
      <c r="M4396" s="336"/>
      <c r="N4396" s="337"/>
    </row>
    <row r="4397" spans="2:14" x14ac:dyDescent="0.2">
      <c r="B4397" s="332"/>
      <c r="C4397" s="332"/>
      <c r="D4397" s="333"/>
      <c r="E4397" s="334"/>
      <c r="F4397" s="334"/>
      <c r="G4397" s="334"/>
      <c r="H4397" s="335"/>
      <c r="I4397" s="336"/>
      <c r="J4397" s="336"/>
      <c r="K4397" s="336"/>
      <c r="L4397" s="336"/>
      <c r="M4397" s="336"/>
      <c r="N4397" s="337"/>
    </row>
    <row r="4398" spans="2:14" x14ac:dyDescent="0.2">
      <c r="B4398" s="332"/>
      <c r="C4398" s="332"/>
      <c r="D4398" s="333"/>
      <c r="E4398" s="334"/>
      <c r="F4398" s="334"/>
      <c r="G4398" s="334"/>
      <c r="H4398" s="335"/>
      <c r="I4398" s="336"/>
      <c r="J4398" s="336"/>
      <c r="K4398" s="336"/>
      <c r="L4398" s="336"/>
      <c r="M4398" s="336"/>
      <c r="N4398" s="337"/>
    </row>
    <row r="4399" spans="2:14" x14ac:dyDescent="0.2">
      <c r="B4399" s="332"/>
      <c r="C4399" s="332"/>
      <c r="D4399" s="333"/>
      <c r="E4399" s="334"/>
      <c r="F4399" s="334"/>
      <c r="G4399" s="334"/>
      <c r="H4399" s="335"/>
      <c r="I4399" s="336"/>
      <c r="J4399" s="336"/>
      <c r="K4399" s="336"/>
      <c r="L4399" s="336"/>
      <c r="M4399" s="336"/>
      <c r="N4399" s="337"/>
    </row>
    <row r="4400" spans="2:14" x14ac:dyDescent="0.2">
      <c r="B4400" s="332"/>
      <c r="C4400" s="332"/>
      <c r="D4400" s="333"/>
      <c r="E4400" s="334"/>
      <c r="F4400" s="334"/>
      <c r="G4400" s="334"/>
      <c r="H4400" s="335"/>
      <c r="I4400" s="336"/>
      <c r="J4400" s="336"/>
      <c r="K4400" s="336"/>
      <c r="L4400" s="336"/>
      <c r="M4400" s="336"/>
      <c r="N4400" s="337"/>
    </row>
    <row r="4401" spans="2:14" x14ac:dyDescent="0.2">
      <c r="B4401" s="332"/>
      <c r="C4401" s="332"/>
      <c r="D4401" s="333"/>
      <c r="E4401" s="334"/>
      <c r="F4401" s="334"/>
      <c r="G4401" s="334"/>
      <c r="H4401" s="335"/>
      <c r="I4401" s="336"/>
      <c r="J4401" s="336"/>
      <c r="K4401" s="336"/>
      <c r="L4401" s="336"/>
      <c r="M4401" s="336"/>
      <c r="N4401" s="337"/>
    </row>
    <row r="4402" spans="2:14" x14ac:dyDescent="0.2">
      <c r="B4402" s="332"/>
      <c r="C4402" s="332"/>
      <c r="D4402" s="333"/>
      <c r="E4402" s="334"/>
      <c r="F4402" s="334"/>
      <c r="G4402" s="334"/>
      <c r="H4402" s="335"/>
      <c r="I4402" s="336"/>
      <c r="J4402" s="336"/>
      <c r="K4402" s="336"/>
      <c r="L4402" s="336"/>
      <c r="M4402" s="336"/>
      <c r="N4402" s="337"/>
    </row>
    <row r="4403" spans="2:14" x14ac:dyDescent="0.2">
      <c r="B4403" s="332"/>
      <c r="C4403" s="332"/>
      <c r="D4403" s="333"/>
      <c r="E4403" s="334"/>
      <c r="F4403" s="334"/>
      <c r="G4403" s="334"/>
      <c r="H4403" s="335"/>
      <c r="I4403" s="336"/>
      <c r="J4403" s="336"/>
      <c r="K4403" s="336"/>
      <c r="L4403" s="336"/>
      <c r="M4403" s="336"/>
      <c r="N4403" s="337"/>
    </row>
    <row r="4404" spans="2:14" x14ac:dyDescent="0.2">
      <c r="B4404" s="332"/>
      <c r="C4404" s="332"/>
      <c r="D4404" s="333"/>
      <c r="E4404" s="334"/>
      <c r="F4404" s="334"/>
      <c r="G4404" s="334"/>
      <c r="H4404" s="335"/>
      <c r="I4404" s="336"/>
      <c r="J4404" s="336"/>
      <c r="K4404" s="336"/>
      <c r="L4404" s="336"/>
      <c r="M4404" s="336"/>
      <c r="N4404" s="337"/>
    </row>
    <row r="4405" spans="2:14" x14ac:dyDescent="0.2">
      <c r="B4405" s="332"/>
      <c r="C4405" s="332"/>
      <c r="D4405" s="333"/>
      <c r="E4405" s="334"/>
      <c r="F4405" s="334"/>
      <c r="G4405" s="334"/>
      <c r="H4405" s="335"/>
      <c r="I4405" s="336"/>
      <c r="J4405" s="336"/>
      <c r="K4405" s="336"/>
      <c r="L4405" s="336"/>
      <c r="M4405" s="336"/>
      <c r="N4405" s="337"/>
    </row>
    <row r="4406" spans="2:14" x14ac:dyDescent="0.2">
      <c r="B4406" s="332"/>
      <c r="C4406" s="332"/>
      <c r="D4406" s="333"/>
      <c r="E4406" s="334"/>
      <c r="F4406" s="334"/>
      <c r="G4406" s="334"/>
      <c r="H4406" s="335"/>
      <c r="I4406" s="336"/>
      <c r="J4406" s="336"/>
      <c r="K4406" s="336"/>
      <c r="L4406" s="336"/>
      <c r="M4406" s="336"/>
      <c r="N4406" s="337"/>
    </row>
    <row r="4407" spans="2:14" x14ac:dyDescent="0.2">
      <c r="B4407" s="332"/>
      <c r="C4407" s="332"/>
      <c r="D4407" s="333"/>
      <c r="E4407" s="334"/>
      <c r="F4407" s="334"/>
      <c r="G4407" s="334"/>
      <c r="H4407" s="335"/>
      <c r="I4407" s="336"/>
      <c r="J4407" s="336"/>
      <c r="K4407" s="336"/>
      <c r="L4407" s="336"/>
      <c r="M4407" s="336"/>
      <c r="N4407" s="337"/>
    </row>
    <row r="4408" spans="2:14" x14ac:dyDescent="0.2">
      <c r="B4408" s="332"/>
      <c r="C4408" s="332"/>
      <c r="D4408" s="333"/>
      <c r="E4408" s="334"/>
      <c r="F4408" s="334"/>
      <c r="G4408" s="334"/>
      <c r="H4408" s="335"/>
      <c r="I4408" s="336"/>
      <c r="J4408" s="336"/>
      <c r="K4408" s="336"/>
      <c r="L4408" s="336"/>
      <c r="M4408" s="336"/>
      <c r="N4408" s="337"/>
    </row>
    <row r="4409" spans="2:14" x14ac:dyDescent="0.2">
      <c r="B4409" s="332"/>
      <c r="C4409" s="332"/>
      <c r="D4409" s="333"/>
      <c r="E4409" s="334"/>
      <c r="F4409" s="334"/>
      <c r="G4409" s="334"/>
      <c r="H4409" s="335"/>
      <c r="I4409" s="336"/>
      <c r="J4409" s="336"/>
      <c r="K4409" s="336"/>
      <c r="L4409" s="336"/>
      <c r="M4409" s="336"/>
      <c r="N4409" s="337"/>
    </row>
    <row r="4410" spans="2:14" x14ac:dyDescent="0.2">
      <c r="B4410" s="332"/>
      <c r="C4410" s="332"/>
      <c r="D4410" s="333"/>
      <c r="E4410" s="334"/>
      <c r="F4410" s="334"/>
      <c r="G4410" s="334"/>
      <c r="H4410" s="335"/>
      <c r="I4410" s="336"/>
      <c r="J4410" s="336"/>
      <c r="K4410" s="336"/>
      <c r="L4410" s="336"/>
      <c r="M4410" s="336"/>
      <c r="N4410" s="337"/>
    </row>
    <row r="4411" spans="2:14" x14ac:dyDescent="0.2">
      <c r="B4411" s="332"/>
      <c r="C4411" s="332"/>
      <c r="D4411" s="333"/>
      <c r="E4411" s="334"/>
      <c r="F4411" s="334"/>
      <c r="G4411" s="334"/>
      <c r="H4411" s="335"/>
      <c r="I4411" s="336"/>
      <c r="J4411" s="336"/>
      <c r="K4411" s="336"/>
      <c r="L4411" s="336"/>
      <c r="M4411" s="336"/>
      <c r="N4411" s="337"/>
    </row>
    <row r="4412" spans="2:14" x14ac:dyDescent="0.2">
      <c r="B4412" s="332"/>
      <c r="C4412" s="332"/>
      <c r="D4412" s="333"/>
      <c r="E4412" s="334"/>
      <c r="F4412" s="334"/>
      <c r="G4412" s="334"/>
      <c r="H4412" s="335"/>
      <c r="I4412" s="336"/>
      <c r="J4412" s="336"/>
      <c r="K4412" s="336"/>
      <c r="L4412" s="336"/>
      <c r="M4412" s="336"/>
      <c r="N4412" s="337"/>
    </row>
    <row r="4413" spans="2:14" x14ac:dyDescent="0.2">
      <c r="B4413" s="332"/>
      <c r="C4413" s="332"/>
      <c r="D4413" s="333"/>
      <c r="E4413" s="334"/>
      <c r="F4413" s="334"/>
      <c r="G4413" s="334"/>
      <c r="H4413" s="335"/>
      <c r="I4413" s="336"/>
      <c r="J4413" s="336"/>
      <c r="K4413" s="336"/>
      <c r="L4413" s="336"/>
      <c r="M4413" s="336"/>
      <c r="N4413" s="337"/>
    </row>
    <row r="4414" spans="2:14" x14ac:dyDescent="0.2">
      <c r="B4414" s="332"/>
      <c r="C4414" s="332"/>
      <c r="D4414" s="333"/>
      <c r="E4414" s="334"/>
      <c r="F4414" s="334"/>
      <c r="G4414" s="334"/>
      <c r="H4414" s="335"/>
      <c r="I4414" s="336"/>
      <c r="J4414" s="336"/>
      <c r="K4414" s="336"/>
      <c r="L4414" s="336"/>
      <c r="M4414" s="336"/>
      <c r="N4414" s="337"/>
    </row>
    <row r="4415" spans="2:14" x14ac:dyDescent="0.2">
      <c r="B4415" s="332"/>
      <c r="C4415" s="332"/>
      <c r="D4415" s="333"/>
      <c r="E4415" s="334"/>
      <c r="F4415" s="334"/>
      <c r="G4415" s="334"/>
      <c r="H4415" s="335"/>
      <c r="I4415" s="336"/>
      <c r="J4415" s="336"/>
      <c r="K4415" s="336"/>
      <c r="L4415" s="336"/>
      <c r="M4415" s="336"/>
      <c r="N4415" s="337"/>
    </row>
    <row r="4416" spans="2:14" x14ac:dyDescent="0.2">
      <c r="B4416" s="332"/>
      <c r="C4416" s="332"/>
      <c r="D4416" s="333"/>
      <c r="E4416" s="334"/>
      <c r="F4416" s="334"/>
      <c r="G4416" s="334"/>
      <c r="H4416" s="335"/>
      <c r="I4416" s="336"/>
      <c r="J4416" s="336"/>
      <c r="K4416" s="336"/>
      <c r="L4416" s="336"/>
      <c r="M4416" s="336"/>
      <c r="N4416" s="337"/>
    </row>
    <row r="4417" spans="2:14" x14ac:dyDescent="0.2">
      <c r="B4417" s="332"/>
      <c r="C4417" s="332"/>
      <c r="D4417" s="333"/>
      <c r="E4417" s="334"/>
      <c r="F4417" s="334"/>
      <c r="G4417" s="334"/>
      <c r="H4417" s="335"/>
      <c r="I4417" s="336"/>
      <c r="J4417" s="336"/>
      <c r="K4417" s="336"/>
      <c r="L4417" s="336"/>
      <c r="M4417" s="336"/>
      <c r="N4417" s="337"/>
    </row>
    <row r="4418" spans="2:14" x14ac:dyDescent="0.2">
      <c r="B4418" s="332"/>
      <c r="C4418" s="332"/>
      <c r="D4418" s="333"/>
      <c r="E4418" s="334"/>
      <c r="F4418" s="334"/>
      <c r="G4418" s="334"/>
      <c r="H4418" s="335"/>
      <c r="I4418" s="336"/>
      <c r="J4418" s="336"/>
      <c r="K4418" s="336"/>
      <c r="L4418" s="336"/>
      <c r="M4418" s="336"/>
      <c r="N4418" s="337"/>
    </row>
    <row r="4419" spans="2:14" x14ac:dyDescent="0.2">
      <c r="B4419" s="332"/>
      <c r="C4419" s="332"/>
      <c r="D4419" s="333"/>
      <c r="E4419" s="334"/>
      <c r="F4419" s="334"/>
      <c r="G4419" s="334"/>
      <c r="H4419" s="335"/>
      <c r="I4419" s="336"/>
      <c r="J4419" s="336"/>
      <c r="K4419" s="336"/>
      <c r="L4419" s="336"/>
      <c r="M4419" s="336"/>
      <c r="N4419" s="337"/>
    </row>
    <row r="4420" spans="2:14" x14ac:dyDescent="0.2">
      <c r="B4420" s="332"/>
      <c r="C4420" s="332"/>
      <c r="D4420" s="333"/>
      <c r="E4420" s="334"/>
      <c r="F4420" s="334"/>
      <c r="G4420" s="334"/>
      <c r="H4420" s="335"/>
      <c r="I4420" s="336"/>
      <c r="J4420" s="336"/>
      <c r="K4420" s="336"/>
      <c r="L4420" s="336"/>
      <c r="M4420" s="336"/>
      <c r="N4420" s="337"/>
    </row>
    <row r="4421" spans="2:14" x14ac:dyDescent="0.2">
      <c r="B4421" s="332"/>
      <c r="C4421" s="332"/>
      <c r="D4421" s="333"/>
      <c r="E4421" s="334"/>
      <c r="F4421" s="334"/>
      <c r="G4421" s="334"/>
      <c r="H4421" s="335"/>
      <c r="I4421" s="336"/>
      <c r="J4421" s="336"/>
      <c r="K4421" s="336"/>
      <c r="L4421" s="336"/>
      <c r="M4421" s="336"/>
      <c r="N4421" s="337"/>
    </row>
    <row r="4422" spans="2:14" x14ac:dyDescent="0.2">
      <c r="B4422" s="332"/>
      <c r="C4422" s="332"/>
      <c r="D4422" s="333"/>
      <c r="E4422" s="334"/>
      <c r="F4422" s="334"/>
      <c r="G4422" s="334"/>
      <c r="H4422" s="335"/>
      <c r="I4422" s="336"/>
      <c r="J4422" s="336"/>
      <c r="K4422" s="336"/>
      <c r="L4422" s="336"/>
      <c r="M4422" s="336"/>
      <c r="N4422" s="337"/>
    </row>
    <row r="4423" spans="2:14" x14ac:dyDescent="0.2">
      <c r="B4423" s="332"/>
      <c r="C4423" s="332"/>
      <c r="D4423" s="333"/>
      <c r="E4423" s="334"/>
      <c r="F4423" s="334"/>
      <c r="G4423" s="334"/>
      <c r="H4423" s="335"/>
      <c r="I4423" s="336"/>
      <c r="J4423" s="336"/>
      <c r="K4423" s="336"/>
      <c r="L4423" s="336"/>
      <c r="M4423" s="336"/>
      <c r="N4423" s="337"/>
    </row>
    <row r="4424" spans="2:14" x14ac:dyDescent="0.2">
      <c r="B4424" s="332"/>
      <c r="C4424" s="332"/>
      <c r="D4424" s="333"/>
      <c r="E4424" s="334"/>
      <c r="F4424" s="334"/>
      <c r="G4424" s="334"/>
      <c r="H4424" s="335"/>
      <c r="I4424" s="336"/>
      <c r="J4424" s="336"/>
      <c r="K4424" s="336"/>
      <c r="L4424" s="336"/>
      <c r="M4424" s="336"/>
      <c r="N4424" s="337"/>
    </row>
    <row r="4425" spans="2:14" x14ac:dyDescent="0.2">
      <c r="B4425" s="332"/>
      <c r="C4425" s="332"/>
      <c r="D4425" s="333"/>
      <c r="E4425" s="334"/>
      <c r="F4425" s="334"/>
      <c r="G4425" s="334"/>
      <c r="H4425" s="335"/>
      <c r="I4425" s="336"/>
      <c r="J4425" s="336"/>
      <c r="K4425" s="336"/>
      <c r="L4425" s="336"/>
      <c r="M4425" s="336"/>
      <c r="N4425" s="337"/>
    </row>
    <row r="4426" spans="2:14" x14ac:dyDescent="0.2">
      <c r="B4426" s="332"/>
      <c r="C4426" s="332"/>
      <c r="D4426" s="333"/>
      <c r="E4426" s="334"/>
      <c r="F4426" s="334"/>
      <c r="G4426" s="334"/>
      <c r="H4426" s="335"/>
      <c r="I4426" s="336"/>
      <c r="J4426" s="336"/>
      <c r="K4426" s="336"/>
      <c r="L4426" s="336"/>
      <c r="M4426" s="336"/>
      <c r="N4426" s="337"/>
    </row>
    <row r="4427" spans="2:14" x14ac:dyDescent="0.2">
      <c r="B4427" s="332"/>
      <c r="C4427" s="332"/>
      <c r="D4427" s="333"/>
      <c r="E4427" s="334"/>
      <c r="F4427" s="334"/>
      <c r="G4427" s="334"/>
      <c r="H4427" s="335"/>
      <c r="I4427" s="336"/>
      <c r="J4427" s="336"/>
      <c r="K4427" s="336"/>
      <c r="L4427" s="336"/>
      <c r="M4427" s="336"/>
      <c r="N4427" s="337"/>
    </row>
    <row r="4428" spans="2:14" x14ac:dyDescent="0.2">
      <c r="B4428" s="332"/>
      <c r="C4428" s="332"/>
      <c r="D4428" s="333"/>
      <c r="E4428" s="334"/>
      <c r="F4428" s="334"/>
      <c r="G4428" s="334"/>
      <c r="H4428" s="335"/>
      <c r="I4428" s="336"/>
      <c r="J4428" s="336"/>
      <c r="K4428" s="336"/>
      <c r="L4428" s="336"/>
      <c r="M4428" s="336"/>
      <c r="N4428" s="337"/>
    </row>
    <row r="4429" spans="2:14" x14ac:dyDescent="0.2">
      <c r="B4429" s="332"/>
      <c r="C4429" s="332"/>
      <c r="D4429" s="333"/>
      <c r="E4429" s="334"/>
      <c r="F4429" s="334"/>
      <c r="G4429" s="334"/>
      <c r="H4429" s="335"/>
      <c r="I4429" s="336"/>
      <c r="J4429" s="336"/>
      <c r="K4429" s="336"/>
      <c r="L4429" s="336"/>
      <c r="M4429" s="336"/>
      <c r="N4429" s="337"/>
    </row>
    <row r="4430" spans="2:14" x14ac:dyDescent="0.2">
      <c r="B4430" s="332"/>
      <c r="C4430" s="332"/>
      <c r="D4430" s="333"/>
      <c r="E4430" s="334"/>
      <c r="F4430" s="334"/>
      <c r="G4430" s="334"/>
      <c r="H4430" s="335"/>
      <c r="I4430" s="336"/>
      <c r="J4430" s="336"/>
      <c r="K4430" s="336"/>
      <c r="L4430" s="336"/>
      <c r="M4430" s="336"/>
      <c r="N4430" s="337"/>
    </row>
    <row r="4431" spans="2:14" x14ac:dyDescent="0.2">
      <c r="B4431" s="332"/>
      <c r="C4431" s="332"/>
      <c r="D4431" s="333"/>
      <c r="E4431" s="334"/>
      <c r="F4431" s="334"/>
      <c r="G4431" s="334"/>
      <c r="H4431" s="335"/>
      <c r="I4431" s="336"/>
      <c r="J4431" s="336"/>
      <c r="K4431" s="336"/>
      <c r="L4431" s="336"/>
      <c r="M4431" s="336"/>
      <c r="N4431" s="337"/>
    </row>
    <row r="4432" spans="2:14" x14ac:dyDescent="0.2">
      <c r="B4432" s="332"/>
      <c r="C4432" s="332"/>
      <c r="D4432" s="333"/>
      <c r="E4432" s="334"/>
      <c r="F4432" s="334"/>
      <c r="G4432" s="334"/>
      <c r="H4432" s="335"/>
      <c r="I4432" s="336"/>
      <c r="J4432" s="336"/>
      <c r="K4432" s="336"/>
      <c r="L4432" s="336"/>
      <c r="M4432" s="336"/>
      <c r="N4432" s="337"/>
    </row>
    <row r="4433" spans="2:14" x14ac:dyDescent="0.2">
      <c r="B4433" s="332"/>
      <c r="C4433" s="332"/>
      <c r="D4433" s="333"/>
      <c r="E4433" s="334"/>
      <c r="F4433" s="334"/>
      <c r="G4433" s="334"/>
      <c r="H4433" s="335"/>
      <c r="I4433" s="336"/>
      <c r="J4433" s="336"/>
      <c r="K4433" s="336"/>
      <c r="L4433" s="336"/>
      <c r="M4433" s="336"/>
      <c r="N4433" s="337"/>
    </row>
    <row r="4434" spans="2:14" x14ac:dyDescent="0.2">
      <c r="B4434" s="332"/>
      <c r="C4434" s="332"/>
      <c r="D4434" s="333"/>
      <c r="E4434" s="334"/>
      <c r="F4434" s="334"/>
      <c r="G4434" s="334"/>
      <c r="H4434" s="335"/>
      <c r="I4434" s="336"/>
      <c r="J4434" s="336"/>
      <c r="K4434" s="336"/>
      <c r="L4434" s="336"/>
      <c r="M4434" s="336"/>
      <c r="N4434" s="337"/>
    </row>
    <row r="4435" spans="2:14" x14ac:dyDescent="0.2">
      <c r="B4435" s="332"/>
      <c r="C4435" s="332"/>
      <c r="D4435" s="333"/>
      <c r="E4435" s="334"/>
      <c r="F4435" s="334"/>
      <c r="G4435" s="334"/>
      <c r="H4435" s="335"/>
      <c r="I4435" s="336"/>
      <c r="J4435" s="336"/>
      <c r="K4435" s="336"/>
      <c r="L4435" s="336"/>
      <c r="M4435" s="336"/>
      <c r="N4435" s="337"/>
    </row>
    <row r="4436" spans="2:14" x14ac:dyDescent="0.2">
      <c r="B4436" s="332"/>
      <c r="C4436" s="332"/>
      <c r="D4436" s="333"/>
      <c r="E4436" s="334"/>
      <c r="F4436" s="334"/>
      <c r="G4436" s="334"/>
      <c r="H4436" s="335"/>
      <c r="I4436" s="336"/>
      <c r="J4436" s="336"/>
      <c r="K4436" s="336"/>
      <c r="L4436" s="336"/>
      <c r="M4436" s="336"/>
      <c r="N4436" s="337"/>
    </row>
    <row r="4437" spans="2:14" x14ac:dyDescent="0.2">
      <c r="B4437" s="332"/>
      <c r="C4437" s="332"/>
      <c r="D4437" s="333"/>
      <c r="E4437" s="334"/>
      <c r="F4437" s="334"/>
      <c r="G4437" s="334"/>
      <c r="H4437" s="335"/>
      <c r="I4437" s="336"/>
      <c r="J4437" s="336"/>
      <c r="K4437" s="336"/>
      <c r="L4437" s="336"/>
      <c r="M4437" s="336"/>
      <c r="N4437" s="337"/>
    </row>
    <row r="4438" spans="2:14" x14ac:dyDescent="0.2">
      <c r="B4438" s="332"/>
      <c r="C4438" s="332"/>
      <c r="D4438" s="333"/>
      <c r="E4438" s="334"/>
      <c r="F4438" s="334"/>
      <c r="G4438" s="334"/>
      <c r="H4438" s="335"/>
      <c r="I4438" s="336"/>
      <c r="J4438" s="336"/>
      <c r="K4438" s="336"/>
      <c r="L4438" s="336"/>
      <c r="M4438" s="336"/>
      <c r="N4438" s="337"/>
    </row>
    <row r="4439" spans="2:14" x14ac:dyDescent="0.2">
      <c r="B4439" s="332"/>
      <c r="C4439" s="332"/>
      <c r="D4439" s="333"/>
      <c r="E4439" s="334"/>
      <c r="F4439" s="334"/>
      <c r="G4439" s="334"/>
      <c r="H4439" s="335"/>
      <c r="I4439" s="336"/>
      <c r="J4439" s="336"/>
      <c r="K4439" s="336"/>
      <c r="L4439" s="336"/>
      <c r="M4439" s="336"/>
      <c r="N4439" s="337"/>
    </row>
    <row r="4440" spans="2:14" x14ac:dyDescent="0.2">
      <c r="B4440" s="332"/>
      <c r="C4440" s="332"/>
      <c r="D4440" s="333"/>
      <c r="E4440" s="334"/>
      <c r="F4440" s="334"/>
      <c r="G4440" s="334"/>
      <c r="H4440" s="335"/>
      <c r="I4440" s="336"/>
      <c r="J4440" s="336"/>
      <c r="K4440" s="336"/>
      <c r="L4440" s="336"/>
      <c r="M4440" s="336"/>
      <c r="N4440" s="337"/>
    </row>
    <row r="4441" spans="2:14" x14ac:dyDescent="0.2">
      <c r="B4441" s="332"/>
      <c r="C4441" s="332"/>
      <c r="D4441" s="333"/>
      <c r="E4441" s="334"/>
      <c r="F4441" s="334"/>
      <c r="G4441" s="334"/>
      <c r="H4441" s="335"/>
      <c r="I4441" s="336"/>
      <c r="J4441" s="336"/>
      <c r="K4441" s="336"/>
      <c r="L4441" s="336"/>
      <c r="M4441" s="336"/>
      <c r="N4441" s="337"/>
    </row>
    <row r="4442" spans="2:14" x14ac:dyDescent="0.2">
      <c r="B4442" s="332"/>
      <c r="C4442" s="332"/>
      <c r="D4442" s="333"/>
      <c r="E4442" s="334"/>
      <c r="F4442" s="334"/>
      <c r="G4442" s="334"/>
      <c r="H4442" s="335"/>
      <c r="I4442" s="336"/>
      <c r="J4442" s="336"/>
      <c r="K4442" s="336"/>
      <c r="L4442" s="336"/>
      <c r="M4442" s="336"/>
      <c r="N4442" s="337"/>
    </row>
    <row r="4443" spans="2:14" x14ac:dyDescent="0.2">
      <c r="B4443" s="332"/>
      <c r="C4443" s="332"/>
      <c r="D4443" s="333"/>
      <c r="E4443" s="334"/>
      <c r="F4443" s="334"/>
      <c r="G4443" s="334"/>
      <c r="H4443" s="335"/>
      <c r="I4443" s="336"/>
      <c r="J4443" s="336"/>
      <c r="K4443" s="336"/>
      <c r="L4443" s="336"/>
      <c r="M4443" s="336"/>
      <c r="N4443" s="337"/>
    </row>
    <row r="4444" spans="2:14" x14ac:dyDescent="0.2">
      <c r="B4444" s="332"/>
      <c r="C4444" s="332"/>
      <c r="D4444" s="333"/>
      <c r="E4444" s="334"/>
      <c r="F4444" s="334"/>
      <c r="G4444" s="334"/>
      <c r="H4444" s="335"/>
      <c r="I4444" s="336"/>
      <c r="J4444" s="336"/>
      <c r="K4444" s="336"/>
      <c r="L4444" s="336"/>
      <c r="M4444" s="336"/>
      <c r="N4444" s="337"/>
    </row>
    <row r="4445" spans="2:14" x14ac:dyDescent="0.2">
      <c r="B4445" s="332"/>
      <c r="C4445" s="332"/>
      <c r="D4445" s="333"/>
      <c r="E4445" s="334"/>
      <c r="F4445" s="334"/>
      <c r="G4445" s="334"/>
      <c r="H4445" s="335"/>
      <c r="I4445" s="336"/>
      <c r="J4445" s="336"/>
      <c r="K4445" s="336"/>
      <c r="L4445" s="336"/>
      <c r="M4445" s="336"/>
      <c r="N4445" s="337"/>
    </row>
    <row r="4446" spans="2:14" x14ac:dyDescent="0.2">
      <c r="B4446" s="332"/>
      <c r="C4446" s="332"/>
      <c r="D4446" s="333"/>
      <c r="E4446" s="334"/>
      <c r="F4446" s="334"/>
      <c r="G4446" s="334"/>
      <c r="H4446" s="335"/>
      <c r="I4446" s="336"/>
      <c r="J4446" s="336"/>
      <c r="K4446" s="336"/>
      <c r="L4446" s="336"/>
      <c r="M4446" s="336"/>
      <c r="N4446" s="337"/>
    </row>
    <row r="4447" spans="2:14" x14ac:dyDescent="0.2">
      <c r="B4447" s="332"/>
      <c r="C4447" s="332"/>
      <c r="D4447" s="333"/>
      <c r="E4447" s="334"/>
      <c r="F4447" s="334"/>
      <c r="G4447" s="334"/>
      <c r="H4447" s="335"/>
      <c r="I4447" s="336"/>
      <c r="J4447" s="336"/>
      <c r="K4447" s="336"/>
      <c r="L4447" s="336"/>
      <c r="M4447" s="336"/>
      <c r="N4447" s="337"/>
    </row>
    <row r="4448" spans="2:14" x14ac:dyDescent="0.2">
      <c r="B4448" s="332"/>
      <c r="C4448" s="332"/>
      <c r="D4448" s="333"/>
      <c r="E4448" s="334"/>
      <c r="F4448" s="334"/>
      <c r="G4448" s="334"/>
      <c r="H4448" s="335"/>
      <c r="I4448" s="336"/>
      <c r="J4448" s="336"/>
      <c r="K4448" s="336"/>
      <c r="L4448" s="336"/>
      <c r="M4448" s="336"/>
      <c r="N4448" s="337"/>
    </row>
    <row r="4449" spans="2:14" x14ac:dyDescent="0.2">
      <c r="B4449" s="332"/>
      <c r="C4449" s="332"/>
      <c r="D4449" s="333"/>
      <c r="E4449" s="334"/>
      <c r="F4449" s="334"/>
      <c r="G4449" s="334"/>
      <c r="H4449" s="335"/>
      <c r="I4449" s="336"/>
      <c r="J4449" s="336"/>
      <c r="K4449" s="336"/>
      <c r="L4449" s="336"/>
      <c r="M4449" s="336"/>
      <c r="N4449" s="337"/>
    </row>
    <row r="4450" spans="2:14" x14ac:dyDescent="0.2">
      <c r="B4450" s="332"/>
      <c r="C4450" s="332"/>
      <c r="D4450" s="333"/>
      <c r="E4450" s="334"/>
      <c r="F4450" s="334"/>
      <c r="G4450" s="334"/>
      <c r="H4450" s="335"/>
      <c r="I4450" s="336"/>
      <c r="J4450" s="336"/>
      <c r="K4450" s="336"/>
      <c r="L4450" s="336"/>
      <c r="M4450" s="336"/>
      <c r="N4450" s="337"/>
    </row>
    <row r="4451" spans="2:14" x14ac:dyDescent="0.2">
      <c r="B4451" s="332"/>
      <c r="C4451" s="332"/>
      <c r="D4451" s="333"/>
      <c r="E4451" s="334"/>
      <c r="F4451" s="334"/>
      <c r="G4451" s="334"/>
      <c r="H4451" s="335"/>
      <c r="I4451" s="336"/>
      <c r="J4451" s="336"/>
      <c r="K4451" s="336"/>
      <c r="L4451" s="336"/>
      <c r="M4451" s="336"/>
      <c r="N4451" s="337"/>
    </row>
    <row r="4452" spans="2:14" x14ac:dyDescent="0.2">
      <c r="B4452" s="332"/>
      <c r="C4452" s="332"/>
      <c r="D4452" s="333"/>
      <c r="E4452" s="334"/>
      <c r="F4452" s="334"/>
      <c r="G4452" s="334"/>
      <c r="H4452" s="335"/>
      <c r="I4452" s="336"/>
      <c r="J4452" s="336"/>
      <c r="K4452" s="336"/>
      <c r="L4452" s="336"/>
      <c r="M4452" s="336"/>
      <c r="N4452" s="337"/>
    </row>
    <row r="4453" spans="2:14" x14ac:dyDescent="0.2">
      <c r="B4453" s="332"/>
      <c r="C4453" s="332"/>
      <c r="D4453" s="333"/>
      <c r="E4453" s="334"/>
      <c r="F4453" s="334"/>
      <c r="G4453" s="334"/>
      <c r="H4453" s="335"/>
      <c r="I4453" s="336"/>
      <c r="J4453" s="336"/>
      <c r="K4453" s="336"/>
      <c r="L4453" s="336"/>
      <c r="M4453" s="336"/>
      <c r="N4453" s="337"/>
    </row>
    <row r="4454" spans="2:14" x14ac:dyDescent="0.2">
      <c r="B4454" s="332"/>
      <c r="C4454" s="332"/>
      <c r="D4454" s="333"/>
      <c r="E4454" s="334"/>
      <c r="F4454" s="334"/>
      <c r="G4454" s="334"/>
      <c r="H4454" s="335"/>
      <c r="I4454" s="336"/>
      <c r="J4454" s="336"/>
      <c r="K4454" s="336"/>
      <c r="L4454" s="336"/>
      <c r="M4454" s="336"/>
      <c r="N4454" s="337"/>
    </row>
    <row r="4455" spans="2:14" x14ac:dyDescent="0.2">
      <c r="B4455" s="332"/>
      <c r="C4455" s="332"/>
      <c r="D4455" s="333"/>
      <c r="E4455" s="334"/>
      <c r="F4455" s="334"/>
      <c r="G4455" s="334"/>
      <c r="H4455" s="335"/>
      <c r="I4455" s="336"/>
      <c r="J4455" s="336"/>
      <c r="K4455" s="336"/>
      <c r="L4455" s="336"/>
      <c r="M4455" s="336"/>
      <c r="N4455" s="337"/>
    </row>
    <row r="4456" spans="2:14" x14ac:dyDescent="0.2">
      <c r="B4456" s="332"/>
      <c r="C4456" s="332"/>
      <c r="D4456" s="333"/>
      <c r="E4456" s="334"/>
      <c r="F4456" s="334"/>
      <c r="G4456" s="334"/>
      <c r="H4456" s="335"/>
      <c r="I4456" s="336"/>
      <c r="J4456" s="336"/>
      <c r="K4456" s="336"/>
      <c r="L4456" s="336"/>
      <c r="M4456" s="336"/>
      <c r="N4456" s="337"/>
    </row>
    <row r="4457" spans="2:14" x14ac:dyDescent="0.2">
      <c r="B4457" s="332"/>
      <c r="C4457" s="332"/>
      <c r="D4457" s="333"/>
      <c r="E4457" s="334"/>
      <c r="F4457" s="334"/>
      <c r="G4457" s="334"/>
      <c r="H4457" s="335"/>
      <c r="I4457" s="336"/>
      <c r="J4457" s="336"/>
      <c r="K4457" s="336"/>
      <c r="L4457" s="336"/>
      <c r="M4457" s="336"/>
      <c r="N4457" s="337"/>
    </row>
    <row r="4458" spans="2:14" x14ac:dyDescent="0.2">
      <c r="B4458" s="332"/>
      <c r="C4458" s="332"/>
      <c r="D4458" s="333"/>
      <c r="E4458" s="334"/>
      <c r="F4458" s="334"/>
      <c r="G4458" s="334"/>
      <c r="H4458" s="335"/>
      <c r="I4458" s="336"/>
      <c r="J4458" s="336"/>
      <c r="K4458" s="336"/>
      <c r="L4458" s="336"/>
      <c r="M4458" s="336"/>
      <c r="N4458" s="337"/>
    </row>
    <row r="4459" spans="2:14" x14ac:dyDescent="0.2">
      <c r="B4459" s="332"/>
      <c r="C4459" s="332"/>
      <c r="D4459" s="333"/>
      <c r="E4459" s="334"/>
      <c r="F4459" s="334"/>
      <c r="G4459" s="334"/>
      <c r="H4459" s="335"/>
      <c r="I4459" s="336"/>
      <c r="J4459" s="336"/>
      <c r="K4459" s="336"/>
      <c r="L4459" s="336"/>
      <c r="M4459" s="336"/>
      <c r="N4459" s="337"/>
    </row>
    <row r="4460" spans="2:14" x14ac:dyDescent="0.2">
      <c r="B4460" s="332"/>
      <c r="C4460" s="332"/>
      <c r="D4460" s="333"/>
      <c r="E4460" s="334"/>
      <c r="F4460" s="334"/>
      <c r="G4460" s="334"/>
      <c r="H4460" s="335"/>
      <c r="I4460" s="336"/>
      <c r="J4460" s="336"/>
      <c r="K4460" s="336"/>
      <c r="L4460" s="336"/>
      <c r="M4460" s="336"/>
      <c r="N4460" s="337"/>
    </row>
    <row r="4461" spans="2:14" x14ac:dyDescent="0.2">
      <c r="B4461" s="332"/>
      <c r="C4461" s="332"/>
      <c r="D4461" s="333"/>
      <c r="E4461" s="334"/>
      <c r="F4461" s="334"/>
      <c r="G4461" s="334"/>
      <c r="H4461" s="335"/>
      <c r="I4461" s="336"/>
      <c r="J4461" s="336"/>
      <c r="K4461" s="336"/>
      <c r="L4461" s="336"/>
      <c r="M4461" s="336"/>
      <c r="N4461" s="337"/>
    </row>
    <row r="4462" spans="2:14" x14ac:dyDescent="0.2">
      <c r="B4462" s="332"/>
      <c r="C4462" s="332"/>
      <c r="D4462" s="333"/>
      <c r="E4462" s="334"/>
      <c r="F4462" s="334"/>
      <c r="G4462" s="334"/>
      <c r="H4462" s="335"/>
      <c r="I4462" s="336"/>
      <c r="J4462" s="336"/>
      <c r="K4462" s="336"/>
      <c r="L4462" s="336"/>
      <c r="M4462" s="336"/>
      <c r="N4462" s="337"/>
    </row>
    <row r="4463" spans="2:14" x14ac:dyDescent="0.2">
      <c r="B4463" s="332"/>
      <c r="C4463" s="332"/>
      <c r="D4463" s="333"/>
      <c r="E4463" s="334"/>
      <c r="F4463" s="334"/>
      <c r="G4463" s="334"/>
      <c r="H4463" s="335"/>
      <c r="I4463" s="336"/>
      <c r="J4463" s="336"/>
      <c r="K4463" s="336"/>
      <c r="L4463" s="336"/>
      <c r="M4463" s="336"/>
      <c r="N4463" s="337"/>
    </row>
    <row r="4464" spans="2:14" x14ac:dyDescent="0.2">
      <c r="B4464" s="332"/>
      <c r="C4464" s="332"/>
      <c r="D4464" s="333"/>
      <c r="E4464" s="334"/>
      <c r="F4464" s="334"/>
      <c r="G4464" s="334"/>
      <c r="H4464" s="335"/>
      <c r="I4464" s="336"/>
      <c r="J4464" s="336"/>
      <c r="K4464" s="336"/>
      <c r="L4464" s="336"/>
      <c r="M4464" s="336"/>
      <c r="N4464" s="337"/>
    </row>
    <row r="4465" spans="2:14" x14ac:dyDescent="0.2">
      <c r="B4465" s="332"/>
      <c r="C4465" s="332"/>
      <c r="D4465" s="333"/>
      <c r="E4465" s="334"/>
      <c r="F4465" s="334"/>
      <c r="G4465" s="334"/>
      <c r="H4465" s="335"/>
      <c r="I4465" s="336"/>
      <c r="J4465" s="336"/>
      <c r="K4465" s="336"/>
      <c r="L4465" s="336"/>
      <c r="M4465" s="336"/>
      <c r="N4465" s="337"/>
    </row>
    <row r="4466" spans="2:14" x14ac:dyDescent="0.2">
      <c r="B4466" s="332"/>
      <c r="C4466" s="332"/>
      <c r="D4466" s="333"/>
      <c r="E4466" s="334"/>
      <c r="F4466" s="334"/>
      <c r="G4466" s="334"/>
      <c r="H4466" s="335"/>
      <c r="I4466" s="336"/>
      <c r="J4466" s="336"/>
      <c r="K4466" s="336"/>
      <c r="L4466" s="336"/>
      <c r="M4466" s="336"/>
      <c r="N4466" s="337"/>
    </row>
    <row r="4467" spans="2:14" x14ac:dyDescent="0.2">
      <c r="B4467" s="332"/>
      <c r="C4467" s="332"/>
      <c r="D4467" s="333"/>
      <c r="E4467" s="334"/>
      <c r="F4467" s="334"/>
      <c r="G4467" s="334"/>
      <c r="H4467" s="335"/>
      <c r="I4467" s="336"/>
      <c r="J4467" s="336"/>
      <c r="K4467" s="336"/>
      <c r="L4467" s="336"/>
      <c r="M4467" s="336"/>
      <c r="N4467" s="337"/>
    </row>
    <row r="4468" spans="2:14" x14ac:dyDescent="0.2">
      <c r="B4468" s="332"/>
      <c r="C4468" s="332"/>
      <c r="D4468" s="333"/>
      <c r="E4468" s="334"/>
      <c r="F4468" s="334"/>
      <c r="G4468" s="334"/>
      <c r="H4468" s="335"/>
      <c r="I4468" s="336"/>
      <c r="J4468" s="336"/>
      <c r="K4468" s="336"/>
      <c r="L4468" s="336"/>
      <c r="M4468" s="336"/>
      <c r="N4468" s="337"/>
    </row>
    <row r="4469" spans="2:14" x14ac:dyDescent="0.2">
      <c r="B4469" s="332"/>
      <c r="C4469" s="332"/>
      <c r="D4469" s="333"/>
      <c r="E4469" s="334"/>
      <c r="F4469" s="334"/>
      <c r="G4469" s="334"/>
      <c r="H4469" s="335"/>
      <c r="I4469" s="336"/>
      <c r="J4469" s="336"/>
      <c r="K4469" s="336"/>
      <c r="L4469" s="336"/>
      <c r="M4469" s="336"/>
      <c r="N4469" s="337"/>
    </row>
    <row r="4470" spans="2:14" x14ac:dyDescent="0.2">
      <c r="B4470" s="332"/>
      <c r="C4470" s="332"/>
      <c r="D4470" s="333"/>
      <c r="E4470" s="334"/>
      <c r="F4470" s="334"/>
      <c r="G4470" s="334"/>
      <c r="H4470" s="335"/>
      <c r="I4470" s="336"/>
      <c r="J4470" s="336"/>
      <c r="K4470" s="336"/>
      <c r="L4470" s="336"/>
      <c r="M4470" s="336"/>
      <c r="N4470" s="337"/>
    </row>
    <row r="4471" spans="2:14" x14ac:dyDescent="0.2">
      <c r="B4471" s="332"/>
      <c r="C4471" s="332"/>
      <c r="D4471" s="333"/>
      <c r="E4471" s="334"/>
      <c r="F4471" s="334"/>
      <c r="G4471" s="334"/>
      <c r="H4471" s="335"/>
      <c r="I4471" s="336"/>
      <c r="J4471" s="336"/>
      <c r="K4471" s="336"/>
      <c r="L4471" s="336"/>
      <c r="M4471" s="336"/>
      <c r="N4471" s="337"/>
    </row>
    <row r="4472" spans="2:14" x14ac:dyDescent="0.2">
      <c r="B4472" s="332"/>
      <c r="C4472" s="332"/>
      <c r="D4472" s="333"/>
      <c r="E4472" s="334"/>
      <c r="F4472" s="334"/>
      <c r="G4472" s="334"/>
      <c r="H4472" s="335"/>
      <c r="I4472" s="336"/>
      <c r="J4472" s="336"/>
      <c r="K4472" s="336"/>
      <c r="L4472" s="336"/>
      <c r="M4472" s="336"/>
      <c r="N4472" s="337"/>
    </row>
    <row r="4473" spans="2:14" x14ac:dyDescent="0.2">
      <c r="B4473" s="332"/>
      <c r="C4473" s="332"/>
      <c r="D4473" s="333"/>
      <c r="E4473" s="334"/>
      <c r="F4473" s="334"/>
      <c r="G4473" s="334"/>
      <c r="H4473" s="335"/>
      <c r="I4473" s="336"/>
      <c r="J4473" s="336"/>
      <c r="K4473" s="336"/>
      <c r="L4473" s="336"/>
      <c r="M4473" s="336"/>
      <c r="N4473" s="337"/>
    </row>
    <row r="4474" spans="2:14" x14ac:dyDescent="0.2">
      <c r="B4474" s="332"/>
      <c r="C4474" s="332"/>
      <c r="D4474" s="333"/>
      <c r="E4474" s="334"/>
      <c r="F4474" s="334"/>
      <c r="G4474" s="334"/>
      <c r="H4474" s="335"/>
      <c r="I4474" s="336"/>
      <c r="J4474" s="336"/>
      <c r="K4474" s="336"/>
      <c r="L4474" s="336"/>
      <c r="M4474" s="336"/>
      <c r="N4474" s="337"/>
    </row>
    <row r="4475" spans="2:14" x14ac:dyDescent="0.2">
      <c r="B4475" s="332"/>
      <c r="C4475" s="332"/>
      <c r="D4475" s="333"/>
      <c r="E4475" s="334"/>
      <c r="F4475" s="334"/>
      <c r="G4475" s="334"/>
      <c r="H4475" s="335"/>
      <c r="I4475" s="336"/>
      <c r="J4475" s="336"/>
      <c r="K4475" s="336"/>
      <c r="L4475" s="336"/>
      <c r="M4475" s="336"/>
      <c r="N4475" s="337"/>
    </row>
    <row r="4476" spans="2:14" x14ac:dyDescent="0.2">
      <c r="B4476" s="332"/>
      <c r="C4476" s="332"/>
      <c r="D4476" s="333"/>
      <c r="E4476" s="334"/>
      <c r="F4476" s="334"/>
      <c r="G4476" s="334"/>
      <c r="H4476" s="335"/>
      <c r="I4476" s="336"/>
      <c r="J4476" s="336"/>
      <c r="K4476" s="336"/>
      <c r="L4476" s="336"/>
      <c r="M4476" s="336"/>
      <c r="N4476" s="337"/>
    </row>
    <row r="4477" spans="2:14" x14ac:dyDescent="0.2">
      <c r="B4477" s="332"/>
      <c r="C4477" s="332"/>
      <c r="D4477" s="333"/>
      <c r="E4477" s="334"/>
      <c r="F4477" s="334"/>
      <c r="G4477" s="334"/>
      <c r="H4477" s="335"/>
      <c r="I4477" s="336"/>
      <c r="J4477" s="336"/>
      <c r="K4477" s="336"/>
      <c r="L4477" s="336"/>
      <c r="M4477" s="336"/>
      <c r="N4477" s="337"/>
    </row>
    <row r="4478" spans="2:14" x14ac:dyDescent="0.2">
      <c r="B4478" s="332"/>
      <c r="C4478" s="332"/>
      <c r="D4478" s="333"/>
      <c r="E4478" s="334"/>
      <c r="F4478" s="334"/>
      <c r="G4478" s="334"/>
      <c r="H4478" s="335"/>
      <c r="I4478" s="336"/>
      <c r="J4478" s="336"/>
      <c r="K4478" s="336"/>
      <c r="L4478" s="336"/>
      <c r="M4478" s="336"/>
      <c r="N4478" s="337"/>
    </row>
    <row r="4479" spans="2:14" x14ac:dyDescent="0.2">
      <c r="B4479" s="332"/>
      <c r="C4479" s="332"/>
      <c r="D4479" s="333"/>
      <c r="E4479" s="334"/>
      <c r="F4479" s="334"/>
      <c r="G4479" s="334"/>
      <c r="H4479" s="335"/>
      <c r="I4479" s="336"/>
      <c r="J4479" s="336"/>
      <c r="K4479" s="336"/>
      <c r="L4479" s="336"/>
      <c r="M4479" s="336"/>
      <c r="N4479" s="337"/>
    </row>
    <row r="4480" spans="2:14" x14ac:dyDescent="0.2">
      <c r="B4480" s="332"/>
      <c r="C4480" s="332"/>
      <c r="D4480" s="333"/>
      <c r="E4480" s="334"/>
      <c r="F4480" s="334"/>
      <c r="G4480" s="334"/>
      <c r="H4480" s="335"/>
      <c r="I4480" s="336"/>
      <c r="J4480" s="336"/>
      <c r="K4480" s="336"/>
      <c r="L4480" s="336"/>
      <c r="M4480" s="336"/>
      <c r="N4480" s="337"/>
    </row>
    <row r="4481" spans="2:14" x14ac:dyDescent="0.2">
      <c r="B4481" s="332"/>
      <c r="C4481" s="332"/>
      <c r="D4481" s="333"/>
      <c r="E4481" s="334"/>
      <c r="F4481" s="334"/>
      <c r="G4481" s="334"/>
      <c r="H4481" s="335"/>
      <c r="I4481" s="336"/>
      <c r="J4481" s="336"/>
      <c r="K4481" s="336"/>
      <c r="L4481" s="336"/>
      <c r="M4481" s="336"/>
      <c r="N4481" s="337"/>
    </row>
    <row r="4482" spans="2:14" x14ac:dyDescent="0.2">
      <c r="B4482" s="332"/>
      <c r="C4482" s="332"/>
      <c r="D4482" s="333"/>
      <c r="E4482" s="334"/>
      <c r="F4482" s="334"/>
      <c r="G4482" s="334"/>
      <c r="H4482" s="335"/>
      <c r="I4482" s="336"/>
      <c r="J4482" s="336"/>
      <c r="K4482" s="336"/>
      <c r="L4482" s="336"/>
      <c r="M4482" s="336"/>
      <c r="N4482" s="337"/>
    </row>
    <row r="4483" spans="2:14" x14ac:dyDescent="0.2">
      <c r="B4483" s="332"/>
      <c r="C4483" s="332"/>
      <c r="D4483" s="333"/>
      <c r="E4483" s="334"/>
      <c r="F4483" s="334"/>
      <c r="G4483" s="334"/>
      <c r="H4483" s="335"/>
      <c r="I4483" s="336"/>
      <c r="J4483" s="336"/>
      <c r="K4483" s="336"/>
      <c r="L4483" s="336"/>
      <c r="M4483" s="336"/>
      <c r="N4483" s="337"/>
    </row>
    <row r="4484" spans="2:14" x14ac:dyDescent="0.2">
      <c r="B4484" s="332"/>
      <c r="C4484" s="332"/>
      <c r="D4484" s="333"/>
      <c r="E4484" s="334"/>
      <c r="F4484" s="334"/>
      <c r="G4484" s="334"/>
      <c r="H4484" s="335"/>
      <c r="I4484" s="336"/>
      <c r="J4484" s="336"/>
      <c r="K4484" s="336"/>
      <c r="L4484" s="336"/>
      <c r="M4484" s="336"/>
      <c r="N4484" s="337"/>
    </row>
    <row r="4485" spans="2:14" x14ac:dyDescent="0.2">
      <c r="B4485" s="332"/>
      <c r="C4485" s="332"/>
      <c r="D4485" s="333"/>
      <c r="E4485" s="334"/>
      <c r="F4485" s="334"/>
      <c r="G4485" s="334"/>
      <c r="H4485" s="335"/>
      <c r="I4485" s="336"/>
      <c r="J4485" s="336"/>
      <c r="K4485" s="336"/>
      <c r="L4485" s="336"/>
      <c r="M4485" s="336"/>
      <c r="N4485" s="337"/>
    </row>
    <row r="4486" spans="2:14" x14ac:dyDescent="0.2">
      <c r="B4486" s="332"/>
      <c r="C4486" s="332"/>
      <c r="D4486" s="333"/>
      <c r="E4486" s="334"/>
      <c r="F4486" s="334"/>
      <c r="G4486" s="334"/>
      <c r="H4486" s="335"/>
      <c r="I4486" s="336"/>
      <c r="J4486" s="336"/>
      <c r="K4486" s="336"/>
      <c r="L4486" s="336"/>
      <c r="M4486" s="336"/>
      <c r="N4486" s="337"/>
    </row>
    <row r="4487" spans="2:14" x14ac:dyDescent="0.2">
      <c r="B4487" s="332"/>
      <c r="C4487" s="332"/>
      <c r="D4487" s="333"/>
      <c r="E4487" s="334"/>
      <c r="F4487" s="334"/>
      <c r="G4487" s="334"/>
      <c r="H4487" s="335"/>
      <c r="I4487" s="336"/>
      <c r="J4487" s="336"/>
      <c r="K4487" s="336"/>
      <c r="L4487" s="336"/>
      <c r="M4487" s="336"/>
      <c r="N4487" s="337"/>
    </row>
    <row r="4488" spans="2:14" x14ac:dyDescent="0.2">
      <c r="B4488" s="332"/>
      <c r="C4488" s="332"/>
      <c r="D4488" s="333"/>
      <c r="E4488" s="334"/>
      <c r="F4488" s="334"/>
      <c r="G4488" s="334"/>
      <c r="H4488" s="335"/>
      <c r="I4488" s="336"/>
      <c r="J4488" s="336"/>
      <c r="K4488" s="336"/>
      <c r="L4488" s="336"/>
      <c r="M4488" s="336"/>
      <c r="N4488" s="337"/>
    </row>
    <row r="4489" spans="2:14" x14ac:dyDescent="0.2">
      <c r="B4489" s="332"/>
      <c r="C4489" s="332"/>
      <c r="D4489" s="333"/>
      <c r="E4489" s="334"/>
      <c r="F4489" s="334"/>
      <c r="G4489" s="334"/>
      <c r="H4489" s="335"/>
      <c r="I4489" s="336"/>
      <c r="J4489" s="336"/>
      <c r="K4489" s="336"/>
      <c r="L4489" s="336"/>
      <c r="M4489" s="336"/>
      <c r="N4489" s="337"/>
    </row>
    <row r="4490" spans="2:14" x14ac:dyDescent="0.2">
      <c r="B4490" s="332"/>
      <c r="C4490" s="332"/>
      <c r="D4490" s="333"/>
      <c r="E4490" s="334"/>
      <c r="F4490" s="334"/>
      <c r="G4490" s="334"/>
      <c r="H4490" s="335"/>
      <c r="I4490" s="336"/>
      <c r="J4490" s="336"/>
      <c r="K4490" s="336"/>
      <c r="L4490" s="336"/>
      <c r="M4490" s="336"/>
      <c r="N4490" s="337"/>
    </row>
    <row r="4491" spans="2:14" x14ac:dyDescent="0.2">
      <c r="B4491" s="332"/>
      <c r="C4491" s="332"/>
      <c r="D4491" s="333"/>
      <c r="E4491" s="334"/>
      <c r="F4491" s="334"/>
      <c r="G4491" s="334"/>
      <c r="H4491" s="335"/>
      <c r="I4491" s="336"/>
      <c r="J4491" s="336"/>
      <c r="K4491" s="336"/>
      <c r="L4491" s="336"/>
      <c r="M4491" s="336"/>
      <c r="N4491" s="337"/>
    </row>
    <row r="4492" spans="2:14" x14ac:dyDescent="0.2">
      <c r="B4492" s="332"/>
      <c r="C4492" s="332"/>
      <c r="D4492" s="333"/>
      <c r="E4492" s="334"/>
      <c r="F4492" s="334"/>
      <c r="G4492" s="334"/>
      <c r="H4492" s="335"/>
      <c r="I4492" s="336"/>
      <c r="J4492" s="336"/>
      <c r="K4492" s="336"/>
      <c r="L4492" s="336"/>
      <c r="M4492" s="336"/>
      <c r="N4492" s="337"/>
    </row>
    <row r="4493" spans="2:14" x14ac:dyDescent="0.2">
      <c r="B4493" s="332"/>
      <c r="C4493" s="332"/>
      <c r="D4493" s="333"/>
      <c r="E4493" s="334"/>
      <c r="F4493" s="334"/>
      <c r="G4493" s="334"/>
      <c r="H4493" s="335"/>
      <c r="I4493" s="336"/>
      <c r="J4493" s="336"/>
      <c r="K4493" s="336"/>
      <c r="L4493" s="336"/>
      <c r="M4493" s="336"/>
      <c r="N4493" s="337"/>
    </row>
    <row r="4494" spans="2:14" x14ac:dyDescent="0.2">
      <c r="B4494" s="332"/>
      <c r="C4494" s="332"/>
      <c r="D4494" s="333"/>
      <c r="E4494" s="334"/>
      <c r="F4494" s="334"/>
      <c r="G4494" s="334"/>
      <c r="H4494" s="335"/>
      <c r="I4494" s="336"/>
      <c r="J4494" s="336"/>
      <c r="K4494" s="336"/>
      <c r="L4494" s="336"/>
      <c r="M4494" s="336"/>
      <c r="N4494" s="337"/>
    </row>
    <row r="4495" spans="2:14" x14ac:dyDescent="0.2">
      <c r="B4495" s="332"/>
      <c r="C4495" s="332"/>
      <c r="D4495" s="333"/>
      <c r="E4495" s="334"/>
      <c r="F4495" s="334"/>
      <c r="G4495" s="334"/>
      <c r="H4495" s="335"/>
      <c r="I4495" s="336"/>
      <c r="J4495" s="336"/>
      <c r="K4495" s="336"/>
      <c r="L4495" s="336"/>
      <c r="M4495" s="336"/>
      <c r="N4495" s="337"/>
    </row>
    <row r="4496" spans="2:14" x14ac:dyDescent="0.2">
      <c r="B4496" s="332"/>
      <c r="C4496" s="332"/>
      <c r="D4496" s="333"/>
      <c r="E4496" s="334"/>
      <c r="F4496" s="334"/>
      <c r="G4496" s="334"/>
      <c r="H4496" s="335"/>
      <c r="I4496" s="336"/>
      <c r="J4496" s="336"/>
      <c r="K4496" s="336"/>
      <c r="L4496" s="336"/>
      <c r="M4496" s="336"/>
      <c r="N4496" s="337"/>
    </row>
    <row r="4497" spans="2:14" x14ac:dyDescent="0.2">
      <c r="B4497" s="332"/>
      <c r="C4497" s="332"/>
      <c r="D4497" s="333"/>
      <c r="E4497" s="334"/>
      <c r="F4497" s="334"/>
      <c r="G4497" s="334"/>
      <c r="H4497" s="335"/>
      <c r="I4497" s="336"/>
      <c r="J4497" s="336"/>
      <c r="K4497" s="336"/>
      <c r="L4497" s="336"/>
      <c r="M4497" s="336"/>
      <c r="N4497" s="337"/>
    </row>
    <row r="4498" spans="2:14" x14ac:dyDescent="0.2">
      <c r="B4498" s="332"/>
      <c r="C4498" s="332"/>
      <c r="D4498" s="333"/>
      <c r="E4498" s="334"/>
      <c r="F4498" s="334"/>
      <c r="G4498" s="334"/>
      <c r="H4498" s="335"/>
      <c r="I4498" s="336"/>
      <c r="J4498" s="336"/>
      <c r="K4498" s="336"/>
      <c r="L4498" s="336"/>
      <c r="M4498" s="336"/>
      <c r="N4498" s="337"/>
    </row>
    <row r="4499" spans="2:14" x14ac:dyDescent="0.2">
      <c r="B4499" s="332"/>
      <c r="C4499" s="332"/>
      <c r="D4499" s="333"/>
      <c r="E4499" s="334"/>
      <c r="F4499" s="334"/>
      <c r="G4499" s="334"/>
      <c r="H4499" s="335"/>
      <c r="I4499" s="336"/>
      <c r="J4499" s="336"/>
      <c r="K4499" s="336"/>
      <c r="L4499" s="336"/>
      <c r="M4499" s="336"/>
      <c r="N4499" s="337"/>
    </row>
    <row r="4500" spans="2:14" x14ac:dyDescent="0.2">
      <c r="B4500" s="332"/>
      <c r="C4500" s="332"/>
      <c r="D4500" s="333"/>
      <c r="E4500" s="334"/>
      <c r="F4500" s="334"/>
      <c r="G4500" s="334"/>
      <c r="H4500" s="335"/>
      <c r="I4500" s="336"/>
      <c r="J4500" s="336"/>
      <c r="K4500" s="336"/>
      <c r="L4500" s="336"/>
      <c r="M4500" s="336"/>
      <c r="N4500" s="337"/>
    </row>
    <row r="4501" spans="2:14" x14ac:dyDescent="0.2">
      <c r="B4501" s="332"/>
      <c r="C4501" s="332"/>
      <c r="D4501" s="333"/>
      <c r="E4501" s="334"/>
      <c r="F4501" s="334"/>
      <c r="G4501" s="334"/>
      <c r="H4501" s="335"/>
      <c r="I4501" s="336"/>
      <c r="J4501" s="336"/>
      <c r="K4501" s="336"/>
      <c r="L4501" s="336"/>
      <c r="M4501" s="336"/>
      <c r="N4501" s="337"/>
    </row>
    <row r="4502" spans="2:14" x14ac:dyDescent="0.2">
      <c r="B4502" s="332"/>
      <c r="C4502" s="332"/>
      <c r="D4502" s="333"/>
      <c r="E4502" s="334"/>
      <c r="F4502" s="334"/>
      <c r="G4502" s="334"/>
      <c r="H4502" s="335"/>
      <c r="I4502" s="336"/>
      <c r="J4502" s="336"/>
      <c r="K4502" s="336"/>
      <c r="L4502" s="336"/>
      <c r="M4502" s="336"/>
      <c r="N4502" s="337"/>
    </row>
    <row r="4503" spans="2:14" x14ac:dyDescent="0.2">
      <c r="B4503" s="332"/>
      <c r="C4503" s="332"/>
      <c r="D4503" s="333"/>
      <c r="E4503" s="334"/>
      <c r="F4503" s="334"/>
      <c r="G4503" s="334"/>
      <c r="H4503" s="335"/>
      <c r="I4503" s="336"/>
      <c r="J4503" s="336"/>
      <c r="K4503" s="336"/>
      <c r="L4503" s="336"/>
      <c r="M4503" s="336"/>
      <c r="N4503" s="337"/>
    </row>
    <row r="4504" spans="2:14" x14ac:dyDescent="0.2">
      <c r="B4504" s="332"/>
      <c r="C4504" s="332"/>
      <c r="D4504" s="333"/>
      <c r="E4504" s="334"/>
      <c r="F4504" s="334"/>
      <c r="G4504" s="334"/>
      <c r="H4504" s="335"/>
      <c r="I4504" s="336"/>
      <c r="J4504" s="336"/>
      <c r="K4504" s="336"/>
      <c r="L4504" s="336"/>
      <c r="M4504" s="336"/>
      <c r="N4504" s="337"/>
    </row>
    <row r="4505" spans="2:14" x14ac:dyDescent="0.2">
      <c r="B4505" s="332"/>
      <c r="C4505" s="332"/>
      <c r="D4505" s="333"/>
      <c r="E4505" s="334"/>
      <c r="F4505" s="334"/>
      <c r="G4505" s="334"/>
      <c r="H4505" s="335"/>
      <c r="I4505" s="336"/>
      <c r="J4505" s="336"/>
      <c r="K4505" s="336"/>
      <c r="L4505" s="336"/>
      <c r="M4505" s="336"/>
      <c r="N4505" s="337"/>
    </row>
    <row r="4506" spans="2:14" x14ac:dyDescent="0.2">
      <c r="B4506" s="332"/>
      <c r="C4506" s="332"/>
      <c r="D4506" s="333"/>
      <c r="E4506" s="334"/>
      <c r="F4506" s="334"/>
      <c r="G4506" s="334"/>
      <c r="H4506" s="335"/>
      <c r="I4506" s="336"/>
      <c r="J4506" s="336"/>
      <c r="K4506" s="336"/>
      <c r="L4506" s="336"/>
      <c r="M4506" s="336"/>
      <c r="N4506" s="337"/>
    </row>
    <row r="4507" spans="2:14" x14ac:dyDescent="0.2">
      <c r="B4507" s="332"/>
      <c r="C4507" s="332"/>
      <c r="D4507" s="333"/>
      <c r="E4507" s="334"/>
      <c r="F4507" s="334"/>
      <c r="G4507" s="334"/>
      <c r="H4507" s="335"/>
      <c r="I4507" s="336"/>
      <c r="J4507" s="336"/>
      <c r="K4507" s="336"/>
      <c r="L4507" s="336"/>
      <c r="M4507" s="336"/>
      <c r="N4507" s="337"/>
    </row>
    <row r="4508" spans="2:14" x14ac:dyDescent="0.2">
      <c r="B4508" s="332"/>
      <c r="C4508" s="332"/>
      <c r="D4508" s="333"/>
      <c r="E4508" s="334"/>
      <c r="F4508" s="334"/>
      <c r="G4508" s="334"/>
      <c r="H4508" s="335"/>
      <c r="I4508" s="336"/>
      <c r="J4508" s="336"/>
      <c r="K4508" s="336"/>
      <c r="L4508" s="336"/>
      <c r="M4508" s="336"/>
      <c r="N4508" s="337"/>
    </row>
    <row r="4509" spans="2:14" x14ac:dyDescent="0.2">
      <c r="B4509" s="332"/>
      <c r="C4509" s="332"/>
      <c r="D4509" s="333"/>
      <c r="E4509" s="334"/>
      <c r="F4509" s="334"/>
      <c r="G4509" s="334"/>
      <c r="H4509" s="335"/>
      <c r="I4509" s="336"/>
      <c r="J4509" s="336"/>
      <c r="K4509" s="336"/>
      <c r="L4509" s="336"/>
      <c r="M4509" s="336"/>
      <c r="N4509" s="337"/>
    </row>
    <row r="4510" spans="2:14" x14ac:dyDescent="0.2">
      <c r="B4510" s="332"/>
      <c r="C4510" s="332"/>
      <c r="D4510" s="333"/>
      <c r="E4510" s="334"/>
      <c r="F4510" s="334"/>
      <c r="G4510" s="334"/>
      <c r="H4510" s="335"/>
      <c r="I4510" s="336"/>
      <c r="J4510" s="336"/>
      <c r="K4510" s="336"/>
      <c r="L4510" s="336"/>
      <c r="M4510" s="336"/>
      <c r="N4510" s="337"/>
    </row>
    <row r="4511" spans="2:14" x14ac:dyDescent="0.2">
      <c r="B4511" s="332"/>
      <c r="C4511" s="332"/>
      <c r="D4511" s="333"/>
      <c r="E4511" s="334"/>
      <c r="F4511" s="334"/>
      <c r="G4511" s="334"/>
      <c r="H4511" s="335"/>
      <c r="I4511" s="336"/>
      <c r="J4511" s="336"/>
      <c r="K4511" s="336"/>
      <c r="L4511" s="336"/>
      <c r="M4511" s="336"/>
      <c r="N4511" s="337"/>
    </row>
    <row r="4512" spans="2:14" x14ac:dyDescent="0.2">
      <c r="B4512" s="332"/>
      <c r="C4512" s="332"/>
      <c r="D4512" s="333"/>
      <c r="E4512" s="334"/>
      <c r="F4512" s="334"/>
      <c r="G4512" s="334"/>
      <c r="H4512" s="335"/>
      <c r="I4512" s="336"/>
      <c r="J4512" s="336"/>
      <c r="K4512" s="336"/>
      <c r="L4512" s="336"/>
      <c r="M4512" s="336"/>
      <c r="N4512" s="337"/>
    </row>
    <row r="4513" spans="2:14" x14ac:dyDescent="0.2">
      <c r="B4513" s="332"/>
      <c r="C4513" s="332"/>
      <c r="D4513" s="333"/>
      <c r="E4513" s="334"/>
      <c r="F4513" s="334"/>
      <c r="G4513" s="334"/>
      <c r="H4513" s="335"/>
      <c r="I4513" s="336"/>
      <c r="J4513" s="336"/>
      <c r="K4513" s="336"/>
      <c r="L4513" s="336"/>
      <c r="M4513" s="336"/>
      <c r="N4513" s="337"/>
    </row>
    <row r="4514" spans="2:14" x14ac:dyDescent="0.2">
      <c r="B4514" s="332"/>
      <c r="C4514" s="332"/>
      <c r="D4514" s="333"/>
      <c r="E4514" s="334"/>
      <c r="F4514" s="334"/>
      <c r="G4514" s="334"/>
      <c r="H4514" s="335"/>
      <c r="I4514" s="336"/>
      <c r="J4514" s="336"/>
      <c r="K4514" s="336"/>
      <c r="L4514" s="336"/>
      <c r="M4514" s="336"/>
      <c r="N4514" s="337"/>
    </row>
    <row r="4515" spans="2:14" x14ac:dyDescent="0.2">
      <c r="B4515" s="332"/>
      <c r="C4515" s="332"/>
      <c r="D4515" s="333"/>
      <c r="E4515" s="334"/>
      <c r="F4515" s="334"/>
      <c r="G4515" s="334"/>
      <c r="H4515" s="335"/>
      <c r="I4515" s="336"/>
      <c r="J4515" s="336"/>
      <c r="K4515" s="336"/>
      <c r="L4515" s="336"/>
      <c r="M4515" s="336"/>
      <c r="N4515" s="337"/>
    </row>
    <row r="4516" spans="2:14" x14ac:dyDescent="0.2">
      <c r="B4516" s="332"/>
      <c r="C4516" s="332"/>
      <c r="D4516" s="333"/>
      <c r="E4516" s="334"/>
      <c r="F4516" s="334"/>
      <c r="G4516" s="334"/>
      <c r="H4516" s="335"/>
      <c r="I4516" s="336"/>
      <c r="J4516" s="336"/>
      <c r="K4516" s="336"/>
      <c r="L4516" s="336"/>
      <c r="M4516" s="336"/>
      <c r="N4516" s="337"/>
    </row>
    <row r="4517" spans="2:14" x14ac:dyDescent="0.2">
      <c r="B4517" s="332"/>
      <c r="C4517" s="332"/>
      <c r="D4517" s="333"/>
      <c r="E4517" s="334"/>
      <c r="F4517" s="334"/>
      <c r="G4517" s="334"/>
      <c r="H4517" s="335"/>
      <c r="I4517" s="336"/>
      <c r="J4517" s="336"/>
      <c r="K4517" s="336"/>
      <c r="L4517" s="336"/>
      <c r="M4517" s="336"/>
      <c r="N4517" s="337"/>
    </row>
    <row r="4518" spans="2:14" x14ac:dyDescent="0.2">
      <c r="B4518" s="332"/>
      <c r="C4518" s="332"/>
      <c r="D4518" s="333"/>
      <c r="E4518" s="334"/>
      <c r="F4518" s="334"/>
      <c r="G4518" s="334"/>
      <c r="H4518" s="335"/>
      <c r="I4518" s="336"/>
      <c r="J4518" s="336"/>
      <c r="K4518" s="336"/>
      <c r="L4518" s="336"/>
      <c r="M4518" s="336"/>
      <c r="N4518" s="337"/>
    </row>
    <row r="4519" spans="2:14" x14ac:dyDescent="0.2">
      <c r="B4519" s="332"/>
      <c r="C4519" s="332"/>
      <c r="D4519" s="333"/>
      <c r="E4519" s="334"/>
      <c r="F4519" s="334"/>
      <c r="G4519" s="334"/>
      <c r="H4519" s="335"/>
      <c r="I4519" s="336"/>
      <c r="J4519" s="336"/>
      <c r="K4519" s="336"/>
      <c r="L4519" s="336"/>
      <c r="M4519" s="336"/>
      <c r="N4519" s="337"/>
    </row>
    <row r="4520" spans="2:14" x14ac:dyDescent="0.2">
      <c r="B4520" s="332"/>
      <c r="C4520" s="332"/>
      <c r="D4520" s="333"/>
      <c r="E4520" s="334"/>
      <c r="F4520" s="334"/>
      <c r="G4520" s="334"/>
      <c r="H4520" s="335"/>
      <c r="I4520" s="336"/>
      <c r="J4520" s="336"/>
      <c r="K4520" s="336"/>
      <c r="L4520" s="336"/>
      <c r="M4520" s="336"/>
      <c r="N4520" s="337"/>
    </row>
    <row r="4521" spans="2:14" x14ac:dyDescent="0.2">
      <c r="B4521" s="332"/>
      <c r="C4521" s="332"/>
      <c r="D4521" s="333"/>
      <c r="E4521" s="334"/>
      <c r="F4521" s="334"/>
      <c r="G4521" s="334"/>
      <c r="H4521" s="335"/>
      <c r="I4521" s="336"/>
      <c r="J4521" s="336"/>
      <c r="K4521" s="336"/>
      <c r="L4521" s="336"/>
      <c r="M4521" s="336"/>
      <c r="N4521" s="337"/>
    </row>
    <row r="4522" spans="2:14" x14ac:dyDescent="0.2">
      <c r="B4522" s="332"/>
      <c r="C4522" s="332"/>
      <c r="D4522" s="333"/>
      <c r="E4522" s="334"/>
      <c r="F4522" s="334"/>
      <c r="G4522" s="334"/>
      <c r="H4522" s="335"/>
      <c r="I4522" s="336"/>
      <c r="J4522" s="336"/>
      <c r="K4522" s="336"/>
      <c r="L4522" s="336"/>
      <c r="M4522" s="336"/>
      <c r="N4522" s="337"/>
    </row>
    <row r="4523" spans="2:14" x14ac:dyDescent="0.2">
      <c r="B4523" s="332"/>
      <c r="C4523" s="332"/>
      <c r="D4523" s="333"/>
      <c r="E4523" s="334"/>
      <c r="F4523" s="334"/>
      <c r="G4523" s="334"/>
      <c r="H4523" s="335"/>
      <c r="I4523" s="336"/>
      <c r="J4523" s="336"/>
      <c r="K4523" s="336"/>
      <c r="L4523" s="336"/>
      <c r="M4523" s="336"/>
      <c r="N4523" s="337"/>
    </row>
    <row r="4524" spans="2:14" x14ac:dyDescent="0.2">
      <c r="B4524" s="332"/>
      <c r="C4524" s="332"/>
      <c r="D4524" s="333"/>
      <c r="E4524" s="334"/>
      <c r="F4524" s="334"/>
      <c r="G4524" s="334"/>
      <c r="H4524" s="335"/>
      <c r="I4524" s="336"/>
      <c r="J4524" s="336"/>
      <c r="K4524" s="336"/>
      <c r="L4524" s="336"/>
      <c r="M4524" s="336"/>
      <c r="N4524" s="337"/>
    </row>
    <row r="4525" spans="2:14" x14ac:dyDescent="0.2">
      <c r="B4525" s="332"/>
      <c r="C4525" s="332"/>
      <c r="D4525" s="333"/>
      <c r="E4525" s="334"/>
      <c r="F4525" s="334"/>
      <c r="G4525" s="334"/>
      <c r="H4525" s="335"/>
      <c r="I4525" s="336"/>
      <c r="J4525" s="336"/>
      <c r="K4525" s="336"/>
      <c r="L4525" s="336"/>
      <c r="M4525" s="336"/>
      <c r="N4525" s="337"/>
    </row>
    <row r="4526" spans="2:14" x14ac:dyDescent="0.2">
      <c r="B4526" s="332"/>
      <c r="C4526" s="332"/>
      <c r="D4526" s="333"/>
      <c r="E4526" s="334"/>
      <c r="F4526" s="334"/>
      <c r="G4526" s="334"/>
      <c r="H4526" s="335"/>
      <c r="I4526" s="336"/>
      <c r="J4526" s="336"/>
      <c r="K4526" s="336"/>
      <c r="L4526" s="336"/>
      <c r="M4526" s="336"/>
      <c r="N4526" s="337"/>
    </row>
    <row r="4527" spans="2:14" x14ac:dyDescent="0.2">
      <c r="B4527" s="332"/>
      <c r="C4527" s="332"/>
      <c r="D4527" s="333"/>
      <c r="E4527" s="334"/>
      <c r="F4527" s="334"/>
      <c r="G4527" s="334"/>
      <c r="H4527" s="335"/>
      <c r="I4527" s="336"/>
      <c r="J4527" s="336"/>
      <c r="K4527" s="336"/>
      <c r="L4527" s="336"/>
      <c r="M4527" s="336"/>
      <c r="N4527" s="337"/>
    </row>
    <row r="4528" spans="2:14" x14ac:dyDescent="0.2">
      <c r="B4528" s="332"/>
      <c r="C4528" s="332"/>
      <c r="D4528" s="333"/>
      <c r="E4528" s="334"/>
      <c r="F4528" s="334"/>
      <c r="G4528" s="334"/>
      <c r="H4528" s="335"/>
      <c r="I4528" s="336"/>
      <c r="J4528" s="336"/>
      <c r="K4528" s="336"/>
      <c r="L4528" s="336"/>
      <c r="M4528" s="336"/>
      <c r="N4528" s="337"/>
    </row>
    <row r="4529" spans="2:14" x14ac:dyDescent="0.2">
      <c r="B4529" s="332"/>
      <c r="C4529" s="332"/>
      <c r="D4529" s="333"/>
      <c r="E4529" s="334"/>
      <c r="F4529" s="334"/>
      <c r="G4529" s="334"/>
      <c r="H4529" s="335"/>
      <c r="I4529" s="336"/>
      <c r="J4529" s="336"/>
      <c r="K4529" s="336"/>
      <c r="L4529" s="336"/>
      <c r="M4529" s="336"/>
      <c r="N4529" s="337"/>
    </row>
    <row r="4530" spans="2:14" x14ac:dyDescent="0.2">
      <c r="B4530" s="332"/>
      <c r="C4530" s="332"/>
      <c r="D4530" s="333"/>
      <c r="E4530" s="334"/>
      <c r="F4530" s="334"/>
      <c r="G4530" s="334"/>
      <c r="H4530" s="335"/>
      <c r="I4530" s="336"/>
      <c r="J4530" s="336"/>
      <c r="K4530" s="336"/>
      <c r="L4530" s="336"/>
      <c r="M4530" s="336"/>
      <c r="N4530" s="337"/>
    </row>
    <row r="4531" spans="2:14" x14ac:dyDescent="0.2">
      <c r="B4531" s="332"/>
      <c r="C4531" s="332"/>
      <c r="D4531" s="333"/>
      <c r="E4531" s="334"/>
      <c r="F4531" s="334"/>
      <c r="G4531" s="334"/>
      <c r="H4531" s="335"/>
      <c r="I4531" s="336"/>
      <c r="J4531" s="336"/>
      <c r="K4531" s="336"/>
      <c r="L4531" s="336"/>
      <c r="M4531" s="336"/>
      <c r="N4531" s="337"/>
    </row>
    <row r="4532" spans="2:14" x14ac:dyDescent="0.2">
      <c r="B4532" s="332"/>
      <c r="C4532" s="332"/>
      <c r="D4532" s="333"/>
      <c r="E4532" s="334"/>
      <c r="F4532" s="334"/>
      <c r="G4532" s="334"/>
      <c r="H4532" s="335"/>
      <c r="I4532" s="336"/>
      <c r="J4532" s="336"/>
      <c r="K4532" s="336"/>
      <c r="L4532" s="336"/>
      <c r="M4532" s="336"/>
      <c r="N4532" s="337"/>
    </row>
    <row r="4533" spans="2:14" x14ac:dyDescent="0.2">
      <c r="B4533" s="332"/>
      <c r="C4533" s="332"/>
      <c r="D4533" s="333"/>
      <c r="E4533" s="334"/>
      <c r="F4533" s="334"/>
      <c r="G4533" s="334"/>
      <c r="H4533" s="335"/>
      <c r="I4533" s="336"/>
      <c r="J4533" s="336"/>
      <c r="K4533" s="336"/>
      <c r="L4533" s="336"/>
      <c r="M4533" s="336"/>
      <c r="N4533" s="337"/>
    </row>
    <row r="4534" spans="2:14" x14ac:dyDescent="0.2">
      <c r="B4534" s="332"/>
      <c r="C4534" s="332"/>
      <c r="D4534" s="333"/>
      <c r="E4534" s="334"/>
      <c r="F4534" s="334"/>
      <c r="G4534" s="334"/>
      <c r="H4534" s="335"/>
      <c r="I4534" s="336"/>
      <c r="J4534" s="336"/>
      <c r="K4534" s="336"/>
      <c r="L4534" s="336"/>
      <c r="M4534" s="336"/>
      <c r="N4534" s="337"/>
    </row>
    <row r="4535" spans="2:14" x14ac:dyDescent="0.2">
      <c r="B4535" s="332"/>
      <c r="C4535" s="332"/>
      <c r="D4535" s="333"/>
      <c r="E4535" s="334"/>
      <c r="F4535" s="334"/>
      <c r="G4535" s="334"/>
      <c r="H4535" s="335"/>
      <c r="I4535" s="336"/>
      <c r="J4535" s="336"/>
      <c r="K4535" s="336"/>
      <c r="L4535" s="336"/>
      <c r="M4535" s="336"/>
      <c r="N4535" s="337"/>
    </row>
    <row r="4536" spans="2:14" x14ac:dyDescent="0.2">
      <c r="B4536" s="332"/>
      <c r="C4536" s="332"/>
      <c r="D4536" s="333"/>
      <c r="E4536" s="334"/>
      <c r="F4536" s="334"/>
      <c r="G4536" s="334"/>
      <c r="H4536" s="335"/>
      <c r="I4536" s="336"/>
      <c r="J4536" s="336"/>
      <c r="K4536" s="336"/>
      <c r="L4536" s="336"/>
      <c r="M4536" s="336"/>
      <c r="N4536" s="337"/>
    </row>
    <row r="4537" spans="2:14" x14ac:dyDescent="0.2">
      <c r="B4537" s="332"/>
      <c r="C4537" s="332"/>
      <c r="D4537" s="333"/>
      <c r="E4537" s="334"/>
      <c r="F4537" s="334"/>
      <c r="G4537" s="334"/>
      <c r="H4537" s="335"/>
      <c r="I4537" s="336"/>
      <c r="J4537" s="336"/>
      <c r="K4537" s="336"/>
      <c r="L4537" s="336"/>
      <c r="M4537" s="336"/>
      <c r="N4537" s="337"/>
    </row>
    <row r="4538" spans="2:14" x14ac:dyDescent="0.2">
      <c r="B4538" s="332"/>
      <c r="C4538" s="332"/>
      <c r="D4538" s="333"/>
      <c r="E4538" s="334"/>
      <c r="F4538" s="334"/>
      <c r="G4538" s="334"/>
      <c r="H4538" s="335"/>
      <c r="I4538" s="336"/>
      <c r="J4538" s="336"/>
      <c r="K4538" s="336"/>
      <c r="L4538" s="336"/>
      <c r="M4538" s="336"/>
      <c r="N4538" s="337"/>
    </row>
    <row r="4539" spans="2:14" x14ac:dyDescent="0.2">
      <c r="B4539" s="332"/>
      <c r="C4539" s="332"/>
      <c r="D4539" s="333"/>
      <c r="E4539" s="334"/>
      <c r="F4539" s="334"/>
      <c r="G4539" s="334"/>
      <c r="H4539" s="335"/>
      <c r="I4539" s="336"/>
      <c r="J4539" s="336"/>
      <c r="K4539" s="336"/>
      <c r="L4539" s="336"/>
      <c r="M4539" s="336"/>
      <c r="N4539" s="337"/>
    </row>
    <row r="4540" spans="2:14" x14ac:dyDescent="0.2">
      <c r="B4540" s="332"/>
      <c r="C4540" s="332"/>
      <c r="D4540" s="333"/>
      <c r="E4540" s="334"/>
      <c r="F4540" s="334"/>
      <c r="G4540" s="334"/>
      <c r="H4540" s="335"/>
      <c r="I4540" s="336"/>
      <c r="J4540" s="336"/>
      <c r="K4540" s="336"/>
      <c r="L4540" s="336"/>
      <c r="M4540" s="336"/>
      <c r="N4540" s="337"/>
    </row>
    <row r="4541" spans="2:14" x14ac:dyDescent="0.2">
      <c r="B4541" s="332"/>
      <c r="C4541" s="332"/>
      <c r="D4541" s="333"/>
      <c r="E4541" s="334"/>
      <c r="F4541" s="334"/>
      <c r="G4541" s="334"/>
      <c r="H4541" s="335"/>
      <c r="I4541" s="336"/>
      <c r="J4541" s="336"/>
      <c r="K4541" s="336"/>
      <c r="L4541" s="336"/>
      <c r="M4541" s="336"/>
      <c r="N4541" s="337"/>
    </row>
    <row r="4542" spans="2:14" x14ac:dyDescent="0.2">
      <c r="B4542" s="332"/>
      <c r="C4542" s="332"/>
      <c r="D4542" s="333"/>
      <c r="E4542" s="334"/>
      <c r="F4542" s="334"/>
      <c r="G4542" s="334"/>
      <c r="H4542" s="335"/>
      <c r="I4542" s="336"/>
      <c r="J4542" s="336"/>
      <c r="K4542" s="336"/>
      <c r="L4542" s="336"/>
      <c r="M4542" s="336"/>
      <c r="N4542" s="337"/>
    </row>
    <row r="4543" spans="2:14" x14ac:dyDescent="0.2">
      <c r="B4543" s="332"/>
      <c r="C4543" s="332"/>
      <c r="D4543" s="333"/>
      <c r="E4543" s="334"/>
      <c r="F4543" s="334"/>
      <c r="G4543" s="334"/>
      <c r="H4543" s="335"/>
      <c r="I4543" s="336"/>
      <c r="J4543" s="336"/>
      <c r="K4543" s="336"/>
      <c r="L4543" s="336"/>
      <c r="M4543" s="336"/>
      <c r="N4543" s="337"/>
    </row>
    <row r="4544" spans="2:14" x14ac:dyDescent="0.2">
      <c r="B4544" s="332"/>
      <c r="C4544" s="332"/>
      <c r="D4544" s="333"/>
      <c r="E4544" s="334"/>
      <c r="F4544" s="334"/>
      <c r="G4544" s="334"/>
      <c r="H4544" s="335"/>
      <c r="I4544" s="336"/>
      <c r="J4544" s="336"/>
      <c r="K4544" s="336"/>
      <c r="L4544" s="336"/>
      <c r="M4544" s="336"/>
      <c r="N4544" s="337"/>
    </row>
    <row r="4545" spans="2:14" x14ac:dyDescent="0.2">
      <c r="B4545" s="332"/>
      <c r="C4545" s="332"/>
      <c r="D4545" s="333"/>
      <c r="E4545" s="334"/>
      <c r="F4545" s="334"/>
      <c r="G4545" s="334"/>
      <c r="H4545" s="335"/>
      <c r="I4545" s="336"/>
      <c r="J4545" s="336"/>
      <c r="K4545" s="336"/>
      <c r="L4545" s="336"/>
      <c r="M4545" s="336"/>
      <c r="N4545" s="337"/>
    </row>
    <row r="4546" spans="2:14" x14ac:dyDescent="0.2">
      <c r="B4546" s="332"/>
      <c r="C4546" s="332"/>
      <c r="D4546" s="333"/>
      <c r="E4546" s="334"/>
      <c r="F4546" s="334"/>
      <c r="G4546" s="334"/>
      <c r="H4546" s="335"/>
      <c r="I4546" s="336"/>
      <c r="J4546" s="336"/>
      <c r="K4546" s="336"/>
      <c r="L4546" s="336"/>
      <c r="M4546" s="336"/>
      <c r="N4546" s="337"/>
    </row>
    <row r="4547" spans="2:14" x14ac:dyDescent="0.2">
      <c r="B4547" s="332"/>
      <c r="C4547" s="332"/>
      <c r="D4547" s="333"/>
      <c r="E4547" s="334"/>
      <c r="F4547" s="334"/>
      <c r="G4547" s="334"/>
      <c r="H4547" s="335"/>
      <c r="I4547" s="336"/>
      <c r="J4547" s="336"/>
      <c r="K4547" s="336"/>
      <c r="L4547" s="336"/>
      <c r="M4547" s="336"/>
      <c r="N4547" s="337"/>
    </row>
    <row r="4548" spans="2:14" x14ac:dyDescent="0.2">
      <c r="B4548" s="332"/>
      <c r="C4548" s="332"/>
      <c r="D4548" s="333"/>
      <c r="E4548" s="334"/>
      <c r="F4548" s="334"/>
      <c r="G4548" s="334"/>
      <c r="H4548" s="335"/>
      <c r="I4548" s="336"/>
      <c r="J4548" s="336"/>
      <c r="K4548" s="336"/>
      <c r="L4548" s="336"/>
      <c r="M4548" s="336"/>
      <c r="N4548" s="337"/>
    </row>
    <row r="4549" spans="2:14" x14ac:dyDescent="0.2">
      <c r="B4549" s="332"/>
      <c r="C4549" s="332"/>
      <c r="D4549" s="333"/>
      <c r="E4549" s="334"/>
      <c r="F4549" s="334"/>
      <c r="G4549" s="334"/>
      <c r="H4549" s="335"/>
      <c r="I4549" s="336"/>
      <c r="J4549" s="336"/>
      <c r="K4549" s="336"/>
      <c r="L4549" s="336"/>
      <c r="M4549" s="336"/>
      <c r="N4549" s="337"/>
    </row>
    <row r="4550" spans="2:14" x14ac:dyDescent="0.2">
      <c r="B4550" s="332"/>
      <c r="C4550" s="332"/>
      <c r="D4550" s="333"/>
      <c r="E4550" s="334"/>
      <c r="F4550" s="334"/>
      <c r="G4550" s="334"/>
      <c r="H4550" s="335"/>
      <c r="I4550" s="336"/>
      <c r="J4550" s="336"/>
      <c r="K4550" s="336"/>
      <c r="L4550" s="336"/>
      <c r="M4550" s="336"/>
      <c r="N4550" s="337"/>
    </row>
    <row r="4551" spans="2:14" x14ac:dyDescent="0.2">
      <c r="B4551" s="332"/>
      <c r="C4551" s="332"/>
      <c r="D4551" s="333"/>
      <c r="E4551" s="334"/>
      <c r="F4551" s="334"/>
      <c r="G4551" s="334"/>
      <c r="H4551" s="335"/>
      <c r="I4551" s="336"/>
      <c r="J4551" s="336"/>
      <c r="K4551" s="336"/>
      <c r="L4551" s="336"/>
      <c r="M4551" s="336"/>
      <c r="N4551" s="337"/>
    </row>
    <row r="4552" spans="2:14" x14ac:dyDescent="0.2">
      <c r="B4552" s="332"/>
      <c r="C4552" s="332"/>
      <c r="D4552" s="333"/>
      <c r="E4552" s="334"/>
      <c r="F4552" s="334"/>
      <c r="G4552" s="334"/>
      <c r="H4552" s="335"/>
      <c r="I4552" s="336"/>
      <c r="J4552" s="336"/>
      <c r="K4552" s="336"/>
      <c r="L4552" s="336"/>
      <c r="M4552" s="336"/>
      <c r="N4552" s="337"/>
    </row>
    <row r="4553" spans="2:14" x14ac:dyDescent="0.2">
      <c r="B4553" s="332"/>
      <c r="C4553" s="332"/>
      <c r="D4553" s="333"/>
      <c r="E4553" s="334"/>
      <c r="F4553" s="334"/>
      <c r="G4553" s="334"/>
      <c r="H4553" s="335"/>
      <c r="I4553" s="336"/>
      <c r="J4553" s="336"/>
      <c r="K4553" s="336"/>
      <c r="L4553" s="336"/>
      <c r="M4553" s="336"/>
      <c r="N4553" s="337"/>
    </row>
    <row r="4554" spans="2:14" x14ac:dyDescent="0.2">
      <c r="B4554" s="332"/>
      <c r="C4554" s="332"/>
      <c r="D4554" s="333"/>
      <c r="E4554" s="334"/>
      <c r="F4554" s="334"/>
      <c r="G4554" s="334"/>
      <c r="H4554" s="335"/>
      <c r="I4554" s="336"/>
      <c r="J4554" s="336"/>
      <c r="K4554" s="336"/>
      <c r="L4554" s="336"/>
      <c r="M4554" s="336"/>
      <c r="N4554" s="337"/>
    </row>
    <row r="4555" spans="2:14" x14ac:dyDescent="0.2">
      <c r="B4555" s="332"/>
      <c r="C4555" s="332"/>
      <c r="D4555" s="333"/>
      <c r="E4555" s="334"/>
      <c r="F4555" s="334"/>
      <c r="G4555" s="334"/>
      <c r="H4555" s="335"/>
      <c r="I4555" s="336"/>
      <c r="J4555" s="336"/>
      <c r="K4555" s="336"/>
      <c r="L4555" s="336"/>
      <c r="M4555" s="336"/>
      <c r="N4555" s="337"/>
    </row>
    <row r="4556" spans="2:14" x14ac:dyDescent="0.2">
      <c r="B4556" s="332"/>
      <c r="C4556" s="332"/>
      <c r="D4556" s="333"/>
      <c r="E4556" s="334"/>
      <c r="F4556" s="334"/>
      <c r="G4556" s="334"/>
      <c r="H4556" s="335"/>
      <c r="I4556" s="336"/>
      <c r="J4556" s="336"/>
      <c r="K4556" s="336"/>
      <c r="L4556" s="336"/>
      <c r="M4556" s="336"/>
      <c r="N4556" s="337"/>
    </row>
    <row r="4557" spans="2:14" x14ac:dyDescent="0.2">
      <c r="B4557" s="332"/>
      <c r="C4557" s="332"/>
      <c r="D4557" s="333"/>
      <c r="E4557" s="334"/>
      <c r="F4557" s="334"/>
      <c r="G4557" s="334"/>
      <c r="H4557" s="335"/>
      <c r="I4557" s="336"/>
      <c r="J4557" s="336"/>
      <c r="K4557" s="336"/>
      <c r="L4557" s="336"/>
      <c r="M4557" s="336"/>
      <c r="N4557" s="337"/>
    </row>
    <row r="4558" spans="2:14" x14ac:dyDescent="0.2">
      <c r="B4558" s="332"/>
      <c r="C4558" s="332"/>
      <c r="D4558" s="333"/>
      <c r="E4558" s="334"/>
      <c r="F4558" s="334"/>
      <c r="G4558" s="334"/>
      <c r="H4558" s="335"/>
      <c r="I4558" s="336"/>
      <c r="J4558" s="336"/>
      <c r="K4558" s="336"/>
      <c r="L4558" s="336"/>
      <c r="M4558" s="336"/>
      <c r="N4558" s="337"/>
    </row>
    <row r="4559" spans="2:14" x14ac:dyDescent="0.2">
      <c r="B4559" s="332"/>
      <c r="C4559" s="332"/>
      <c r="D4559" s="333"/>
      <c r="E4559" s="334"/>
      <c r="F4559" s="334"/>
      <c r="G4559" s="334"/>
      <c r="H4559" s="335"/>
      <c r="I4559" s="336"/>
      <c r="J4559" s="336"/>
      <c r="K4559" s="336"/>
      <c r="L4559" s="336"/>
      <c r="M4559" s="336"/>
      <c r="N4559" s="337"/>
    </row>
    <row r="4560" spans="2:14" x14ac:dyDescent="0.2">
      <c r="B4560" s="332"/>
      <c r="C4560" s="332"/>
      <c r="D4560" s="333"/>
      <c r="E4560" s="334"/>
      <c r="F4560" s="334"/>
      <c r="G4560" s="334"/>
      <c r="H4560" s="335"/>
      <c r="I4560" s="336"/>
      <c r="J4560" s="336"/>
      <c r="K4560" s="336"/>
      <c r="L4560" s="336"/>
      <c r="M4560" s="336"/>
      <c r="N4560" s="337"/>
    </row>
    <row r="4561" spans="2:14" x14ac:dyDescent="0.2">
      <c r="B4561" s="332"/>
      <c r="C4561" s="332"/>
      <c r="D4561" s="333"/>
      <c r="E4561" s="334"/>
      <c r="F4561" s="334"/>
      <c r="G4561" s="334"/>
      <c r="H4561" s="335"/>
      <c r="I4561" s="336"/>
      <c r="J4561" s="336"/>
      <c r="K4561" s="336"/>
      <c r="L4561" s="336"/>
      <c r="M4561" s="336"/>
      <c r="N4561" s="337"/>
    </row>
    <row r="4562" spans="2:14" x14ac:dyDescent="0.2">
      <c r="B4562" s="332"/>
      <c r="C4562" s="332"/>
      <c r="D4562" s="333"/>
      <c r="E4562" s="334"/>
      <c r="F4562" s="334"/>
      <c r="G4562" s="334"/>
      <c r="H4562" s="335"/>
      <c r="I4562" s="336"/>
      <c r="J4562" s="336"/>
      <c r="K4562" s="336"/>
      <c r="L4562" s="336"/>
      <c r="M4562" s="336"/>
      <c r="N4562" s="337"/>
    </row>
    <row r="4563" spans="2:14" x14ac:dyDescent="0.2">
      <c r="B4563" s="332"/>
      <c r="C4563" s="332"/>
      <c r="D4563" s="333"/>
      <c r="E4563" s="334"/>
      <c r="F4563" s="334"/>
      <c r="G4563" s="334"/>
      <c r="H4563" s="335"/>
      <c r="I4563" s="336"/>
      <c r="J4563" s="336"/>
      <c r="K4563" s="336"/>
      <c r="L4563" s="336"/>
      <c r="M4563" s="336"/>
      <c r="N4563" s="337"/>
    </row>
    <row r="4564" spans="2:14" x14ac:dyDescent="0.2">
      <c r="B4564" s="332"/>
      <c r="C4564" s="332"/>
      <c r="D4564" s="333"/>
      <c r="E4564" s="334"/>
      <c r="F4564" s="334"/>
      <c r="G4564" s="334"/>
      <c r="H4564" s="335"/>
      <c r="I4564" s="336"/>
      <c r="J4564" s="336"/>
      <c r="K4564" s="336"/>
      <c r="L4564" s="336"/>
      <c r="M4564" s="336"/>
      <c r="N4564" s="337"/>
    </row>
    <row r="4565" spans="2:14" x14ac:dyDescent="0.2">
      <c r="B4565" s="332"/>
      <c r="C4565" s="332"/>
      <c r="D4565" s="333"/>
      <c r="E4565" s="334"/>
      <c r="F4565" s="334"/>
      <c r="G4565" s="334"/>
      <c r="H4565" s="335"/>
      <c r="I4565" s="336"/>
      <c r="J4565" s="336"/>
      <c r="K4565" s="336"/>
      <c r="L4565" s="336"/>
      <c r="M4565" s="336"/>
      <c r="N4565" s="337"/>
    </row>
    <row r="4566" spans="2:14" x14ac:dyDescent="0.2">
      <c r="B4566" s="332"/>
      <c r="C4566" s="332"/>
      <c r="D4566" s="333"/>
      <c r="E4566" s="334"/>
      <c r="F4566" s="334"/>
      <c r="G4566" s="334"/>
      <c r="H4566" s="335"/>
      <c r="I4566" s="336"/>
      <c r="J4566" s="336"/>
      <c r="K4566" s="336"/>
      <c r="L4566" s="336"/>
      <c r="M4566" s="336"/>
      <c r="N4566" s="337"/>
    </row>
    <row r="4567" spans="2:14" x14ac:dyDescent="0.2">
      <c r="B4567" s="332"/>
      <c r="C4567" s="332"/>
      <c r="D4567" s="333"/>
      <c r="E4567" s="334"/>
      <c r="F4567" s="334"/>
      <c r="G4567" s="334"/>
      <c r="H4567" s="335"/>
      <c r="I4567" s="336"/>
      <c r="J4567" s="336"/>
      <c r="K4567" s="336"/>
      <c r="L4567" s="336"/>
      <c r="M4567" s="336"/>
      <c r="N4567" s="337"/>
    </row>
    <row r="4568" spans="2:14" x14ac:dyDescent="0.2">
      <c r="B4568" s="332"/>
      <c r="C4568" s="332"/>
      <c r="D4568" s="333"/>
      <c r="E4568" s="334"/>
      <c r="F4568" s="334"/>
      <c r="G4568" s="334"/>
      <c r="H4568" s="335"/>
      <c r="I4568" s="336"/>
      <c r="J4568" s="336"/>
      <c r="K4568" s="336"/>
      <c r="L4568" s="336"/>
      <c r="M4568" s="336"/>
      <c r="N4568" s="337"/>
    </row>
    <row r="4569" spans="2:14" x14ac:dyDescent="0.2">
      <c r="B4569" s="332"/>
      <c r="C4569" s="332"/>
      <c r="D4569" s="333"/>
      <c r="E4569" s="334"/>
      <c r="F4569" s="334"/>
      <c r="G4569" s="334"/>
      <c r="H4569" s="335"/>
      <c r="I4569" s="336"/>
      <c r="J4569" s="336"/>
      <c r="K4569" s="336"/>
      <c r="L4569" s="336"/>
      <c r="M4569" s="336"/>
      <c r="N4569" s="337"/>
    </row>
    <row r="4570" spans="2:14" x14ac:dyDescent="0.2">
      <c r="B4570" s="332"/>
      <c r="C4570" s="332"/>
      <c r="D4570" s="333"/>
      <c r="E4570" s="334"/>
      <c r="F4570" s="334"/>
      <c r="G4570" s="334"/>
      <c r="H4570" s="335"/>
      <c r="I4570" s="336"/>
      <c r="J4570" s="336"/>
      <c r="K4570" s="336"/>
      <c r="L4570" s="336"/>
      <c r="M4570" s="336"/>
      <c r="N4570" s="337"/>
    </row>
    <row r="4571" spans="2:14" x14ac:dyDescent="0.2">
      <c r="B4571" s="332"/>
      <c r="C4571" s="332"/>
      <c r="D4571" s="333"/>
      <c r="E4571" s="334"/>
      <c r="F4571" s="334"/>
      <c r="G4571" s="334"/>
      <c r="H4571" s="335"/>
      <c r="I4571" s="336"/>
      <c r="J4571" s="336"/>
      <c r="K4571" s="336"/>
      <c r="L4571" s="336"/>
      <c r="M4571" s="336"/>
      <c r="N4571" s="337"/>
    </row>
    <row r="4572" spans="2:14" x14ac:dyDescent="0.2">
      <c r="B4572" s="332"/>
      <c r="C4572" s="332"/>
      <c r="D4572" s="333"/>
      <c r="E4572" s="334"/>
      <c r="F4572" s="334"/>
      <c r="G4572" s="334"/>
      <c r="H4572" s="335"/>
      <c r="I4572" s="336"/>
      <c r="J4572" s="336"/>
      <c r="K4572" s="336"/>
      <c r="L4572" s="336"/>
      <c r="M4572" s="336"/>
      <c r="N4572" s="337"/>
    </row>
    <row r="4573" spans="2:14" x14ac:dyDescent="0.2">
      <c r="B4573" s="332"/>
      <c r="C4573" s="332"/>
      <c r="D4573" s="333"/>
      <c r="E4573" s="334"/>
      <c r="F4573" s="334"/>
      <c r="G4573" s="334"/>
      <c r="H4573" s="335"/>
      <c r="I4573" s="336"/>
      <c r="J4573" s="336"/>
      <c r="K4573" s="336"/>
      <c r="L4573" s="336"/>
      <c r="M4573" s="336"/>
      <c r="N4573" s="337"/>
    </row>
    <row r="4574" spans="2:14" x14ac:dyDescent="0.2">
      <c r="B4574" s="332"/>
      <c r="C4574" s="332"/>
      <c r="D4574" s="333"/>
      <c r="E4574" s="334"/>
      <c r="F4574" s="334"/>
      <c r="G4574" s="334"/>
      <c r="H4574" s="335"/>
      <c r="I4574" s="336"/>
      <c r="J4574" s="336"/>
      <c r="K4574" s="336"/>
      <c r="L4574" s="336"/>
      <c r="M4574" s="336"/>
      <c r="N4574" s="337"/>
    </row>
    <row r="4575" spans="2:14" x14ac:dyDescent="0.2">
      <c r="B4575" s="332"/>
      <c r="C4575" s="332"/>
      <c r="D4575" s="333"/>
      <c r="E4575" s="334"/>
      <c r="F4575" s="334"/>
      <c r="G4575" s="334"/>
      <c r="H4575" s="335"/>
      <c r="I4575" s="336"/>
      <c r="J4575" s="336"/>
      <c r="K4575" s="336"/>
      <c r="L4575" s="336"/>
      <c r="M4575" s="336"/>
      <c r="N4575" s="337"/>
    </row>
    <row r="4576" spans="2:14" x14ac:dyDescent="0.2">
      <c r="B4576" s="332"/>
      <c r="C4576" s="332"/>
      <c r="D4576" s="333"/>
      <c r="E4576" s="334"/>
      <c r="F4576" s="334"/>
      <c r="G4576" s="334"/>
      <c r="H4576" s="335"/>
      <c r="I4576" s="336"/>
      <c r="J4576" s="336"/>
      <c r="K4576" s="336"/>
      <c r="L4576" s="336"/>
      <c r="M4576" s="336"/>
      <c r="N4576" s="337"/>
    </row>
    <row r="4577" spans="2:14" x14ac:dyDescent="0.2">
      <c r="B4577" s="332"/>
      <c r="C4577" s="332"/>
      <c r="D4577" s="333"/>
      <c r="E4577" s="334"/>
      <c r="F4577" s="334"/>
      <c r="G4577" s="334"/>
      <c r="H4577" s="335"/>
      <c r="I4577" s="336"/>
      <c r="J4577" s="336"/>
      <c r="K4577" s="336"/>
      <c r="L4577" s="336"/>
      <c r="M4577" s="336"/>
      <c r="N4577" s="337"/>
    </row>
    <row r="4578" spans="2:14" x14ac:dyDescent="0.2">
      <c r="B4578" s="332"/>
      <c r="C4578" s="332"/>
      <c r="D4578" s="333"/>
      <c r="E4578" s="334"/>
      <c r="F4578" s="334"/>
      <c r="G4578" s="334"/>
      <c r="H4578" s="335"/>
      <c r="I4578" s="336"/>
      <c r="J4578" s="336"/>
      <c r="K4578" s="336"/>
      <c r="L4578" s="336"/>
      <c r="M4578" s="336"/>
      <c r="N4578" s="337"/>
    </row>
    <row r="4579" spans="2:14" x14ac:dyDescent="0.2">
      <c r="B4579" s="332"/>
      <c r="C4579" s="332"/>
      <c r="D4579" s="333"/>
      <c r="E4579" s="334"/>
      <c r="F4579" s="334"/>
      <c r="G4579" s="334"/>
      <c r="H4579" s="335"/>
      <c r="I4579" s="336"/>
      <c r="J4579" s="336"/>
      <c r="K4579" s="336"/>
      <c r="L4579" s="336"/>
      <c r="M4579" s="336"/>
      <c r="N4579" s="337"/>
    </row>
    <row r="4580" spans="2:14" x14ac:dyDescent="0.2">
      <c r="B4580" s="332"/>
      <c r="C4580" s="332"/>
      <c r="D4580" s="333"/>
      <c r="E4580" s="334"/>
      <c r="F4580" s="334"/>
      <c r="G4580" s="334"/>
      <c r="H4580" s="335"/>
      <c r="I4580" s="336"/>
      <c r="J4580" s="336"/>
      <c r="K4580" s="336"/>
      <c r="L4580" s="336"/>
      <c r="M4580" s="336"/>
      <c r="N4580" s="337"/>
    </row>
    <row r="4581" spans="2:14" x14ac:dyDescent="0.2">
      <c r="B4581" s="332"/>
      <c r="C4581" s="332"/>
      <c r="D4581" s="333"/>
      <c r="E4581" s="334"/>
      <c r="F4581" s="334"/>
      <c r="G4581" s="334"/>
      <c r="H4581" s="335"/>
      <c r="I4581" s="336"/>
      <c r="J4581" s="336"/>
      <c r="K4581" s="336"/>
      <c r="L4581" s="336"/>
      <c r="M4581" s="336"/>
      <c r="N4581" s="337"/>
    </row>
    <row r="4582" spans="2:14" x14ac:dyDescent="0.2">
      <c r="B4582" s="332"/>
      <c r="C4582" s="332"/>
      <c r="D4582" s="333"/>
      <c r="E4582" s="334"/>
      <c r="F4582" s="334"/>
      <c r="G4582" s="334"/>
      <c r="H4582" s="335"/>
      <c r="I4582" s="336"/>
      <c r="J4582" s="336"/>
      <c r="K4582" s="336"/>
      <c r="L4582" s="336"/>
      <c r="M4582" s="336"/>
      <c r="N4582" s="337"/>
    </row>
    <row r="4583" spans="2:14" x14ac:dyDescent="0.2">
      <c r="B4583" s="332"/>
      <c r="C4583" s="332"/>
      <c r="D4583" s="333"/>
      <c r="E4583" s="334"/>
      <c r="F4583" s="334"/>
      <c r="G4583" s="334"/>
      <c r="H4583" s="335"/>
      <c r="I4583" s="336"/>
      <c r="J4583" s="336"/>
      <c r="K4583" s="336"/>
      <c r="L4583" s="336"/>
      <c r="M4583" s="336"/>
      <c r="N4583" s="337"/>
    </row>
    <row r="4584" spans="2:14" x14ac:dyDescent="0.2">
      <c r="B4584" s="332"/>
      <c r="C4584" s="332"/>
      <c r="D4584" s="333"/>
      <c r="E4584" s="334"/>
      <c r="F4584" s="334"/>
      <c r="G4584" s="334"/>
      <c r="H4584" s="335"/>
      <c r="I4584" s="336"/>
      <c r="J4584" s="336"/>
      <c r="K4584" s="336"/>
      <c r="L4584" s="336"/>
      <c r="M4584" s="336"/>
      <c r="N4584" s="337"/>
    </row>
    <row r="4585" spans="2:14" x14ac:dyDescent="0.2">
      <c r="B4585" s="332"/>
      <c r="C4585" s="332"/>
      <c r="D4585" s="333"/>
      <c r="E4585" s="334"/>
      <c r="F4585" s="334"/>
      <c r="G4585" s="334"/>
      <c r="H4585" s="335"/>
      <c r="I4585" s="336"/>
      <c r="J4585" s="336"/>
      <c r="K4585" s="336"/>
      <c r="L4585" s="336"/>
      <c r="M4585" s="336"/>
      <c r="N4585" s="337"/>
    </row>
    <row r="4586" spans="2:14" x14ac:dyDescent="0.2">
      <c r="B4586" s="332"/>
      <c r="C4586" s="332"/>
      <c r="D4586" s="333"/>
      <c r="E4586" s="334"/>
      <c r="F4586" s="334"/>
      <c r="G4586" s="334"/>
      <c r="H4586" s="335"/>
      <c r="I4586" s="336"/>
      <c r="J4586" s="336"/>
      <c r="K4586" s="336"/>
      <c r="L4586" s="336"/>
      <c r="M4586" s="336"/>
      <c r="N4586" s="337"/>
    </row>
    <row r="4587" spans="2:14" x14ac:dyDescent="0.2">
      <c r="B4587" s="332"/>
      <c r="C4587" s="332"/>
      <c r="D4587" s="333"/>
      <c r="E4587" s="334"/>
      <c r="F4587" s="334"/>
      <c r="G4587" s="334"/>
      <c r="H4587" s="335"/>
      <c r="I4587" s="336"/>
      <c r="J4587" s="336"/>
      <c r="K4587" s="336"/>
      <c r="L4587" s="336"/>
      <c r="M4587" s="336"/>
      <c r="N4587" s="337"/>
    </row>
    <row r="4588" spans="2:14" x14ac:dyDescent="0.2">
      <c r="B4588" s="332"/>
      <c r="C4588" s="332"/>
      <c r="D4588" s="333"/>
      <c r="E4588" s="334"/>
      <c r="F4588" s="334"/>
      <c r="G4588" s="334"/>
      <c r="H4588" s="335"/>
      <c r="I4588" s="336"/>
      <c r="J4588" s="336"/>
      <c r="K4588" s="336"/>
      <c r="L4588" s="336"/>
      <c r="M4588" s="336"/>
      <c r="N4588" s="337"/>
    </row>
    <row r="4589" spans="2:14" x14ac:dyDescent="0.2">
      <c r="B4589" s="332"/>
      <c r="C4589" s="332"/>
      <c r="D4589" s="333"/>
      <c r="E4589" s="334"/>
      <c r="F4589" s="334"/>
      <c r="G4589" s="334"/>
      <c r="H4589" s="335"/>
      <c r="I4589" s="336"/>
      <c r="J4589" s="336"/>
      <c r="K4589" s="336"/>
      <c r="L4589" s="336"/>
      <c r="M4589" s="336"/>
      <c r="N4589" s="337"/>
    </row>
    <row r="4590" spans="2:14" x14ac:dyDescent="0.2">
      <c r="B4590" s="332"/>
      <c r="C4590" s="332"/>
      <c r="D4590" s="333"/>
      <c r="E4590" s="334"/>
      <c r="F4590" s="334"/>
      <c r="G4590" s="334"/>
      <c r="H4590" s="335"/>
      <c r="I4590" s="336"/>
      <c r="J4590" s="336"/>
      <c r="K4590" s="336"/>
      <c r="L4590" s="336"/>
      <c r="M4590" s="336"/>
      <c r="N4590" s="337"/>
    </row>
    <row r="4591" spans="2:14" x14ac:dyDescent="0.2">
      <c r="B4591" s="332"/>
      <c r="C4591" s="332"/>
      <c r="D4591" s="333"/>
      <c r="E4591" s="334"/>
      <c r="F4591" s="334"/>
      <c r="G4591" s="334"/>
      <c r="H4591" s="335"/>
      <c r="I4591" s="336"/>
      <c r="J4591" s="336"/>
      <c r="K4591" s="336"/>
      <c r="L4591" s="336"/>
      <c r="M4591" s="336"/>
      <c r="N4591" s="337"/>
    </row>
    <row r="4592" spans="2:14" x14ac:dyDescent="0.2">
      <c r="B4592" s="332"/>
      <c r="C4592" s="332"/>
      <c r="D4592" s="333"/>
      <c r="E4592" s="334"/>
      <c r="F4592" s="334"/>
      <c r="G4592" s="334"/>
      <c r="H4592" s="335"/>
      <c r="I4592" s="336"/>
      <c r="J4592" s="336"/>
      <c r="K4592" s="336"/>
      <c r="L4592" s="336"/>
      <c r="M4592" s="336"/>
      <c r="N4592" s="337"/>
    </row>
    <row r="4593" spans="2:14" x14ac:dyDescent="0.2">
      <c r="B4593" s="332"/>
      <c r="C4593" s="332"/>
      <c r="D4593" s="333"/>
      <c r="E4593" s="334"/>
      <c r="F4593" s="334"/>
      <c r="G4593" s="334"/>
      <c r="H4593" s="335"/>
      <c r="I4593" s="336"/>
      <c r="J4593" s="336"/>
      <c r="K4593" s="336"/>
      <c r="L4593" s="336"/>
      <c r="M4593" s="336"/>
      <c r="N4593" s="337"/>
    </row>
    <row r="4594" spans="2:14" x14ac:dyDescent="0.2">
      <c r="B4594" s="332"/>
      <c r="C4594" s="332"/>
      <c r="D4594" s="333"/>
      <c r="E4594" s="334"/>
      <c r="F4594" s="334"/>
      <c r="G4594" s="334"/>
      <c r="H4594" s="335"/>
      <c r="I4594" s="336"/>
      <c r="J4594" s="336"/>
      <c r="K4594" s="336"/>
      <c r="L4594" s="336"/>
      <c r="M4594" s="336"/>
      <c r="N4594" s="337"/>
    </row>
    <row r="4595" spans="2:14" x14ac:dyDescent="0.2">
      <c r="B4595" s="332"/>
      <c r="C4595" s="332"/>
      <c r="D4595" s="333"/>
      <c r="E4595" s="334"/>
      <c r="F4595" s="334"/>
      <c r="G4595" s="334"/>
      <c r="H4595" s="335"/>
      <c r="I4595" s="336"/>
      <c r="J4595" s="336"/>
      <c r="K4595" s="336"/>
      <c r="L4595" s="336"/>
      <c r="M4595" s="336"/>
      <c r="N4595" s="337"/>
    </row>
    <row r="4596" spans="2:14" x14ac:dyDescent="0.2">
      <c r="B4596" s="332"/>
      <c r="C4596" s="332"/>
      <c r="D4596" s="333"/>
      <c r="E4596" s="334"/>
      <c r="F4596" s="334"/>
      <c r="G4596" s="334"/>
      <c r="H4596" s="335"/>
      <c r="I4596" s="336"/>
      <c r="J4596" s="336"/>
      <c r="K4596" s="336"/>
      <c r="L4596" s="336"/>
      <c r="M4596" s="336"/>
      <c r="N4596" s="337"/>
    </row>
    <row r="4597" spans="2:14" x14ac:dyDescent="0.2">
      <c r="B4597" s="332"/>
      <c r="C4597" s="332"/>
      <c r="D4597" s="333"/>
      <c r="E4597" s="334"/>
      <c r="F4597" s="334"/>
      <c r="G4597" s="334"/>
      <c r="H4597" s="335"/>
      <c r="I4597" s="336"/>
      <c r="J4597" s="336"/>
      <c r="K4597" s="336"/>
      <c r="L4597" s="336"/>
      <c r="M4597" s="336"/>
      <c r="N4597" s="337"/>
    </row>
    <row r="4598" spans="2:14" x14ac:dyDescent="0.2">
      <c r="B4598" s="332"/>
      <c r="C4598" s="332"/>
      <c r="D4598" s="333"/>
      <c r="E4598" s="334"/>
      <c r="F4598" s="334"/>
      <c r="G4598" s="334"/>
      <c r="H4598" s="335"/>
      <c r="I4598" s="336"/>
      <c r="J4598" s="336"/>
      <c r="K4598" s="336"/>
      <c r="L4598" s="336"/>
      <c r="M4598" s="336"/>
      <c r="N4598" s="337"/>
    </row>
    <row r="4599" spans="2:14" x14ac:dyDescent="0.2">
      <c r="B4599" s="332"/>
      <c r="C4599" s="332"/>
      <c r="D4599" s="333"/>
      <c r="E4599" s="334"/>
      <c r="F4599" s="334"/>
      <c r="G4599" s="334"/>
      <c r="H4599" s="335"/>
      <c r="I4599" s="336"/>
      <c r="J4599" s="336"/>
      <c r="K4599" s="336"/>
      <c r="L4599" s="336"/>
      <c r="M4599" s="336"/>
      <c r="N4599" s="337"/>
    </row>
    <row r="4600" spans="2:14" x14ac:dyDescent="0.2">
      <c r="B4600" s="332"/>
      <c r="C4600" s="332"/>
      <c r="D4600" s="333"/>
      <c r="E4600" s="334"/>
      <c r="F4600" s="334"/>
      <c r="G4600" s="334"/>
      <c r="H4600" s="335"/>
      <c r="I4600" s="336"/>
      <c r="J4600" s="336"/>
      <c r="K4600" s="336"/>
      <c r="L4600" s="336"/>
      <c r="M4600" s="336"/>
      <c r="N4600" s="337"/>
    </row>
    <row r="4601" spans="2:14" x14ac:dyDescent="0.2">
      <c r="B4601" s="332"/>
      <c r="C4601" s="332"/>
      <c r="D4601" s="333"/>
      <c r="E4601" s="334"/>
      <c r="F4601" s="334"/>
      <c r="G4601" s="334"/>
      <c r="H4601" s="335"/>
      <c r="I4601" s="336"/>
      <c r="J4601" s="336"/>
      <c r="K4601" s="336"/>
      <c r="L4601" s="336"/>
      <c r="M4601" s="336"/>
      <c r="N4601" s="337"/>
    </row>
    <row r="4602" spans="2:14" x14ac:dyDescent="0.2">
      <c r="B4602" s="332"/>
      <c r="C4602" s="332"/>
      <c r="D4602" s="333"/>
      <c r="E4602" s="334"/>
      <c r="F4602" s="334"/>
      <c r="G4602" s="334"/>
      <c r="H4602" s="335"/>
      <c r="I4602" s="336"/>
      <c r="J4602" s="336"/>
      <c r="K4602" s="336"/>
      <c r="L4602" s="336"/>
      <c r="M4602" s="336"/>
      <c r="N4602" s="337"/>
    </row>
    <row r="4603" spans="2:14" x14ac:dyDescent="0.2">
      <c r="B4603" s="332"/>
      <c r="C4603" s="332"/>
      <c r="D4603" s="333"/>
      <c r="E4603" s="334"/>
      <c r="F4603" s="334"/>
      <c r="G4603" s="334"/>
      <c r="H4603" s="335"/>
      <c r="I4603" s="336"/>
      <c r="J4603" s="336"/>
      <c r="K4603" s="336"/>
      <c r="L4603" s="336"/>
      <c r="M4603" s="336"/>
      <c r="N4603" s="337"/>
    </row>
    <row r="4604" spans="2:14" x14ac:dyDescent="0.2">
      <c r="B4604" s="332"/>
      <c r="C4604" s="332"/>
      <c r="D4604" s="333"/>
      <c r="E4604" s="334"/>
      <c r="F4604" s="334"/>
      <c r="G4604" s="334"/>
      <c r="H4604" s="335"/>
      <c r="I4604" s="336"/>
      <c r="J4604" s="336"/>
      <c r="K4604" s="336"/>
      <c r="L4604" s="336"/>
      <c r="M4604" s="336"/>
      <c r="N4604" s="337"/>
    </row>
    <row r="4605" spans="2:14" x14ac:dyDescent="0.2">
      <c r="B4605" s="332"/>
      <c r="C4605" s="332"/>
      <c r="D4605" s="333"/>
      <c r="E4605" s="334"/>
      <c r="F4605" s="334"/>
      <c r="G4605" s="334"/>
      <c r="H4605" s="335"/>
      <c r="I4605" s="336"/>
      <c r="J4605" s="336"/>
      <c r="K4605" s="336"/>
      <c r="L4605" s="336"/>
      <c r="M4605" s="336"/>
      <c r="N4605" s="337"/>
    </row>
    <row r="4606" spans="2:14" x14ac:dyDescent="0.2">
      <c r="B4606" s="332"/>
      <c r="C4606" s="332"/>
      <c r="D4606" s="333"/>
      <c r="E4606" s="334"/>
      <c r="F4606" s="334"/>
      <c r="G4606" s="334"/>
      <c r="H4606" s="335"/>
      <c r="I4606" s="336"/>
      <c r="J4606" s="336"/>
      <c r="K4606" s="336"/>
      <c r="L4606" s="336"/>
      <c r="M4606" s="336"/>
      <c r="N4606" s="337"/>
    </row>
    <row r="4607" spans="2:14" x14ac:dyDescent="0.2">
      <c r="B4607" s="332"/>
      <c r="C4607" s="332"/>
      <c r="D4607" s="333"/>
      <c r="E4607" s="334"/>
      <c r="F4607" s="334"/>
      <c r="G4607" s="334"/>
      <c r="H4607" s="335"/>
      <c r="I4607" s="336"/>
      <c r="J4607" s="336"/>
      <c r="K4607" s="336"/>
      <c r="L4607" s="336"/>
      <c r="M4607" s="336"/>
      <c r="N4607" s="337"/>
    </row>
    <row r="4608" spans="2:14" x14ac:dyDescent="0.2">
      <c r="B4608" s="332"/>
      <c r="C4608" s="332"/>
      <c r="D4608" s="333"/>
      <c r="E4608" s="334"/>
      <c r="F4608" s="334"/>
      <c r="G4608" s="334"/>
      <c r="H4608" s="335"/>
      <c r="I4608" s="336"/>
      <c r="J4608" s="336"/>
      <c r="K4608" s="336"/>
      <c r="L4608" s="336"/>
      <c r="M4608" s="336"/>
      <c r="N4608" s="337"/>
    </row>
    <row r="4609" spans="2:14" x14ac:dyDescent="0.2">
      <c r="B4609" s="332"/>
      <c r="C4609" s="332"/>
      <c r="D4609" s="333"/>
      <c r="E4609" s="334"/>
      <c r="F4609" s="334"/>
      <c r="G4609" s="334"/>
      <c r="H4609" s="335"/>
      <c r="I4609" s="336"/>
      <c r="J4609" s="336"/>
      <c r="K4609" s="336"/>
      <c r="L4609" s="336"/>
      <c r="M4609" s="336"/>
      <c r="N4609" s="337"/>
    </row>
    <row r="4610" spans="2:14" x14ac:dyDescent="0.2">
      <c r="B4610" s="332"/>
      <c r="C4610" s="332"/>
      <c r="D4610" s="333"/>
      <c r="E4610" s="334"/>
      <c r="F4610" s="334"/>
      <c r="G4610" s="334"/>
      <c r="H4610" s="335"/>
      <c r="I4610" s="336"/>
      <c r="J4610" s="336"/>
      <c r="K4610" s="336"/>
      <c r="L4610" s="336"/>
      <c r="M4610" s="336"/>
      <c r="N4610" s="337"/>
    </row>
    <row r="4611" spans="2:14" x14ac:dyDescent="0.2">
      <c r="B4611" s="332"/>
      <c r="C4611" s="332"/>
      <c r="D4611" s="333"/>
      <c r="E4611" s="334"/>
      <c r="F4611" s="334"/>
      <c r="G4611" s="334"/>
      <c r="H4611" s="335"/>
      <c r="I4611" s="336"/>
      <c r="J4611" s="336"/>
      <c r="K4611" s="336"/>
      <c r="L4611" s="336"/>
      <c r="M4611" s="336"/>
      <c r="N4611" s="337"/>
    </row>
    <row r="4612" spans="2:14" x14ac:dyDescent="0.2">
      <c r="B4612" s="332"/>
      <c r="C4612" s="332"/>
      <c r="D4612" s="333"/>
      <c r="E4612" s="334"/>
      <c r="F4612" s="334"/>
      <c r="G4612" s="334"/>
      <c r="H4612" s="335"/>
      <c r="I4612" s="336"/>
      <c r="J4612" s="336"/>
      <c r="K4612" s="336"/>
      <c r="L4612" s="336"/>
      <c r="M4612" s="336"/>
      <c r="N4612" s="337"/>
    </row>
    <row r="4613" spans="2:14" x14ac:dyDescent="0.2">
      <c r="B4613" s="332"/>
      <c r="C4613" s="332"/>
      <c r="D4613" s="333"/>
      <c r="E4613" s="334"/>
      <c r="F4613" s="334"/>
      <c r="G4613" s="334"/>
      <c r="H4613" s="335"/>
      <c r="I4613" s="336"/>
      <c r="J4613" s="336"/>
      <c r="K4613" s="336"/>
      <c r="L4613" s="336"/>
      <c r="M4613" s="336"/>
      <c r="N4613" s="337"/>
    </row>
    <row r="4614" spans="2:14" x14ac:dyDescent="0.2">
      <c r="B4614" s="332"/>
      <c r="C4614" s="332"/>
      <c r="D4614" s="333"/>
      <c r="E4614" s="334"/>
      <c r="F4614" s="334"/>
      <c r="G4614" s="334"/>
      <c r="H4614" s="335"/>
      <c r="I4614" s="336"/>
      <c r="J4614" s="336"/>
      <c r="K4614" s="336"/>
      <c r="L4614" s="336"/>
      <c r="M4614" s="336"/>
      <c r="N4614" s="337"/>
    </row>
    <row r="4615" spans="2:14" x14ac:dyDescent="0.2">
      <c r="B4615" s="332"/>
      <c r="C4615" s="332"/>
      <c r="D4615" s="333"/>
      <c r="E4615" s="334"/>
      <c r="F4615" s="334"/>
      <c r="G4615" s="334"/>
      <c r="H4615" s="335"/>
      <c r="I4615" s="336"/>
      <c r="J4615" s="336"/>
      <c r="K4615" s="336"/>
      <c r="L4615" s="336"/>
      <c r="M4615" s="336"/>
      <c r="N4615" s="337"/>
    </row>
    <row r="4616" spans="2:14" x14ac:dyDescent="0.2">
      <c r="B4616" s="332"/>
      <c r="C4616" s="332"/>
      <c r="D4616" s="333"/>
      <c r="E4616" s="334"/>
      <c r="F4616" s="334"/>
      <c r="G4616" s="334"/>
      <c r="H4616" s="335"/>
      <c r="I4616" s="336"/>
      <c r="J4616" s="336"/>
      <c r="K4616" s="336"/>
      <c r="L4616" s="336"/>
      <c r="M4616" s="336"/>
      <c r="N4616" s="337"/>
    </row>
    <row r="4617" spans="2:14" x14ac:dyDescent="0.2">
      <c r="B4617" s="332"/>
      <c r="C4617" s="332"/>
      <c r="D4617" s="333"/>
      <c r="E4617" s="334"/>
      <c r="F4617" s="334"/>
      <c r="G4617" s="334"/>
      <c r="H4617" s="335"/>
      <c r="I4617" s="336"/>
      <c r="J4617" s="336"/>
      <c r="K4617" s="336"/>
      <c r="L4617" s="336"/>
      <c r="M4617" s="336"/>
      <c r="N4617" s="337"/>
    </row>
    <row r="4618" spans="2:14" x14ac:dyDescent="0.2">
      <c r="B4618" s="332"/>
      <c r="C4618" s="332"/>
      <c r="D4618" s="333"/>
      <c r="E4618" s="334"/>
      <c r="F4618" s="334"/>
      <c r="G4618" s="334"/>
      <c r="H4618" s="335"/>
      <c r="I4618" s="336"/>
      <c r="J4618" s="336"/>
      <c r="K4618" s="336"/>
      <c r="L4618" s="336"/>
      <c r="M4618" s="336"/>
      <c r="N4618" s="337"/>
    </row>
    <row r="4619" spans="2:14" x14ac:dyDescent="0.2">
      <c r="B4619" s="332"/>
      <c r="C4619" s="332"/>
      <c r="D4619" s="333"/>
      <c r="E4619" s="334"/>
      <c r="F4619" s="334"/>
      <c r="G4619" s="334"/>
      <c r="H4619" s="335"/>
      <c r="I4619" s="336"/>
      <c r="J4619" s="336"/>
      <c r="K4619" s="336"/>
      <c r="L4619" s="336"/>
      <c r="M4619" s="336"/>
      <c r="N4619" s="337"/>
    </row>
    <row r="4620" spans="2:14" x14ac:dyDescent="0.2">
      <c r="B4620" s="332"/>
      <c r="C4620" s="332"/>
      <c r="D4620" s="333"/>
      <c r="E4620" s="334"/>
      <c r="F4620" s="334"/>
      <c r="G4620" s="334"/>
      <c r="H4620" s="335"/>
      <c r="I4620" s="336"/>
      <c r="J4620" s="336"/>
      <c r="K4620" s="336"/>
      <c r="L4620" s="336"/>
      <c r="M4620" s="336"/>
      <c r="N4620" s="337"/>
    </row>
    <row r="4621" spans="2:14" x14ac:dyDescent="0.2">
      <c r="B4621" s="332"/>
      <c r="C4621" s="332"/>
      <c r="D4621" s="333"/>
      <c r="E4621" s="334"/>
      <c r="F4621" s="334"/>
      <c r="G4621" s="334"/>
      <c r="H4621" s="335"/>
      <c r="I4621" s="336"/>
      <c r="J4621" s="336"/>
      <c r="K4621" s="336"/>
      <c r="L4621" s="336"/>
      <c r="M4621" s="336"/>
      <c r="N4621" s="337"/>
    </row>
    <row r="4622" spans="2:14" x14ac:dyDescent="0.2">
      <c r="B4622" s="332"/>
      <c r="C4622" s="332"/>
      <c r="D4622" s="333"/>
      <c r="E4622" s="334"/>
      <c r="F4622" s="334"/>
      <c r="G4622" s="334"/>
      <c r="H4622" s="335"/>
      <c r="I4622" s="336"/>
      <c r="J4622" s="336"/>
      <c r="K4622" s="336"/>
      <c r="L4622" s="336"/>
      <c r="M4622" s="336"/>
      <c r="N4622" s="337"/>
    </row>
    <row r="4623" spans="2:14" x14ac:dyDescent="0.2">
      <c r="B4623" s="332"/>
      <c r="C4623" s="332"/>
      <c r="D4623" s="333"/>
      <c r="E4623" s="334"/>
      <c r="F4623" s="334"/>
      <c r="G4623" s="334"/>
      <c r="H4623" s="335"/>
      <c r="I4623" s="336"/>
      <c r="J4623" s="336"/>
      <c r="K4623" s="336"/>
      <c r="L4623" s="336"/>
      <c r="M4623" s="336"/>
      <c r="N4623" s="337"/>
    </row>
    <row r="4624" spans="2:14" x14ac:dyDescent="0.2">
      <c r="B4624" s="332"/>
      <c r="C4624" s="332"/>
      <c r="D4624" s="333"/>
      <c r="E4624" s="334"/>
      <c r="F4624" s="334"/>
      <c r="G4624" s="334"/>
      <c r="H4624" s="335"/>
      <c r="I4624" s="336"/>
      <c r="J4624" s="336"/>
      <c r="K4624" s="336"/>
      <c r="L4624" s="336"/>
      <c r="M4624" s="336"/>
      <c r="N4624" s="337"/>
    </row>
    <row r="4625" spans="2:14" x14ac:dyDescent="0.2">
      <c r="B4625" s="332"/>
      <c r="C4625" s="332"/>
      <c r="D4625" s="333"/>
      <c r="E4625" s="334"/>
      <c r="F4625" s="334"/>
      <c r="G4625" s="334"/>
      <c r="H4625" s="335"/>
      <c r="I4625" s="336"/>
      <c r="J4625" s="336"/>
      <c r="K4625" s="336"/>
      <c r="L4625" s="336"/>
      <c r="M4625" s="336"/>
      <c r="N4625" s="337"/>
    </row>
    <row r="4626" spans="2:14" x14ac:dyDescent="0.2">
      <c r="B4626" s="332"/>
      <c r="C4626" s="332"/>
      <c r="D4626" s="333"/>
      <c r="E4626" s="334"/>
      <c r="F4626" s="334"/>
      <c r="G4626" s="334"/>
      <c r="H4626" s="335"/>
      <c r="I4626" s="336"/>
      <c r="J4626" s="336"/>
      <c r="K4626" s="336"/>
      <c r="L4626" s="336"/>
      <c r="M4626" s="336"/>
      <c r="N4626" s="337"/>
    </row>
    <row r="4627" spans="2:14" x14ac:dyDescent="0.2">
      <c r="B4627" s="332"/>
      <c r="C4627" s="332"/>
      <c r="D4627" s="333"/>
      <c r="E4627" s="334"/>
      <c r="F4627" s="334"/>
      <c r="G4627" s="334"/>
      <c r="H4627" s="335"/>
      <c r="I4627" s="336"/>
      <c r="J4627" s="336"/>
      <c r="K4627" s="336"/>
      <c r="L4627" s="336"/>
      <c r="M4627" s="336"/>
      <c r="N4627" s="337"/>
    </row>
    <row r="4628" spans="2:14" x14ac:dyDescent="0.2">
      <c r="B4628" s="332"/>
      <c r="C4628" s="332"/>
      <c r="D4628" s="333"/>
      <c r="E4628" s="334"/>
      <c r="F4628" s="334"/>
      <c r="G4628" s="334"/>
      <c r="H4628" s="335"/>
      <c r="I4628" s="336"/>
      <c r="J4628" s="336"/>
      <c r="K4628" s="336"/>
      <c r="L4628" s="336"/>
      <c r="M4628" s="336"/>
      <c r="N4628" s="337"/>
    </row>
    <row r="4629" spans="2:14" x14ac:dyDescent="0.2">
      <c r="B4629" s="332"/>
      <c r="C4629" s="332"/>
      <c r="D4629" s="333"/>
      <c r="E4629" s="334"/>
      <c r="F4629" s="334"/>
      <c r="G4629" s="334"/>
      <c r="H4629" s="335"/>
      <c r="I4629" s="336"/>
      <c r="J4629" s="336"/>
      <c r="K4629" s="336"/>
      <c r="L4629" s="336"/>
      <c r="M4629" s="336"/>
      <c r="N4629" s="337"/>
    </row>
    <row r="4630" spans="2:14" x14ac:dyDescent="0.2">
      <c r="B4630" s="332"/>
      <c r="C4630" s="332"/>
      <c r="D4630" s="333"/>
      <c r="E4630" s="334"/>
      <c r="F4630" s="334"/>
      <c r="G4630" s="334"/>
      <c r="H4630" s="335"/>
      <c r="I4630" s="336"/>
      <c r="J4630" s="336"/>
      <c r="K4630" s="336"/>
      <c r="L4630" s="336"/>
      <c r="M4630" s="336"/>
      <c r="N4630" s="337"/>
    </row>
    <row r="4631" spans="2:14" x14ac:dyDescent="0.2">
      <c r="B4631" s="332"/>
      <c r="C4631" s="332"/>
      <c r="D4631" s="333"/>
      <c r="E4631" s="334"/>
      <c r="F4631" s="334"/>
      <c r="G4631" s="334"/>
      <c r="H4631" s="335"/>
      <c r="I4631" s="336"/>
      <c r="J4631" s="336"/>
      <c r="K4631" s="336"/>
      <c r="L4631" s="336"/>
      <c r="M4631" s="336"/>
      <c r="N4631" s="337"/>
    </row>
    <row r="4632" spans="2:14" x14ac:dyDescent="0.2">
      <c r="B4632" s="332"/>
      <c r="C4632" s="332"/>
      <c r="D4632" s="333"/>
      <c r="E4632" s="334"/>
      <c r="F4632" s="334"/>
      <c r="G4632" s="334"/>
      <c r="H4632" s="335"/>
      <c r="I4632" s="336"/>
      <c r="J4632" s="336"/>
      <c r="K4632" s="336"/>
      <c r="L4632" s="336"/>
      <c r="M4632" s="336"/>
      <c r="N4632" s="337"/>
    </row>
    <row r="4633" spans="2:14" x14ac:dyDescent="0.2">
      <c r="B4633" s="332"/>
      <c r="C4633" s="332"/>
      <c r="D4633" s="333"/>
      <c r="E4633" s="334"/>
      <c r="F4633" s="334"/>
      <c r="G4633" s="334"/>
      <c r="H4633" s="335"/>
      <c r="I4633" s="336"/>
      <c r="J4633" s="336"/>
      <c r="K4633" s="336"/>
      <c r="L4633" s="336"/>
      <c r="M4633" s="336"/>
      <c r="N4633" s="337"/>
    </row>
    <row r="4634" spans="2:14" x14ac:dyDescent="0.2">
      <c r="B4634" s="332"/>
      <c r="C4634" s="332"/>
      <c r="D4634" s="333"/>
      <c r="E4634" s="334"/>
      <c r="F4634" s="334"/>
      <c r="G4634" s="334"/>
      <c r="H4634" s="335"/>
      <c r="I4634" s="336"/>
      <c r="J4634" s="336"/>
      <c r="K4634" s="336"/>
      <c r="L4634" s="336"/>
      <c r="M4634" s="336"/>
      <c r="N4634" s="337"/>
    </row>
    <row r="4635" spans="2:14" x14ac:dyDescent="0.2">
      <c r="B4635" s="332"/>
      <c r="C4635" s="332"/>
      <c r="D4635" s="333"/>
      <c r="E4635" s="334"/>
      <c r="F4635" s="334"/>
      <c r="G4635" s="334"/>
      <c r="H4635" s="335"/>
      <c r="I4635" s="336"/>
      <c r="J4635" s="336"/>
      <c r="K4635" s="336"/>
      <c r="L4635" s="336"/>
      <c r="M4635" s="336"/>
      <c r="N4635" s="337"/>
    </row>
    <row r="4636" spans="2:14" x14ac:dyDescent="0.2">
      <c r="B4636" s="332"/>
      <c r="C4636" s="332"/>
      <c r="D4636" s="333"/>
      <c r="E4636" s="334"/>
      <c r="F4636" s="334"/>
      <c r="G4636" s="334"/>
      <c r="H4636" s="335"/>
      <c r="I4636" s="336"/>
      <c r="J4636" s="336"/>
      <c r="K4636" s="336"/>
      <c r="L4636" s="336"/>
      <c r="M4636" s="336"/>
      <c r="N4636" s="337"/>
    </row>
    <row r="4637" spans="2:14" x14ac:dyDescent="0.2">
      <c r="B4637" s="332"/>
      <c r="C4637" s="332"/>
      <c r="D4637" s="333"/>
      <c r="E4637" s="334"/>
      <c r="F4637" s="334"/>
      <c r="G4637" s="334"/>
      <c r="H4637" s="335"/>
      <c r="I4637" s="336"/>
      <c r="J4637" s="336"/>
      <c r="K4637" s="336"/>
      <c r="L4637" s="336"/>
      <c r="M4637" s="336"/>
      <c r="N4637" s="337"/>
    </row>
    <row r="4638" spans="2:14" x14ac:dyDescent="0.2">
      <c r="B4638" s="332"/>
      <c r="C4638" s="332"/>
      <c r="D4638" s="333"/>
      <c r="E4638" s="334"/>
      <c r="F4638" s="334"/>
      <c r="G4638" s="334"/>
      <c r="H4638" s="335"/>
      <c r="I4638" s="336"/>
      <c r="J4638" s="336"/>
      <c r="K4638" s="336"/>
      <c r="L4638" s="336"/>
      <c r="M4638" s="336"/>
      <c r="N4638" s="337"/>
    </row>
    <row r="4639" spans="2:14" x14ac:dyDescent="0.2">
      <c r="B4639" s="332"/>
      <c r="C4639" s="332"/>
      <c r="D4639" s="333"/>
      <c r="E4639" s="334"/>
      <c r="F4639" s="334"/>
      <c r="G4639" s="334"/>
      <c r="H4639" s="335"/>
      <c r="I4639" s="336"/>
      <c r="J4639" s="336"/>
      <c r="K4639" s="336"/>
      <c r="L4639" s="336"/>
      <c r="M4639" s="336"/>
      <c r="N4639" s="337"/>
    </row>
    <row r="4640" spans="2:14" x14ac:dyDescent="0.2">
      <c r="B4640" s="332"/>
      <c r="C4640" s="332"/>
      <c r="D4640" s="333"/>
      <c r="E4640" s="334"/>
      <c r="F4640" s="334"/>
      <c r="G4640" s="334"/>
      <c r="H4640" s="335"/>
      <c r="I4640" s="336"/>
      <c r="J4640" s="336"/>
      <c r="K4640" s="336"/>
      <c r="L4640" s="336"/>
      <c r="M4640" s="336"/>
      <c r="N4640" s="337"/>
    </row>
    <row r="4641" spans="2:14" x14ac:dyDescent="0.2">
      <c r="B4641" s="332"/>
      <c r="C4641" s="332"/>
      <c r="D4641" s="333"/>
      <c r="E4641" s="334"/>
      <c r="F4641" s="334"/>
      <c r="G4641" s="334"/>
      <c r="H4641" s="335"/>
      <c r="I4641" s="336"/>
      <c r="J4641" s="336"/>
      <c r="K4641" s="336"/>
      <c r="L4641" s="336"/>
      <c r="M4641" s="336"/>
      <c r="N4641" s="337"/>
    </row>
    <row r="4642" spans="2:14" x14ac:dyDescent="0.2">
      <c r="B4642" s="332"/>
      <c r="C4642" s="332"/>
      <c r="D4642" s="333"/>
      <c r="E4642" s="334"/>
      <c r="F4642" s="334"/>
      <c r="G4642" s="334"/>
      <c r="H4642" s="335"/>
      <c r="I4642" s="336"/>
      <c r="J4642" s="336"/>
      <c r="K4642" s="336"/>
      <c r="L4642" s="336"/>
      <c r="M4642" s="336"/>
      <c r="N4642" s="337"/>
    </row>
    <row r="4643" spans="2:14" x14ac:dyDescent="0.2">
      <c r="B4643" s="332"/>
      <c r="C4643" s="332"/>
      <c r="D4643" s="333"/>
      <c r="E4643" s="334"/>
      <c r="F4643" s="334"/>
      <c r="G4643" s="334"/>
      <c r="H4643" s="335"/>
      <c r="I4643" s="336"/>
      <c r="J4643" s="336"/>
      <c r="K4643" s="336"/>
      <c r="L4643" s="336"/>
      <c r="M4643" s="336"/>
      <c r="N4643" s="337"/>
    </row>
    <row r="4644" spans="2:14" x14ac:dyDescent="0.2">
      <c r="B4644" s="332"/>
      <c r="C4644" s="332"/>
      <c r="D4644" s="333"/>
      <c r="E4644" s="334"/>
      <c r="F4644" s="334"/>
      <c r="G4644" s="334"/>
      <c r="H4644" s="335"/>
      <c r="I4644" s="336"/>
      <c r="J4644" s="336"/>
      <c r="K4644" s="336"/>
      <c r="L4644" s="336"/>
      <c r="M4644" s="336"/>
      <c r="N4644" s="337"/>
    </row>
    <row r="4645" spans="2:14" x14ac:dyDescent="0.2">
      <c r="B4645" s="332"/>
      <c r="C4645" s="332"/>
      <c r="D4645" s="333"/>
      <c r="E4645" s="334"/>
      <c r="F4645" s="334"/>
      <c r="G4645" s="334"/>
      <c r="H4645" s="335"/>
      <c r="I4645" s="336"/>
      <c r="J4645" s="336"/>
      <c r="K4645" s="336"/>
      <c r="L4645" s="336"/>
      <c r="M4645" s="336"/>
      <c r="N4645" s="337"/>
    </row>
    <row r="4646" spans="2:14" x14ac:dyDescent="0.2">
      <c r="B4646" s="332"/>
      <c r="C4646" s="332"/>
      <c r="D4646" s="333"/>
      <c r="E4646" s="334"/>
      <c r="F4646" s="334"/>
      <c r="G4646" s="334"/>
      <c r="H4646" s="335"/>
      <c r="I4646" s="336"/>
      <c r="J4646" s="336"/>
      <c r="K4646" s="336"/>
      <c r="L4646" s="336"/>
      <c r="M4646" s="336"/>
      <c r="N4646" s="337"/>
    </row>
    <row r="4647" spans="2:14" x14ac:dyDescent="0.2">
      <c r="B4647" s="332"/>
      <c r="C4647" s="332"/>
      <c r="D4647" s="333"/>
      <c r="E4647" s="334"/>
      <c r="F4647" s="334"/>
      <c r="G4647" s="334"/>
      <c r="H4647" s="335"/>
      <c r="I4647" s="336"/>
      <c r="J4647" s="336"/>
      <c r="K4647" s="336"/>
      <c r="L4647" s="336"/>
      <c r="M4647" s="336"/>
      <c r="N4647" s="337"/>
    </row>
    <row r="4648" spans="2:14" x14ac:dyDescent="0.2">
      <c r="B4648" s="332"/>
      <c r="C4648" s="332"/>
      <c r="D4648" s="333"/>
      <c r="E4648" s="334"/>
      <c r="F4648" s="334"/>
      <c r="G4648" s="334"/>
      <c r="H4648" s="335"/>
      <c r="I4648" s="336"/>
      <c r="J4648" s="336"/>
      <c r="K4648" s="336"/>
      <c r="L4648" s="336"/>
      <c r="M4648" s="336"/>
      <c r="N4648" s="337"/>
    </row>
    <row r="4649" spans="2:14" x14ac:dyDescent="0.2">
      <c r="B4649" s="332"/>
      <c r="C4649" s="332"/>
      <c r="D4649" s="333"/>
      <c r="E4649" s="334"/>
      <c r="F4649" s="334"/>
      <c r="G4649" s="334"/>
      <c r="H4649" s="335"/>
      <c r="I4649" s="336"/>
      <c r="J4649" s="336"/>
      <c r="K4649" s="336"/>
      <c r="L4649" s="336"/>
      <c r="M4649" s="336"/>
      <c r="N4649" s="337"/>
    </row>
    <row r="4650" spans="2:14" x14ac:dyDescent="0.2">
      <c r="B4650" s="332"/>
      <c r="C4650" s="332"/>
      <c r="D4650" s="333"/>
      <c r="E4650" s="334"/>
      <c r="F4650" s="334"/>
      <c r="G4650" s="334"/>
      <c r="H4650" s="335"/>
      <c r="I4650" s="336"/>
      <c r="J4650" s="336"/>
      <c r="K4650" s="336"/>
      <c r="L4650" s="336"/>
      <c r="M4650" s="336"/>
      <c r="N4650" s="337"/>
    </row>
    <row r="4651" spans="2:14" x14ac:dyDescent="0.2">
      <c r="B4651" s="332"/>
      <c r="C4651" s="332"/>
      <c r="D4651" s="333"/>
      <c r="E4651" s="334"/>
      <c r="F4651" s="334"/>
      <c r="G4651" s="334"/>
      <c r="H4651" s="335"/>
      <c r="I4651" s="336"/>
      <c r="J4651" s="336"/>
      <c r="K4651" s="336"/>
      <c r="L4651" s="336"/>
      <c r="M4651" s="336"/>
      <c r="N4651" s="337"/>
    </row>
    <row r="4652" spans="2:14" x14ac:dyDescent="0.2">
      <c r="B4652" s="332"/>
      <c r="C4652" s="332"/>
      <c r="D4652" s="333"/>
      <c r="E4652" s="334"/>
      <c r="F4652" s="334"/>
      <c r="G4652" s="334"/>
      <c r="H4652" s="335"/>
      <c r="I4652" s="336"/>
      <c r="J4652" s="336"/>
      <c r="K4652" s="336"/>
      <c r="L4652" s="336"/>
      <c r="M4652" s="336"/>
      <c r="N4652" s="337"/>
    </row>
    <row r="4653" spans="2:14" x14ac:dyDescent="0.2">
      <c r="B4653" s="332"/>
      <c r="C4653" s="332"/>
      <c r="D4653" s="333"/>
      <c r="E4653" s="334"/>
      <c r="F4653" s="334"/>
      <c r="G4653" s="334"/>
      <c r="H4653" s="335"/>
      <c r="I4653" s="336"/>
      <c r="J4653" s="336"/>
      <c r="K4653" s="336"/>
      <c r="L4653" s="336"/>
      <c r="M4653" s="336"/>
      <c r="N4653" s="337"/>
    </row>
    <row r="4654" spans="2:14" x14ac:dyDescent="0.2">
      <c r="B4654" s="332"/>
      <c r="C4654" s="332"/>
      <c r="D4654" s="333"/>
      <c r="E4654" s="334"/>
      <c r="F4654" s="334"/>
      <c r="G4654" s="334"/>
      <c r="H4654" s="335"/>
      <c r="I4654" s="336"/>
      <c r="J4654" s="336"/>
      <c r="K4654" s="336"/>
      <c r="L4654" s="336"/>
      <c r="M4654" s="336"/>
      <c r="N4654" s="337"/>
    </row>
    <row r="4655" spans="2:14" x14ac:dyDescent="0.2">
      <c r="B4655" s="332"/>
      <c r="C4655" s="332"/>
      <c r="D4655" s="333"/>
      <c r="E4655" s="334"/>
      <c r="F4655" s="334"/>
      <c r="G4655" s="334"/>
      <c r="H4655" s="335"/>
      <c r="I4655" s="336"/>
      <c r="J4655" s="336"/>
      <c r="K4655" s="336"/>
      <c r="L4655" s="336"/>
      <c r="M4655" s="336"/>
      <c r="N4655" s="337"/>
    </row>
    <row r="4656" spans="2:14" x14ac:dyDescent="0.2">
      <c r="B4656" s="332"/>
      <c r="C4656" s="332"/>
      <c r="D4656" s="333"/>
      <c r="E4656" s="334"/>
      <c r="F4656" s="334"/>
      <c r="G4656" s="334"/>
      <c r="H4656" s="335"/>
      <c r="I4656" s="336"/>
      <c r="J4656" s="336"/>
      <c r="K4656" s="336"/>
      <c r="L4656" s="336"/>
      <c r="M4656" s="336"/>
      <c r="N4656" s="337"/>
    </row>
    <row r="4657" spans="2:14" x14ac:dyDescent="0.2">
      <c r="B4657" s="332"/>
      <c r="C4657" s="332"/>
      <c r="D4657" s="333"/>
      <c r="E4657" s="334"/>
      <c r="F4657" s="334"/>
      <c r="G4657" s="334"/>
      <c r="H4657" s="335"/>
      <c r="I4657" s="336"/>
      <c r="J4657" s="336"/>
      <c r="K4657" s="336"/>
      <c r="L4657" s="336"/>
      <c r="M4657" s="336"/>
      <c r="N4657" s="337"/>
    </row>
    <row r="4658" spans="2:14" x14ac:dyDescent="0.2">
      <c r="B4658" s="332"/>
      <c r="C4658" s="332"/>
      <c r="D4658" s="333"/>
      <c r="E4658" s="334"/>
      <c r="F4658" s="334"/>
      <c r="G4658" s="334"/>
      <c r="H4658" s="335"/>
      <c r="I4658" s="336"/>
      <c r="J4658" s="336"/>
      <c r="K4658" s="336"/>
      <c r="L4658" s="336"/>
      <c r="M4658" s="336"/>
      <c r="N4658" s="337"/>
    </row>
    <row r="4659" spans="2:14" x14ac:dyDescent="0.2">
      <c r="B4659" s="332"/>
      <c r="C4659" s="332"/>
      <c r="D4659" s="333"/>
      <c r="E4659" s="334"/>
      <c r="F4659" s="334"/>
      <c r="G4659" s="334"/>
      <c r="H4659" s="335"/>
      <c r="I4659" s="336"/>
      <c r="J4659" s="336"/>
      <c r="K4659" s="336"/>
      <c r="L4659" s="336"/>
      <c r="M4659" s="336"/>
      <c r="N4659" s="337"/>
    </row>
    <row r="4660" spans="2:14" x14ac:dyDescent="0.2">
      <c r="B4660" s="332"/>
      <c r="C4660" s="332"/>
      <c r="D4660" s="333"/>
      <c r="E4660" s="334"/>
      <c r="F4660" s="334"/>
      <c r="G4660" s="334"/>
      <c r="H4660" s="335"/>
      <c r="I4660" s="336"/>
      <c r="J4660" s="336"/>
      <c r="K4660" s="336"/>
      <c r="L4660" s="336"/>
      <c r="M4660" s="336"/>
      <c r="N4660" s="337"/>
    </row>
    <row r="4661" spans="2:14" x14ac:dyDescent="0.2">
      <c r="B4661" s="332"/>
      <c r="C4661" s="332"/>
      <c r="D4661" s="333"/>
      <c r="E4661" s="334"/>
      <c r="F4661" s="334"/>
      <c r="G4661" s="334"/>
      <c r="H4661" s="335"/>
      <c r="I4661" s="336"/>
      <c r="J4661" s="336"/>
      <c r="K4661" s="336"/>
      <c r="L4661" s="336"/>
      <c r="M4661" s="336"/>
      <c r="N4661" s="337"/>
    </row>
    <row r="4662" spans="2:14" x14ac:dyDescent="0.2">
      <c r="B4662" s="332"/>
      <c r="C4662" s="332"/>
      <c r="D4662" s="333"/>
      <c r="E4662" s="334"/>
      <c r="F4662" s="334"/>
      <c r="G4662" s="334"/>
      <c r="H4662" s="335"/>
      <c r="I4662" s="336"/>
      <c r="J4662" s="336"/>
      <c r="K4662" s="336"/>
      <c r="L4662" s="336"/>
      <c r="M4662" s="336"/>
      <c r="N4662" s="337"/>
    </row>
    <row r="4663" spans="2:14" x14ac:dyDescent="0.2">
      <c r="B4663" s="332"/>
      <c r="C4663" s="332"/>
      <c r="D4663" s="333"/>
      <c r="E4663" s="334"/>
      <c r="F4663" s="334"/>
      <c r="G4663" s="334"/>
      <c r="H4663" s="335"/>
      <c r="I4663" s="336"/>
      <c r="J4663" s="336"/>
      <c r="K4663" s="336"/>
      <c r="L4663" s="336"/>
      <c r="M4663" s="336"/>
      <c r="N4663" s="337"/>
    </row>
    <row r="4664" spans="2:14" x14ac:dyDescent="0.2">
      <c r="B4664" s="332"/>
      <c r="C4664" s="332"/>
      <c r="D4664" s="333"/>
      <c r="E4664" s="334"/>
      <c r="F4664" s="334"/>
      <c r="G4664" s="334"/>
      <c r="H4664" s="335"/>
      <c r="I4664" s="336"/>
      <c r="J4664" s="336"/>
      <c r="K4664" s="336"/>
      <c r="L4664" s="336"/>
      <c r="M4664" s="336"/>
      <c r="N4664" s="337"/>
    </row>
    <row r="4665" spans="2:14" x14ac:dyDescent="0.2">
      <c r="B4665" s="332"/>
      <c r="C4665" s="332"/>
      <c r="D4665" s="333"/>
      <c r="E4665" s="334"/>
      <c r="F4665" s="334"/>
      <c r="G4665" s="334"/>
      <c r="H4665" s="335"/>
      <c r="I4665" s="336"/>
      <c r="J4665" s="336"/>
      <c r="K4665" s="336"/>
      <c r="L4665" s="336"/>
      <c r="M4665" s="336"/>
      <c r="N4665" s="337"/>
    </row>
    <row r="4666" spans="2:14" x14ac:dyDescent="0.2">
      <c r="B4666" s="332"/>
      <c r="C4666" s="332"/>
      <c r="D4666" s="333"/>
      <c r="E4666" s="334"/>
      <c r="F4666" s="334"/>
      <c r="G4666" s="334"/>
      <c r="H4666" s="335"/>
      <c r="I4666" s="336"/>
      <c r="J4666" s="336"/>
      <c r="K4666" s="336"/>
      <c r="L4666" s="336"/>
      <c r="M4666" s="336"/>
      <c r="N4666" s="337"/>
    </row>
    <row r="4667" spans="2:14" x14ac:dyDescent="0.2">
      <c r="B4667" s="332"/>
      <c r="C4667" s="332"/>
      <c r="D4667" s="333"/>
      <c r="E4667" s="334"/>
      <c r="F4667" s="334"/>
      <c r="G4667" s="334"/>
      <c r="H4667" s="335"/>
      <c r="I4667" s="336"/>
      <c r="J4667" s="336"/>
      <c r="K4667" s="336"/>
      <c r="L4667" s="336"/>
      <c r="M4667" s="336"/>
      <c r="N4667" s="337"/>
    </row>
    <row r="4668" spans="2:14" x14ac:dyDescent="0.2">
      <c r="B4668" s="332"/>
      <c r="C4668" s="332"/>
      <c r="D4668" s="333"/>
      <c r="E4668" s="334"/>
      <c r="F4668" s="334"/>
      <c r="G4668" s="334"/>
      <c r="H4668" s="335"/>
      <c r="I4668" s="336"/>
      <c r="J4668" s="336"/>
      <c r="K4668" s="336"/>
      <c r="L4668" s="336"/>
      <c r="M4668" s="336"/>
      <c r="N4668" s="337"/>
    </row>
    <row r="4669" spans="2:14" x14ac:dyDescent="0.2">
      <c r="B4669" s="332"/>
      <c r="C4669" s="332"/>
      <c r="D4669" s="333"/>
      <c r="E4669" s="334"/>
      <c r="F4669" s="334"/>
      <c r="G4669" s="334"/>
      <c r="H4669" s="335"/>
      <c r="I4669" s="336"/>
      <c r="J4669" s="336"/>
      <c r="K4669" s="336"/>
      <c r="L4669" s="336"/>
      <c r="M4669" s="336"/>
      <c r="N4669" s="337"/>
    </row>
    <row r="4670" spans="2:14" x14ac:dyDescent="0.2">
      <c r="B4670" s="332"/>
      <c r="C4670" s="332"/>
      <c r="D4670" s="333"/>
      <c r="E4670" s="334"/>
      <c r="F4670" s="334"/>
      <c r="G4670" s="334"/>
      <c r="H4670" s="335"/>
      <c r="I4670" s="336"/>
      <c r="J4670" s="336"/>
      <c r="K4670" s="336"/>
      <c r="L4670" s="336"/>
      <c r="M4670" s="336"/>
      <c r="N4670" s="337"/>
    </row>
    <row r="4671" spans="2:14" x14ac:dyDescent="0.2">
      <c r="B4671" s="332"/>
      <c r="C4671" s="332"/>
      <c r="D4671" s="333"/>
      <c r="E4671" s="334"/>
      <c r="F4671" s="334"/>
      <c r="G4671" s="334"/>
      <c r="H4671" s="335"/>
      <c r="I4671" s="336"/>
      <c r="J4671" s="336"/>
      <c r="K4671" s="336"/>
      <c r="L4671" s="336"/>
      <c r="M4671" s="336"/>
      <c r="N4671" s="337"/>
    </row>
    <row r="4672" spans="2:14" x14ac:dyDescent="0.2">
      <c r="B4672" s="332"/>
      <c r="C4672" s="332"/>
      <c r="D4672" s="333"/>
      <c r="E4672" s="334"/>
      <c r="F4672" s="334"/>
      <c r="G4672" s="334"/>
      <c r="H4672" s="335"/>
      <c r="I4672" s="336"/>
      <c r="J4672" s="336"/>
      <c r="K4672" s="336"/>
      <c r="L4672" s="336"/>
      <c r="M4672" s="336"/>
      <c r="N4672" s="337"/>
    </row>
    <row r="4673" spans="2:14" x14ac:dyDescent="0.2">
      <c r="B4673" s="332"/>
      <c r="C4673" s="332"/>
      <c r="D4673" s="333"/>
      <c r="E4673" s="334"/>
      <c r="F4673" s="334"/>
      <c r="G4673" s="334"/>
      <c r="H4673" s="335"/>
      <c r="I4673" s="336"/>
      <c r="J4673" s="336"/>
      <c r="K4673" s="336"/>
      <c r="L4673" s="336"/>
      <c r="M4673" s="336"/>
      <c r="N4673" s="337"/>
    </row>
    <row r="4674" spans="2:14" x14ac:dyDescent="0.2">
      <c r="B4674" s="332"/>
      <c r="C4674" s="332"/>
      <c r="D4674" s="333"/>
      <c r="E4674" s="334"/>
      <c r="F4674" s="334"/>
      <c r="G4674" s="334"/>
      <c r="H4674" s="335"/>
      <c r="I4674" s="336"/>
      <c r="J4674" s="336"/>
      <c r="K4674" s="336"/>
      <c r="L4674" s="336"/>
      <c r="M4674" s="336"/>
      <c r="N4674" s="337"/>
    </row>
    <row r="4675" spans="2:14" x14ac:dyDescent="0.2">
      <c r="B4675" s="332"/>
      <c r="C4675" s="332"/>
      <c r="D4675" s="333"/>
      <c r="E4675" s="334"/>
      <c r="F4675" s="334"/>
      <c r="G4675" s="334"/>
      <c r="H4675" s="335"/>
      <c r="I4675" s="336"/>
      <c r="J4675" s="336"/>
      <c r="K4675" s="336"/>
      <c r="L4675" s="336"/>
      <c r="M4675" s="336"/>
      <c r="N4675" s="337"/>
    </row>
    <row r="4676" spans="2:14" x14ac:dyDescent="0.2">
      <c r="B4676" s="332"/>
      <c r="C4676" s="332"/>
      <c r="D4676" s="333"/>
      <c r="E4676" s="334"/>
      <c r="F4676" s="334"/>
      <c r="G4676" s="334"/>
      <c r="H4676" s="335"/>
      <c r="I4676" s="336"/>
      <c r="J4676" s="336"/>
      <c r="K4676" s="336"/>
      <c r="L4676" s="336"/>
      <c r="M4676" s="336"/>
      <c r="N4676" s="337"/>
    </row>
    <row r="4677" spans="2:14" x14ac:dyDescent="0.2">
      <c r="B4677" s="332"/>
      <c r="C4677" s="332"/>
      <c r="D4677" s="333"/>
      <c r="E4677" s="334"/>
      <c r="F4677" s="334"/>
      <c r="G4677" s="334"/>
      <c r="H4677" s="335"/>
      <c r="I4677" s="336"/>
      <c r="J4677" s="336"/>
      <c r="K4677" s="336"/>
      <c r="L4677" s="336"/>
      <c r="M4677" s="336"/>
      <c r="N4677" s="337"/>
    </row>
    <row r="4678" spans="2:14" x14ac:dyDescent="0.2">
      <c r="B4678" s="332"/>
      <c r="C4678" s="332"/>
      <c r="D4678" s="333"/>
      <c r="E4678" s="334"/>
      <c r="F4678" s="334"/>
      <c r="G4678" s="334"/>
      <c r="H4678" s="335"/>
      <c r="I4678" s="336"/>
      <c r="J4678" s="336"/>
      <c r="K4678" s="336"/>
      <c r="L4678" s="336"/>
      <c r="M4678" s="336"/>
      <c r="N4678" s="337"/>
    </row>
    <row r="4679" spans="2:14" x14ac:dyDescent="0.2">
      <c r="B4679" s="332"/>
      <c r="C4679" s="332"/>
      <c r="D4679" s="333"/>
      <c r="E4679" s="334"/>
      <c r="F4679" s="334"/>
      <c r="G4679" s="334"/>
      <c r="H4679" s="335"/>
      <c r="I4679" s="336"/>
      <c r="J4679" s="336"/>
      <c r="K4679" s="336"/>
      <c r="L4679" s="336"/>
      <c r="M4679" s="336"/>
      <c r="N4679" s="337"/>
    </row>
    <row r="4680" spans="2:14" x14ac:dyDescent="0.2">
      <c r="B4680" s="332"/>
      <c r="C4680" s="332"/>
      <c r="D4680" s="333"/>
      <c r="E4680" s="334"/>
      <c r="F4680" s="334"/>
      <c r="G4680" s="334"/>
      <c r="H4680" s="335"/>
      <c r="I4680" s="336"/>
      <c r="J4680" s="336"/>
      <c r="K4680" s="336"/>
      <c r="L4680" s="336"/>
      <c r="M4680" s="336"/>
      <c r="N4680" s="337"/>
    </row>
    <row r="4681" spans="2:14" x14ac:dyDescent="0.2">
      <c r="B4681" s="332"/>
      <c r="C4681" s="332"/>
      <c r="D4681" s="333"/>
      <c r="E4681" s="334"/>
      <c r="F4681" s="334"/>
      <c r="G4681" s="334"/>
      <c r="H4681" s="335"/>
      <c r="I4681" s="336"/>
      <c r="J4681" s="336"/>
      <c r="K4681" s="336"/>
      <c r="L4681" s="336"/>
      <c r="M4681" s="336"/>
      <c r="N4681" s="337"/>
    </row>
    <row r="4682" spans="2:14" x14ac:dyDescent="0.2">
      <c r="B4682" s="332"/>
      <c r="C4682" s="332"/>
      <c r="D4682" s="333"/>
      <c r="E4682" s="334"/>
      <c r="F4682" s="334"/>
      <c r="G4682" s="334"/>
      <c r="H4682" s="335"/>
      <c r="I4682" s="336"/>
      <c r="J4682" s="336"/>
      <c r="K4682" s="336"/>
      <c r="L4682" s="336"/>
      <c r="M4682" s="336"/>
      <c r="N4682" s="337"/>
    </row>
    <row r="4683" spans="2:14" x14ac:dyDescent="0.2">
      <c r="B4683" s="332"/>
      <c r="C4683" s="332"/>
      <c r="D4683" s="333"/>
      <c r="E4683" s="334"/>
      <c r="F4683" s="334"/>
      <c r="G4683" s="334"/>
      <c r="H4683" s="335"/>
      <c r="I4683" s="336"/>
      <c r="J4683" s="336"/>
      <c r="K4683" s="336"/>
      <c r="L4683" s="336"/>
      <c r="M4683" s="336"/>
      <c r="N4683" s="337"/>
    </row>
    <row r="4684" spans="2:14" x14ac:dyDescent="0.2">
      <c r="B4684" s="332"/>
      <c r="C4684" s="332"/>
      <c r="D4684" s="333"/>
      <c r="E4684" s="334"/>
      <c r="F4684" s="334"/>
      <c r="G4684" s="334"/>
      <c r="H4684" s="335"/>
      <c r="I4684" s="336"/>
      <c r="J4684" s="336"/>
      <c r="K4684" s="336"/>
      <c r="L4684" s="336"/>
      <c r="M4684" s="336"/>
      <c r="N4684" s="337"/>
    </row>
    <row r="4685" spans="2:14" x14ac:dyDescent="0.2">
      <c r="B4685" s="332"/>
      <c r="C4685" s="332"/>
      <c r="D4685" s="333"/>
      <c r="E4685" s="334"/>
      <c r="F4685" s="334"/>
      <c r="G4685" s="334"/>
      <c r="H4685" s="335"/>
      <c r="I4685" s="336"/>
      <c r="J4685" s="336"/>
      <c r="K4685" s="336"/>
      <c r="L4685" s="336"/>
      <c r="M4685" s="336"/>
      <c r="N4685" s="337"/>
    </row>
    <row r="4686" spans="2:14" x14ac:dyDescent="0.2">
      <c r="B4686" s="332"/>
      <c r="C4686" s="332"/>
      <c r="D4686" s="333"/>
      <c r="E4686" s="334"/>
      <c r="F4686" s="334"/>
      <c r="G4686" s="334"/>
      <c r="H4686" s="335"/>
      <c r="I4686" s="336"/>
      <c r="J4686" s="336"/>
      <c r="K4686" s="336"/>
      <c r="L4686" s="336"/>
      <c r="M4686" s="336"/>
      <c r="N4686" s="337"/>
    </row>
    <row r="4687" spans="2:14" x14ac:dyDescent="0.2">
      <c r="B4687" s="332"/>
      <c r="C4687" s="332"/>
      <c r="D4687" s="333"/>
      <c r="E4687" s="334"/>
      <c r="F4687" s="334"/>
      <c r="G4687" s="334"/>
      <c r="H4687" s="335"/>
      <c r="I4687" s="336"/>
      <c r="J4687" s="336"/>
      <c r="K4687" s="336"/>
      <c r="L4687" s="336"/>
      <c r="M4687" s="336"/>
      <c r="N4687" s="337"/>
    </row>
    <row r="4688" spans="2:14" x14ac:dyDescent="0.2">
      <c r="B4688" s="332"/>
      <c r="C4688" s="332"/>
      <c r="D4688" s="333"/>
      <c r="E4688" s="334"/>
      <c r="F4688" s="334"/>
      <c r="G4688" s="334"/>
      <c r="H4688" s="335"/>
      <c r="I4688" s="336"/>
      <c r="J4688" s="336"/>
      <c r="K4688" s="336"/>
      <c r="L4688" s="336"/>
      <c r="M4688" s="336"/>
      <c r="N4688" s="337"/>
    </row>
    <row r="4689" spans="2:14" x14ac:dyDescent="0.2">
      <c r="B4689" s="332"/>
      <c r="C4689" s="332"/>
      <c r="D4689" s="333"/>
      <c r="E4689" s="334"/>
      <c r="F4689" s="334"/>
      <c r="G4689" s="334"/>
      <c r="H4689" s="335"/>
      <c r="I4689" s="336"/>
      <c r="J4689" s="336"/>
      <c r="K4689" s="336"/>
      <c r="L4689" s="336"/>
      <c r="M4689" s="336"/>
      <c r="N4689" s="337"/>
    </row>
    <row r="4690" spans="2:14" x14ac:dyDescent="0.2">
      <c r="B4690" s="332"/>
      <c r="C4690" s="332"/>
      <c r="D4690" s="333"/>
      <c r="E4690" s="334"/>
      <c r="F4690" s="334"/>
      <c r="G4690" s="334"/>
      <c r="H4690" s="335"/>
      <c r="I4690" s="336"/>
      <c r="J4690" s="336"/>
      <c r="K4690" s="336"/>
      <c r="L4690" s="336"/>
      <c r="M4690" s="336"/>
      <c r="N4690" s="337"/>
    </row>
    <row r="4691" spans="2:14" x14ac:dyDescent="0.2">
      <c r="B4691" s="332"/>
      <c r="C4691" s="332"/>
      <c r="D4691" s="333"/>
      <c r="E4691" s="334"/>
      <c r="F4691" s="334"/>
      <c r="G4691" s="334"/>
      <c r="H4691" s="335"/>
      <c r="I4691" s="336"/>
      <c r="J4691" s="336"/>
      <c r="K4691" s="336"/>
      <c r="L4691" s="336"/>
      <c r="M4691" s="336"/>
      <c r="N4691" s="337"/>
    </row>
    <row r="4692" spans="2:14" x14ac:dyDescent="0.2">
      <c r="B4692" s="332"/>
      <c r="C4692" s="332"/>
      <c r="D4692" s="333"/>
      <c r="E4692" s="334"/>
      <c r="F4692" s="334"/>
      <c r="G4692" s="334"/>
      <c r="H4692" s="335"/>
      <c r="I4692" s="336"/>
      <c r="J4692" s="336"/>
      <c r="K4692" s="336"/>
      <c r="L4692" s="336"/>
      <c r="M4692" s="336"/>
      <c r="N4692" s="337"/>
    </row>
    <row r="4693" spans="2:14" x14ac:dyDescent="0.2">
      <c r="B4693" s="332"/>
      <c r="C4693" s="332"/>
      <c r="D4693" s="333"/>
      <c r="E4693" s="334"/>
      <c r="F4693" s="334"/>
      <c r="G4693" s="334"/>
      <c r="H4693" s="335"/>
      <c r="I4693" s="336"/>
      <c r="J4693" s="336"/>
      <c r="K4693" s="336"/>
      <c r="L4693" s="336"/>
      <c r="M4693" s="336"/>
      <c r="N4693" s="337"/>
    </row>
    <row r="4694" spans="2:14" x14ac:dyDescent="0.2">
      <c r="B4694" s="332"/>
      <c r="C4694" s="332"/>
      <c r="D4694" s="333"/>
      <c r="E4694" s="334"/>
      <c r="F4694" s="334"/>
      <c r="G4694" s="334"/>
      <c r="H4694" s="335"/>
      <c r="I4694" s="336"/>
      <c r="J4694" s="336"/>
      <c r="K4694" s="336"/>
      <c r="L4694" s="336"/>
      <c r="M4694" s="336"/>
      <c r="N4694" s="337"/>
    </row>
    <row r="4695" spans="2:14" x14ac:dyDescent="0.2">
      <c r="B4695" s="332"/>
      <c r="C4695" s="332"/>
      <c r="D4695" s="333"/>
      <c r="E4695" s="334"/>
      <c r="F4695" s="334"/>
      <c r="G4695" s="334"/>
      <c r="H4695" s="335"/>
      <c r="I4695" s="336"/>
      <c r="J4695" s="336"/>
      <c r="K4695" s="336"/>
      <c r="L4695" s="336"/>
      <c r="M4695" s="336"/>
      <c r="N4695" s="337"/>
    </row>
    <row r="4696" spans="2:14" x14ac:dyDescent="0.2">
      <c r="B4696" s="332"/>
      <c r="C4696" s="332"/>
      <c r="D4696" s="333"/>
      <c r="E4696" s="334"/>
      <c r="F4696" s="334"/>
      <c r="G4696" s="334"/>
      <c r="H4696" s="335"/>
      <c r="I4696" s="336"/>
      <c r="J4696" s="336"/>
      <c r="K4696" s="336"/>
      <c r="L4696" s="336"/>
      <c r="M4696" s="336"/>
      <c r="N4696" s="337"/>
    </row>
    <row r="4697" spans="2:14" x14ac:dyDescent="0.2">
      <c r="B4697" s="332"/>
      <c r="C4697" s="332"/>
      <c r="D4697" s="333"/>
      <c r="E4697" s="334"/>
      <c r="F4697" s="334"/>
      <c r="G4697" s="334"/>
      <c r="H4697" s="335"/>
      <c r="I4697" s="336"/>
      <c r="J4697" s="336"/>
      <c r="K4697" s="336"/>
      <c r="L4697" s="336"/>
      <c r="M4697" s="336"/>
      <c r="N4697" s="337"/>
    </row>
    <row r="4698" spans="2:14" x14ac:dyDescent="0.2">
      <c r="B4698" s="332"/>
      <c r="C4698" s="332"/>
      <c r="D4698" s="333"/>
      <c r="E4698" s="334"/>
      <c r="F4698" s="334"/>
      <c r="G4698" s="334"/>
      <c r="H4698" s="335"/>
      <c r="I4698" s="336"/>
      <c r="J4698" s="336"/>
      <c r="K4698" s="336"/>
      <c r="L4698" s="336"/>
      <c r="M4698" s="336"/>
      <c r="N4698" s="337"/>
    </row>
    <row r="4699" spans="2:14" x14ac:dyDescent="0.2">
      <c r="B4699" s="332"/>
      <c r="C4699" s="332"/>
      <c r="D4699" s="333"/>
      <c r="E4699" s="334"/>
      <c r="F4699" s="334"/>
      <c r="G4699" s="334"/>
      <c r="H4699" s="335"/>
      <c r="I4699" s="336"/>
      <c r="J4699" s="336"/>
      <c r="K4699" s="336"/>
      <c r="L4699" s="336"/>
      <c r="M4699" s="336"/>
      <c r="N4699" s="337"/>
    </row>
    <row r="4700" spans="2:14" x14ac:dyDescent="0.2">
      <c r="B4700" s="332"/>
      <c r="C4700" s="332"/>
      <c r="D4700" s="333"/>
      <c r="E4700" s="334"/>
      <c r="F4700" s="334"/>
      <c r="G4700" s="334"/>
      <c r="H4700" s="335"/>
      <c r="I4700" s="336"/>
      <c r="J4700" s="336"/>
      <c r="K4700" s="336"/>
      <c r="L4700" s="336"/>
      <c r="M4700" s="336"/>
      <c r="N4700" s="337"/>
    </row>
    <row r="4701" spans="2:14" x14ac:dyDescent="0.2">
      <c r="B4701" s="332"/>
      <c r="C4701" s="332"/>
      <c r="D4701" s="333"/>
      <c r="E4701" s="334"/>
      <c r="F4701" s="334"/>
      <c r="G4701" s="334"/>
      <c r="H4701" s="335"/>
      <c r="I4701" s="336"/>
      <c r="J4701" s="336"/>
      <c r="K4701" s="336"/>
      <c r="L4701" s="336"/>
      <c r="M4701" s="336"/>
      <c r="N4701" s="337"/>
    </row>
    <row r="4702" spans="2:14" x14ac:dyDescent="0.2">
      <c r="B4702" s="332"/>
      <c r="C4702" s="332"/>
      <c r="D4702" s="333"/>
      <c r="E4702" s="334"/>
      <c r="F4702" s="334"/>
      <c r="G4702" s="334"/>
      <c r="H4702" s="335"/>
      <c r="I4702" s="336"/>
      <c r="J4702" s="336"/>
      <c r="K4702" s="336"/>
      <c r="L4702" s="336"/>
      <c r="M4702" s="336"/>
      <c r="N4702" s="337"/>
    </row>
    <row r="4703" spans="2:14" x14ac:dyDescent="0.2">
      <c r="B4703" s="332"/>
      <c r="C4703" s="332"/>
      <c r="D4703" s="333"/>
      <c r="E4703" s="334"/>
      <c r="F4703" s="334"/>
      <c r="G4703" s="334"/>
      <c r="H4703" s="335"/>
      <c r="I4703" s="336"/>
      <c r="J4703" s="336"/>
      <c r="K4703" s="336"/>
      <c r="L4703" s="336"/>
      <c r="M4703" s="336"/>
      <c r="N4703" s="337"/>
    </row>
    <row r="4704" spans="2:14" x14ac:dyDescent="0.2">
      <c r="B4704" s="332"/>
      <c r="C4704" s="332"/>
      <c r="D4704" s="333"/>
      <c r="E4704" s="334"/>
      <c r="F4704" s="334"/>
      <c r="G4704" s="334"/>
      <c r="H4704" s="335"/>
      <c r="I4704" s="336"/>
      <c r="J4704" s="336"/>
      <c r="K4704" s="336"/>
      <c r="L4704" s="336"/>
      <c r="M4704" s="336"/>
      <c r="N4704" s="337"/>
    </row>
    <row r="4705" spans="2:14" x14ac:dyDescent="0.2">
      <c r="B4705" s="332"/>
      <c r="C4705" s="332"/>
      <c r="D4705" s="333"/>
      <c r="E4705" s="334"/>
      <c r="F4705" s="334"/>
      <c r="G4705" s="334"/>
      <c r="H4705" s="335"/>
      <c r="I4705" s="336"/>
      <c r="J4705" s="336"/>
      <c r="K4705" s="336"/>
      <c r="L4705" s="336"/>
      <c r="M4705" s="336"/>
      <c r="N4705" s="337"/>
    </row>
    <row r="4706" spans="2:14" x14ac:dyDescent="0.2">
      <c r="B4706" s="332"/>
      <c r="C4706" s="332"/>
      <c r="D4706" s="333"/>
      <c r="E4706" s="334"/>
      <c r="F4706" s="334"/>
      <c r="G4706" s="334"/>
      <c r="H4706" s="335"/>
      <c r="I4706" s="336"/>
      <c r="J4706" s="336"/>
      <c r="K4706" s="336"/>
      <c r="L4706" s="336"/>
      <c r="M4706" s="336"/>
      <c r="N4706" s="337"/>
    </row>
    <row r="4707" spans="2:14" x14ac:dyDescent="0.2">
      <c r="B4707" s="332"/>
      <c r="C4707" s="332"/>
      <c r="D4707" s="333"/>
      <c r="E4707" s="334"/>
      <c r="F4707" s="334"/>
      <c r="G4707" s="334"/>
      <c r="H4707" s="335"/>
      <c r="I4707" s="336"/>
      <c r="J4707" s="336"/>
      <c r="K4707" s="336"/>
      <c r="L4707" s="336"/>
      <c r="M4707" s="336"/>
      <c r="N4707" s="337"/>
    </row>
    <row r="4708" spans="2:14" x14ac:dyDescent="0.2">
      <c r="B4708" s="332"/>
      <c r="C4708" s="332"/>
      <c r="D4708" s="333"/>
      <c r="E4708" s="334"/>
      <c r="F4708" s="334"/>
      <c r="G4708" s="334"/>
      <c r="H4708" s="335"/>
      <c r="I4708" s="336"/>
      <c r="J4708" s="336"/>
      <c r="K4708" s="336"/>
      <c r="L4708" s="336"/>
      <c r="M4708" s="336"/>
      <c r="N4708" s="337"/>
    </row>
    <row r="4709" spans="2:14" x14ac:dyDescent="0.2">
      <c r="B4709" s="332"/>
      <c r="C4709" s="332"/>
      <c r="D4709" s="333"/>
      <c r="E4709" s="334"/>
      <c r="F4709" s="334"/>
      <c r="G4709" s="334"/>
      <c r="H4709" s="335"/>
      <c r="I4709" s="336"/>
      <c r="J4709" s="336"/>
      <c r="K4709" s="336"/>
      <c r="L4709" s="336"/>
      <c r="M4709" s="336"/>
      <c r="N4709" s="337"/>
    </row>
    <row r="4710" spans="2:14" x14ac:dyDescent="0.2">
      <c r="B4710" s="332"/>
      <c r="C4710" s="332"/>
      <c r="D4710" s="333"/>
      <c r="E4710" s="334"/>
      <c r="F4710" s="334"/>
      <c r="G4710" s="334"/>
      <c r="H4710" s="335"/>
      <c r="I4710" s="336"/>
      <c r="J4710" s="336"/>
      <c r="K4710" s="336"/>
      <c r="L4710" s="336"/>
      <c r="M4710" s="336"/>
      <c r="N4710" s="337"/>
    </row>
    <row r="4711" spans="2:14" x14ac:dyDescent="0.2">
      <c r="B4711" s="332"/>
      <c r="C4711" s="332"/>
      <c r="D4711" s="333"/>
      <c r="E4711" s="334"/>
      <c r="F4711" s="334"/>
      <c r="G4711" s="334"/>
      <c r="H4711" s="335"/>
      <c r="I4711" s="336"/>
      <c r="J4711" s="336"/>
      <c r="K4711" s="336"/>
      <c r="L4711" s="336"/>
      <c r="M4711" s="336"/>
      <c r="N4711" s="337"/>
    </row>
    <row r="4712" spans="2:14" x14ac:dyDescent="0.2">
      <c r="B4712" s="332"/>
      <c r="C4712" s="332"/>
      <c r="D4712" s="333"/>
      <c r="E4712" s="334"/>
      <c r="F4712" s="334"/>
      <c r="G4712" s="334"/>
      <c r="H4712" s="335"/>
      <c r="I4712" s="336"/>
      <c r="J4712" s="336"/>
      <c r="K4712" s="336"/>
      <c r="L4712" s="336"/>
      <c r="M4712" s="336"/>
      <c r="N4712" s="337"/>
    </row>
    <row r="4713" spans="2:14" x14ac:dyDescent="0.2">
      <c r="B4713" s="332"/>
      <c r="C4713" s="332"/>
      <c r="D4713" s="333"/>
      <c r="E4713" s="334"/>
      <c r="F4713" s="334"/>
      <c r="G4713" s="334"/>
      <c r="H4713" s="335"/>
      <c r="I4713" s="336"/>
      <c r="J4713" s="336"/>
      <c r="K4713" s="336"/>
      <c r="L4713" s="336"/>
      <c r="M4713" s="336"/>
      <c r="N4713" s="337"/>
    </row>
    <row r="4714" spans="2:14" x14ac:dyDescent="0.2">
      <c r="B4714" s="332"/>
      <c r="C4714" s="332"/>
      <c r="D4714" s="333"/>
      <c r="E4714" s="334"/>
      <c r="F4714" s="334"/>
      <c r="G4714" s="334"/>
      <c r="H4714" s="335"/>
      <c r="I4714" s="336"/>
      <c r="J4714" s="336"/>
      <c r="K4714" s="336"/>
      <c r="L4714" s="336"/>
      <c r="M4714" s="336"/>
      <c r="N4714" s="337"/>
    </row>
    <row r="4715" spans="2:14" x14ac:dyDescent="0.2">
      <c r="B4715" s="332"/>
      <c r="C4715" s="332"/>
      <c r="D4715" s="333"/>
      <c r="E4715" s="334"/>
      <c r="F4715" s="334"/>
      <c r="G4715" s="334"/>
      <c r="H4715" s="335"/>
      <c r="I4715" s="336"/>
      <c r="J4715" s="336"/>
      <c r="K4715" s="336"/>
      <c r="L4715" s="336"/>
      <c r="M4715" s="336"/>
      <c r="N4715" s="337"/>
    </row>
    <row r="4716" spans="2:14" x14ac:dyDescent="0.2">
      <c r="B4716" s="332"/>
      <c r="C4716" s="332"/>
      <c r="D4716" s="333"/>
      <c r="E4716" s="334"/>
      <c r="F4716" s="334"/>
      <c r="G4716" s="334"/>
      <c r="H4716" s="335"/>
      <c r="I4716" s="336"/>
      <c r="J4716" s="336"/>
      <c r="K4716" s="336"/>
      <c r="L4716" s="336"/>
      <c r="M4716" s="336"/>
      <c r="N4716" s="337"/>
    </row>
    <row r="4717" spans="2:14" x14ac:dyDescent="0.2">
      <c r="B4717" s="332"/>
      <c r="C4717" s="332"/>
      <c r="D4717" s="333"/>
      <c r="E4717" s="334"/>
      <c r="F4717" s="334"/>
      <c r="G4717" s="334"/>
      <c r="H4717" s="335"/>
      <c r="I4717" s="336"/>
      <c r="J4717" s="336"/>
      <c r="K4717" s="336"/>
      <c r="L4717" s="336"/>
      <c r="M4717" s="336"/>
      <c r="N4717" s="337"/>
    </row>
    <row r="4718" spans="2:14" x14ac:dyDescent="0.2">
      <c r="B4718" s="332"/>
      <c r="C4718" s="332"/>
      <c r="D4718" s="333"/>
      <c r="E4718" s="334"/>
      <c r="F4718" s="334"/>
      <c r="G4718" s="334"/>
      <c r="H4718" s="335"/>
      <c r="I4718" s="336"/>
      <c r="J4718" s="336"/>
      <c r="K4718" s="336"/>
      <c r="L4718" s="336"/>
      <c r="M4718" s="336"/>
      <c r="N4718" s="337"/>
    </row>
    <row r="4719" spans="2:14" x14ac:dyDescent="0.2">
      <c r="B4719" s="332"/>
      <c r="C4719" s="332"/>
      <c r="D4719" s="333"/>
      <c r="E4719" s="334"/>
      <c r="F4719" s="334"/>
      <c r="G4719" s="334"/>
      <c r="H4719" s="335"/>
      <c r="I4719" s="336"/>
      <c r="J4719" s="336"/>
      <c r="K4719" s="336"/>
      <c r="L4719" s="336"/>
      <c r="M4719" s="336"/>
      <c r="N4719" s="337"/>
    </row>
    <row r="4720" spans="2:14" x14ac:dyDescent="0.2">
      <c r="B4720" s="332"/>
      <c r="C4720" s="332"/>
      <c r="D4720" s="333"/>
      <c r="E4720" s="334"/>
      <c r="F4720" s="334"/>
      <c r="G4720" s="334"/>
      <c r="H4720" s="335"/>
      <c r="I4720" s="336"/>
      <c r="J4720" s="336"/>
      <c r="K4720" s="336"/>
      <c r="L4720" s="336"/>
      <c r="M4720" s="336"/>
      <c r="N4720" s="337"/>
    </row>
    <row r="4721" spans="2:14" x14ac:dyDescent="0.2">
      <c r="B4721" s="332"/>
      <c r="C4721" s="332"/>
      <c r="D4721" s="333"/>
      <c r="E4721" s="334"/>
      <c r="F4721" s="334"/>
      <c r="G4721" s="334"/>
      <c r="H4721" s="335"/>
      <c r="I4721" s="336"/>
      <c r="J4721" s="336"/>
      <c r="K4721" s="336"/>
      <c r="L4721" s="336"/>
      <c r="M4721" s="336"/>
      <c r="N4721" s="337"/>
    </row>
    <row r="4722" spans="2:14" x14ac:dyDescent="0.2">
      <c r="B4722" s="332"/>
      <c r="C4722" s="332"/>
      <c r="D4722" s="333"/>
      <c r="E4722" s="334"/>
      <c r="F4722" s="334"/>
      <c r="G4722" s="334"/>
      <c r="H4722" s="335"/>
      <c r="I4722" s="336"/>
      <c r="J4722" s="336"/>
      <c r="K4722" s="336"/>
      <c r="L4722" s="336"/>
      <c r="M4722" s="336"/>
      <c r="N4722" s="337"/>
    </row>
    <row r="4723" spans="2:14" x14ac:dyDescent="0.2">
      <c r="B4723" s="332"/>
      <c r="C4723" s="332"/>
      <c r="D4723" s="333"/>
      <c r="E4723" s="334"/>
      <c r="F4723" s="334"/>
      <c r="G4723" s="334"/>
      <c r="H4723" s="335"/>
      <c r="I4723" s="336"/>
      <c r="J4723" s="336"/>
      <c r="K4723" s="336"/>
      <c r="L4723" s="336"/>
      <c r="M4723" s="336"/>
      <c r="N4723" s="337"/>
    </row>
    <row r="4724" spans="2:14" x14ac:dyDescent="0.2">
      <c r="B4724" s="332"/>
      <c r="C4724" s="332"/>
      <c r="D4724" s="333"/>
      <c r="E4724" s="334"/>
      <c r="F4724" s="334"/>
      <c r="G4724" s="334"/>
      <c r="H4724" s="335"/>
      <c r="I4724" s="336"/>
      <c r="J4724" s="336"/>
      <c r="K4724" s="336"/>
      <c r="L4724" s="336"/>
      <c r="M4724" s="336"/>
      <c r="N4724" s="337"/>
    </row>
    <row r="4725" spans="2:14" x14ac:dyDescent="0.2">
      <c r="B4725" s="332"/>
      <c r="C4725" s="332"/>
      <c r="D4725" s="333"/>
      <c r="E4725" s="334"/>
      <c r="F4725" s="334"/>
      <c r="G4725" s="334"/>
      <c r="H4725" s="335"/>
      <c r="I4725" s="336"/>
      <c r="J4725" s="336"/>
      <c r="K4725" s="336"/>
      <c r="L4725" s="336"/>
      <c r="M4725" s="336"/>
      <c r="N4725" s="337"/>
    </row>
    <row r="4726" spans="2:14" x14ac:dyDescent="0.2">
      <c r="B4726" s="332"/>
      <c r="C4726" s="332"/>
      <c r="D4726" s="333"/>
      <c r="E4726" s="334"/>
      <c r="F4726" s="334"/>
      <c r="G4726" s="334"/>
      <c r="H4726" s="335"/>
      <c r="I4726" s="336"/>
      <c r="J4726" s="336"/>
      <c r="K4726" s="336"/>
      <c r="L4726" s="336"/>
      <c r="M4726" s="336"/>
      <c r="N4726" s="337"/>
    </row>
    <row r="4727" spans="2:14" x14ac:dyDescent="0.2">
      <c r="B4727" s="332"/>
      <c r="C4727" s="332"/>
      <c r="D4727" s="333"/>
      <c r="E4727" s="334"/>
      <c r="F4727" s="334"/>
      <c r="G4727" s="334"/>
      <c r="H4727" s="335"/>
      <c r="I4727" s="336"/>
      <c r="J4727" s="336"/>
      <c r="K4727" s="336"/>
      <c r="L4727" s="336"/>
      <c r="M4727" s="336"/>
      <c r="N4727" s="337"/>
    </row>
    <row r="4728" spans="2:14" x14ac:dyDescent="0.2">
      <c r="B4728" s="332"/>
      <c r="C4728" s="332"/>
      <c r="D4728" s="333"/>
      <c r="E4728" s="334"/>
      <c r="F4728" s="334"/>
      <c r="G4728" s="334"/>
      <c r="H4728" s="335"/>
      <c r="I4728" s="336"/>
      <c r="J4728" s="336"/>
      <c r="K4728" s="336"/>
      <c r="L4728" s="336"/>
      <c r="M4728" s="336"/>
      <c r="N4728" s="337"/>
    </row>
    <row r="4729" spans="2:14" x14ac:dyDescent="0.2">
      <c r="B4729" s="332"/>
      <c r="C4729" s="332"/>
      <c r="D4729" s="333"/>
      <c r="E4729" s="334"/>
      <c r="F4729" s="334"/>
      <c r="G4729" s="334"/>
      <c r="H4729" s="335"/>
      <c r="I4729" s="336"/>
      <c r="J4729" s="336"/>
      <c r="K4729" s="336"/>
      <c r="L4729" s="336"/>
      <c r="M4729" s="336"/>
      <c r="N4729" s="337"/>
    </row>
    <row r="4730" spans="2:14" x14ac:dyDescent="0.2">
      <c r="B4730" s="332"/>
      <c r="C4730" s="332"/>
      <c r="D4730" s="333"/>
      <c r="E4730" s="334"/>
      <c r="F4730" s="334"/>
      <c r="G4730" s="334"/>
      <c r="H4730" s="335"/>
      <c r="I4730" s="336"/>
      <c r="J4730" s="336"/>
      <c r="K4730" s="336"/>
      <c r="L4730" s="336"/>
      <c r="M4730" s="336"/>
      <c r="N4730" s="337"/>
    </row>
    <row r="4731" spans="2:14" x14ac:dyDescent="0.2">
      <c r="B4731" s="332"/>
      <c r="C4731" s="332"/>
      <c r="D4731" s="333"/>
      <c r="E4731" s="334"/>
      <c r="F4731" s="334"/>
      <c r="G4731" s="334"/>
      <c r="H4731" s="335"/>
      <c r="I4731" s="336"/>
      <c r="J4731" s="336"/>
      <c r="K4731" s="336"/>
      <c r="L4731" s="336"/>
      <c r="M4731" s="336"/>
      <c r="N4731" s="337"/>
    </row>
    <row r="4732" spans="2:14" x14ac:dyDescent="0.2">
      <c r="B4732" s="332"/>
      <c r="C4732" s="332"/>
      <c r="D4732" s="333"/>
      <c r="E4732" s="334"/>
      <c r="F4732" s="334"/>
      <c r="G4732" s="334"/>
      <c r="H4732" s="335"/>
      <c r="I4732" s="336"/>
      <c r="J4732" s="336"/>
      <c r="K4732" s="336"/>
      <c r="L4732" s="336"/>
      <c r="M4732" s="336"/>
      <c r="N4732" s="337"/>
    </row>
    <row r="4733" spans="2:14" x14ac:dyDescent="0.2">
      <c r="B4733" s="332"/>
      <c r="C4733" s="332"/>
      <c r="D4733" s="333"/>
      <c r="E4733" s="334"/>
      <c r="F4733" s="334"/>
      <c r="G4733" s="334"/>
      <c r="H4733" s="335"/>
      <c r="I4733" s="336"/>
      <c r="J4733" s="336"/>
      <c r="K4733" s="336"/>
      <c r="L4733" s="336"/>
      <c r="M4733" s="336"/>
      <c r="N4733" s="337"/>
    </row>
    <row r="4734" spans="2:14" x14ac:dyDescent="0.2">
      <c r="B4734" s="332"/>
      <c r="C4734" s="332"/>
      <c r="D4734" s="333"/>
      <c r="E4734" s="334"/>
      <c r="F4734" s="334"/>
      <c r="G4734" s="334"/>
      <c r="H4734" s="335"/>
      <c r="I4734" s="336"/>
      <c r="J4734" s="336"/>
      <c r="K4734" s="336"/>
      <c r="L4734" s="336"/>
      <c r="M4734" s="336"/>
      <c r="N4734" s="337"/>
    </row>
    <row r="4735" spans="2:14" x14ac:dyDescent="0.2">
      <c r="B4735" s="332"/>
      <c r="C4735" s="332"/>
      <c r="D4735" s="333"/>
      <c r="E4735" s="334"/>
      <c r="F4735" s="334"/>
      <c r="G4735" s="334"/>
      <c r="H4735" s="335"/>
      <c r="I4735" s="336"/>
      <c r="J4735" s="336"/>
      <c r="K4735" s="336"/>
      <c r="L4735" s="336"/>
      <c r="M4735" s="336"/>
      <c r="N4735" s="337"/>
    </row>
    <row r="4736" spans="2:14" x14ac:dyDescent="0.2">
      <c r="B4736" s="332"/>
      <c r="C4736" s="332"/>
      <c r="D4736" s="333"/>
      <c r="E4736" s="334"/>
      <c r="F4736" s="334"/>
      <c r="G4736" s="334"/>
      <c r="H4736" s="335"/>
      <c r="I4736" s="336"/>
      <c r="J4736" s="336"/>
      <c r="K4736" s="336"/>
      <c r="L4736" s="336"/>
      <c r="M4736" s="336"/>
      <c r="N4736" s="337"/>
    </row>
    <row r="4737" spans="2:14" x14ac:dyDescent="0.2">
      <c r="B4737" s="332"/>
      <c r="C4737" s="332"/>
      <c r="D4737" s="333"/>
      <c r="E4737" s="334"/>
      <c r="F4737" s="334"/>
      <c r="G4737" s="334"/>
      <c r="H4737" s="335"/>
      <c r="I4737" s="336"/>
      <c r="J4737" s="336"/>
      <c r="K4737" s="336"/>
      <c r="L4737" s="336"/>
      <c r="M4737" s="336"/>
      <c r="N4737" s="337"/>
    </row>
    <row r="4738" spans="2:14" x14ac:dyDescent="0.2">
      <c r="B4738" s="332"/>
      <c r="C4738" s="332"/>
      <c r="D4738" s="333"/>
      <c r="E4738" s="334"/>
      <c r="F4738" s="334"/>
      <c r="G4738" s="334"/>
      <c r="H4738" s="335"/>
      <c r="I4738" s="336"/>
      <c r="J4738" s="336"/>
      <c r="K4738" s="336"/>
      <c r="L4738" s="336"/>
      <c r="M4738" s="336"/>
      <c r="N4738" s="337"/>
    </row>
    <row r="4739" spans="2:14" x14ac:dyDescent="0.2">
      <c r="B4739" s="332"/>
      <c r="C4739" s="332"/>
      <c r="D4739" s="333"/>
      <c r="E4739" s="334"/>
      <c r="F4739" s="334"/>
      <c r="G4739" s="334"/>
      <c r="H4739" s="335"/>
      <c r="I4739" s="336"/>
      <c r="J4739" s="336"/>
      <c r="K4739" s="336"/>
      <c r="L4739" s="336"/>
      <c r="M4739" s="336"/>
      <c r="N4739" s="337"/>
    </row>
    <row r="4740" spans="2:14" x14ac:dyDescent="0.2">
      <c r="B4740" s="332"/>
      <c r="C4740" s="332"/>
      <c r="D4740" s="333"/>
      <c r="E4740" s="334"/>
      <c r="F4740" s="334"/>
      <c r="G4740" s="334"/>
      <c r="H4740" s="335"/>
      <c r="I4740" s="336"/>
      <c r="J4740" s="336"/>
      <c r="K4740" s="336"/>
      <c r="L4740" s="336"/>
      <c r="M4740" s="336"/>
      <c r="N4740" s="337"/>
    </row>
    <row r="4741" spans="2:14" x14ac:dyDescent="0.2">
      <c r="B4741" s="332"/>
      <c r="C4741" s="332"/>
      <c r="D4741" s="333"/>
      <c r="E4741" s="334"/>
      <c r="F4741" s="334"/>
      <c r="G4741" s="334"/>
      <c r="H4741" s="335"/>
      <c r="I4741" s="336"/>
      <c r="J4741" s="336"/>
      <c r="K4741" s="336"/>
      <c r="L4741" s="336"/>
      <c r="M4741" s="336"/>
      <c r="N4741" s="337"/>
    </row>
    <row r="4742" spans="2:14" x14ac:dyDescent="0.2">
      <c r="B4742" s="332"/>
      <c r="C4742" s="332"/>
      <c r="D4742" s="333"/>
      <c r="E4742" s="334"/>
      <c r="F4742" s="334"/>
      <c r="G4742" s="334"/>
      <c r="H4742" s="335"/>
      <c r="I4742" s="336"/>
      <c r="J4742" s="336"/>
      <c r="K4742" s="336"/>
      <c r="L4742" s="336"/>
      <c r="M4742" s="336"/>
      <c r="N4742" s="337"/>
    </row>
    <row r="4743" spans="2:14" x14ac:dyDescent="0.2">
      <c r="B4743" s="332"/>
      <c r="C4743" s="332"/>
      <c r="D4743" s="333"/>
      <c r="E4743" s="334"/>
      <c r="F4743" s="334"/>
      <c r="G4743" s="334"/>
      <c r="H4743" s="335"/>
      <c r="I4743" s="336"/>
      <c r="J4743" s="336"/>
      <c r="K4743" s="336"/>
      <c r="L4743" s="336"/>
      <c r="M4743" s="336"/>
      <c r="N4743" s="337"/>
    </row>
    <row r="4744" spans="2:14" x14ac:dyDescent="0.2">
      <c r="B4744" s="332"/>
      <c r="C4744" s="332"/>
      <c r="D4744" s="333"/>
      <c r="E4744" s="334"/>
      <c r="F4744" s="334"/>
      <c r="G4744" s="334"/>
      <c r="H4744" s="335"/>
      <c r="I4744" s="336"/>
      <c r="J4744" s="336"/>
      <c r="K4744" s="336"/>
      <c r="L4744" s="336"/>
      <c r="M4744" s="336"/>
      <c r="N4744" s="337"/>
    </row>
    <row r="4745" spans="2:14" x14ac:dyDescent="0.2">
      <c r="B4745" s="332"/>
      <c r="C4745" s="332"/>
      <c r="D4745" s="333"/>
      <c r="E4745" s="334"/>
      <c r="F4745" s="334"/>
      <c r="G4745" s="334"/>
      <c r="H4745" s="335"/>
      <c r="I4745" s="336"/>
      <c r="J4745" s="336"/>
      <c r="K4745" s="336"/>
      <c r="L4745" s="336"/>
      <c r="M4745" s="336"/>
      <c r="N4745" s="337"/>
    </row>
    <row r="4746" spans="2:14" x14ac:dyDescent="0.2">
      <c r="B4746" s="332"/>
      <c r="C4746" s="332"/>
      <c r="D4746" s="333"/>
      <c r="E4746" s="334"/>
      <c r="F4746" s="334"/>
      <c r="G4746" s="334"/>
      <c r="H4746" s="335"/>
      <c r="I4746" s="336"/>
      <c r="J4746" s="336"/>
      <c r="K4746" s="336"/>
      <c r="L4746" s="336"/>
      <c r="M4746" s="336"/>
      <c r="N4746" s="337"/>
    </row>
    <row r="4747" spans="2:14" x14ac:dyDescent="0.2">
      <c r="B4747" s="332"/>
      <c r="C4747" s="332"/>
      <c r="D4747" s="333"/>
      <c r="E4747" s="334"/>
      <c r="F4747" s="334"/>
      <c r="G4747" s="334"/>
      <c r="H4747" s="335"/>
      <c r="I4747" s="336"/>
      <c r="J4747" s="336"/>
      <c r="K4747" s="336"/>
      <c r="L4747" s="336"/>
      <c r="M4747" s="336"/>
      <c r="N4747" s="337"/>
    </row>
    <row r="4748" spans="2:14" x14ac:dyDescent="0.2">
      <c r="B4748" s="332"/>
      <c r="C4748" s="332"/>
      <c r="D4748" s="333"/>
      <c r="E4748" s="334"/>
      <c r="F4748" s="334"/>
      <c r="G4748" s="334"/>
      <c r="H4748" s="335"/>
      <c r="I4748" s="336"/>
      <c r="J4748" s="336"/>
      <c r="K4748" s="336"/>
      <c r="L4748" s="336"/>
      <c r="M4748" s="336"/>
      <c r="N4748" s="337"/>
    </row>
    <row r="4749" spans="2:14" x14ac:dyDescent="0.2">
      <c r="B4749" s="332"/>
      <c r="C4749" s="332"/>
      <c r="D4749" s="333"/>
      <c r="E4749" s="334"/>
      <c r="F4749" s="334"/>
      <c r="G4749" s="334"/>
      <c r="H4749" s="335"/>
      <c r="I4749" s="336"/>
      <c r="J4749" s="336"/>
      <c r="K4749" s="336"/>
      <c r="L4749" s="336"/>
      <c r="M4749" s="336"/>
      <c r="N4749" s="337"/>
    </row>
    <row r="4750" spans="2:14" x14ac:dyDescent="0.2">
      <c r="B4750" s="332"/>
      <c r="C4750" s="332"/>
      <c r="D4750" s="333"/>
      <c r="E4750" s="334"/>
      <c r="F4750" s="334"/>
      <c r="G4750" s="334"/>
      <c r="H4750" s="335"/>
      <c r="I4750" s="336"/>
      <c r="J4750" s="336"/>
      <c r="K4750" s="336"/>
      <c r="L4750" s="336"/>
      <c r="M4750" s="336"/>
      <c r="N4750" s="337"/>
    </row>
    <row r="4751" spans="2:14" x14ac:dyDescent="0.2">
      <c r="B4751" s="332"/>
      <c r="C4751" s="332"/>
      <c r="D4751" s="333"/>
      <c r="E4751" s="334"/>
      <c r="F4751" s="334"/>
      <c r="G4751" s="334"/>
      <c r="H4751" s="335"/>
      <c r="I4751" s="336"/>
      <c r="J4751" s="336"/>
      <c r="K4751" s="336"/>
      <c r="L4751" s="336"/>
      <c r="M4751" s="336"/>
      <c r="N4751" s="337"/>
    </row>
    <row r="4752" spans="2:14" x14ac:dyDescent="0.2">
      <c r="B4752" s="332"/>
      <c r="C4752" s="332"/>
      <c r="D4752" s="333"/>
      <c r="E4752" s="334"/>
      <c r="F4752" s="334"/>
      <c r="G4752" s="334"/>
      <c r="H4752" s="335"/>
      <c r="I4752" s="336"/>
      <c r="J4752" s="336"/>
      <c r="K4752" s="336"/>
      <c r="L4752" s="336"/>
      <c r="M4752" s="336"/>
      <c r="N4752" s="337"/>
    </row>
    <row r="4753" spans="2:14" x14ac:dyDescent="0.2">
      <c r="B4753" s="332"/>
      <c r="C4753" s="332"/>
      <c r="D4753" s="333"/>
      <c r="E4753" s="334"/>
      <c r="F4753" s="334"/>
      <c r="G4753" s="334"/>
      <c r="H4753" s="335"/>
      <c r="I4753" s="336"/>
      <c r="J4753" s="336"/>
      <c r="K4753" s="336"/>
      <c r="L4753" s="336"/>
      <c r="M4753" s="336"/>
      <c r="N4753" s="337"/>
    </row>
    <row r="4754" spans="2:14" x14ac:dyDescent="0.2">
      <c r="B4754" s="332"/>
      <c r="C4754" s="332"/>
      <c r="D4754" s="333"/>
      <c r="E4754" s="334"/>
      <c r="F4754" s="334"/>
      <c r="G4754" s="334"/>
      <c r="H4754" s="335"/>
      <c r="I4754" s="336"/>
      <c r="J4754" s="336"/>
      <c r="K4754" s="336"/>
      <c r="L4754" s="336"/>
      <c r="M4754" s="336"/>
      <c r="N4754" s="337"/>
    </row>
    <row r="4755" spans="2:14" x14ac:dyDescent="0.2">
      <c r="B4755" s="332"/>
      <c r="C4755" s="332"/>
      <c r="D4755" s="333"/>
      <c r="E4755" s="334"/>
      <c r="F4755" s="334"/>
      <c r="G4755" s="334"/>
      <c r="H4755" s="335"/>
      <c r="I4755" s="336"/>
      <c r="J4755" s="336"/>
      <c r="K4755" s="336"/>
      <c r="L4755" s="336"/>
      <c r="M4755" s="336"/>
      <c r="N4755" s="337"/>
    </row>
    <row r="4756" spans="2:14" x14ac:dyDescent="0.2">
      <c r="B4756" s="332"/>
      <c r="C4756" s="332"/>
      <c r="D4756" s="333"/>
      <c r="E4756" s="334"/>
      <c r="F4756" s="334"/>
      <c r="G4756" s="334"/>
      <c r="H4756" s="335"/>
      <c r="I4756" s="336"/>
      <c r="J4756" s="336"/>
      <c r="K4756" s="336"/>
      <c r="L4756" s="336"/>
      <c r="M4756" s="336"/>
      <c r="N4756" s="337"/>
    </row>
    <row r="4757" spans="2:14" x14ac:dyDescent="0.2">
      <c r="B4757" s="332"/>
      <c r="C4757" s="332"/>
      <c r="D4757" s="333"/>
      <c r="E4757" s="334"/>
      <c r="F4757" s="334"/>
      <c r="G4757" s="334"/>
      <c r="H4757" s="335"/>
      <c r="I4757" s="336"/>
      <c r="J4757" s="336"/>
      <c r="K4757" s="336"/>
      <c r="L4757" s="336"/>
      <c r="M4757" s="336"/>
      <c r="N4757" s="337"/>
    </row>
    <row r="4758" spans="2:14" x14ac:dyDescent="0.2">
      <c r="B4758" s="332"/>
      <c r="C4758" s="332"/>
      <c r="D4758" s="333"/>
      <c r="E4758" s="334"/>
      <c r="F4758" s="334"/>
      <c r="G4758" s="334"/>
      <c r="H4758" s="335"/>
      <c r="I4758" s="336"/>
      <c r="J4758" s="336"/>
      <c r="K4758" s="336"/>
      <c r="L4758" s="336"/>
      <c r="M4758" s="336"/>
      <c r="N4758" s="337"/>
    </row>
    <row r="4759" spans="2:14" x14ac:dyDescent="0.2">
      <c r="B4759" s="332"/>
      <c r="C4759" s="332"/>
      <c r="D4759" s="333"/>
      <c r="E4759" s="334"/>
      <c r="F4759" s="334"/>
      <c r="G4759" s="334"/>
      <c r="H4759" s="335"/>
      <c r="I4759" s="336"/>
      <c r="J4759" s="336"/>
      <c r="K4759" s="336"/>
      <c r="L4759" s="336"/>
      <c r="M4759" s="336"/>
      <c r="N4759" s="337"/>
    </row>
    <row r="4760" spans="2:14" x14ac:dyDescent="0.2">
      <c r="B4760" s="332"/>
      <c r="C4760" s="332"/>
      <c r="D4760" s="333"/>
      <c r="E4760" s="334"/>
      <c r="F4760" s="334"/>
      <c r="G4760" s="334"/>
      <c r="H4760" s="335"/>
      <c r="I4760" s="336"/>
      <c r="J4760" s="336"/>
      <c r="K4760" s="336"/>
      <c r="L4760" s="336"/>
      <c r="M4760" s="336"/>
      <c r="N4760" s="337"/>
    </row>
    <row r="4761" spans="2:14" x14ac:dyDescent="0.2">
      <c r="B4761" s="332"/>
      <c r="C4761" s="332"/>
      <c r="D4761" s="333"/>
      <c r="E4761" s="334"/>
      <c r="F4761" s="334"/>
      <c r="G4761" s="334"/>
      <c r="H4761" s="335"/>
      <c r="I4761" s="336"/>
      <c r="J4761" s="336"/>
      <c r="K4761" s="336"/>
      <c r="L4761" s="336"/>
      <c r="M4761" s="336"/>
      <c r="N4761" s="337"/>
    </row>
    <row r="4762" spans="2:14" x14ac:dyDescent="0.2">
      <c r="B4762" s="332"/>
      <c r="C4762" s="332"/>
      <c r="D4762" s="333"/>
      <c r="E4762" s="334"/>
      <c r="F4762" s="334"/>
      <c r="G4762" s="334"/>
      <c r="H4762" s="335"/>
      <c r="I4762" s="336"/>
      <c r="J4762" s="336"/>
      <c r="K4762" s="336"/>
      <c r="L4762" s="336"/>
      <c r="M4762" s="336"/>
      <c r="N4762" s="337"/>
    </row>
    <row r="4763" spans="2:14" x14ac:dyDescent="0.2">
      <c r="B4763" s="332"/>
      <c r="C4763" s="332"/>
      <c r="D4763" s="333"/>
      <c r="E4763" s="334"/>
      <c r="F4763" s="334"/>
      <c r="G4763" s="334"/>
      <c r="H4763" s="335"/>
      <c r="I4763" s="336"/>
      <c r="J4763" s="336"/>
      <c r="K4763" s="336"/>
      <c r="L4763" s="336"/>
      <c r="M4763" s="336"/>
      <c r="N4763" s="337"/>
    </row>
    <row r="4764" spans="2:14" x14ac:dyDescent="0.2">
      <c r="B4764" s="332"/>
      <c r="C4764" s="332"/>
      <c r="D4764" s="333"/>
      <c r="E4764" s="334"/>
      <c r="F4764" s="334"/>
      <c r="G4764" s="334"/>
      <c r="H4764" s="335"/>
      <c r="I4764" s="336"/>
      <c r="J4764" s="336"/>
      <c r="K4764" s="336"/>
      <c r="L4764" s="336"/>
      <c r="M4764" s="336"/>
      <c r="N4764" s="337"/>
    </row>
    <row r="4765" spans="2:14" x14ac:dyDescent="0.2">
      <c r="B4765" s="332"/>
      <c r="C4765" s="332"/>
      <c r="D4765" s="333"/>
      <c r="E4765" s="334"/>
      <c r="F4765" s="334"/>
      <c r="G4765" s="334"/>
      <c r="H4765" s="335"/>
      <c r="I4765" s="336"/>
      <c r="J4765" s="336"/>
      <c r="K4765" s="336"/>
      <c r="L4765" s="336"/>
      <c r="M4765" s="336"/>
      <c r="N4765" s="337"/>
    </row>
    <row r="4766" spans="2:14" x14ac:dyDescent="0.2">
      <c r="B4766" s="332"/>
      <c r="C4766" s="332"/>
      <c r="D4766" s="333"/>
      <c r="E4766" s="334"/>
      <c r="F4766" s="334"/>
      <c r="G4766" s="334"/>
      <c r="H4766" s="335"/>
      <c r="I4766" s="336"/>
      <c r="J4766" s="336"/>
      <c r="K4766" s="336"/>
      <c r="L4766" s="336"/>
      <c r="M4766" s="336"/>
      <c r="N4766" s="337"/>
    </row>
    <row r="4767" spans="2:14" x14ac:dyDescent="0.2">
      <c r="B4767" s="332"/>
      <c r="C4767" s="332"/>
      <c r="D4767" s="333"/>
      <c r="E4767" s="334"/>
      <c r="F4767" s="334"/>
      <c r="G4767" s="334"/>
      <c r="H4767" s="335"/>
      <c r="I4767" s="336"/>
      <c r="J4767" s="336"/>
      <c r="K4767" s="336"/>
      <c r="L4767" s="336"/>
      <c r="M4767" s="336"/>
      <c r="N4767" s="337"/>
    </row>
    <row r="4768" spans="2:14" x14ac:dyDescent="0.2">
      <c r="B4768" s="332"/>
      <c r="C4768" s="332"/>
      <c r="D4768" s="333"/>
      <c r="E4768" s="334"/>
      <c r="F4768" s="334"/>
      <c r="G4768" s="334"/>
      <c r="H4768" s="335"/>
      <c r="I4768" s="336"/>
      <c r="J4768" s="336"/>
      <c r="K4768" s="336"/>
      <c r="L4768" s="336"/>
      <c r="M4768" s="336"/>
      <c r="N4768" s="337"/>
    </row>
    <row r="4769" spans="2:14" x14ac:dyDescent="0.2">
      <c r="B4769" s="332"/>
      <c r="C4769" s="332"/>
      <c r="D4769" s="333"/>
      <c r="E4769" s="334"/>
      <c r="F4769" s="334"/>
      <c r="G4769" s="334"/>
      <c r="H4769" s="335"/>
      <c r="I4769" s="336"/>
      <c r="J4769" s="336"/>
      <c r="K4769" s="336"/>
      <c r="L4769" s="336"/>
      <c r="M4769" s="336"/>
      <c r="N4769" s="337"/>
    </row>
    <row r="4770" spans="2:14" x14ac:dyDescent="0.2">
      <c r="B4770" s="332"/>
      <c r="C4770" s="332"/>
      <c r="D4770" s="333"/>
      <c r="E4770" s="334"/>
      <c r="F4770" s="334"/>
      <c r="G4770" s="334"/>
      <c r="H4770" s="335"/>
      <c r="I4770" s="336"/>
      <c r="J4770" s="336"/>
      <c r="K4770" s="336"/>
      <c r="L4770" s="336"/>
      <c r="M4770" s="336"/>
      <c r="N4770" s="337"/>
    </row>
    <row r="4771" spans="2:14" x14ac:dyDescent="0.2">
      <c r="B4771" s="332"/>
      <c r="C4771" s="332"/>
      <c r="D4771" s="333"/>
      <c r="E4771" s="334"/>
      <c r="F4771" s="334"/>
      <c r="G4771" s="334"/>
      <c r="H4771" s="335"/>
      <c r="I4771" s="336"/>
      <c r="J4771" s="336"/>
      <c r="K4771" s="336"/>
      <c r="L4771" s="336"/>
      <c r="M4771" s="336"/>
      <c r="N4771" s="337"/>
    </row>
    <row r="4772" spans="2:14" x14ac:dyDescent="0.2">
      <c r="B4772" s="332"/>
      <c r="C4772" s="332"/>
      <c r="D4772" s="333"/>
      <c r="E4772" s="334"/>
      <c r="F4772" s="334"/>
      <c r="G4772" s="334"/>
      <c r="H4772" s="335"/>
      <c r="I4772" s="336"/>
      <c r="J4772" s="336"/>
      <c r="K4772" s="336"/>
      <c r="L4772" s="336"/>
      <c r="M4772" s="336"/>
      <c r="N4772" s="337"/>
    </row>
    <row r="4773" spans="2:14" x14ac:dyDescent="0.2">
      <c r="B4773" s="332"/>
      <c r="C4773" s="332"/>
      <c r="D4773" s="333"/>
      <c r="E4773" s="334"/>
      <c r="F4773" s="334"/>
      <c r="G4773" s="334"/>
      <c r="H4773" s="335"/>
      <c r="I4773" s="336"/>
      <c r="J4773" s="336"/>
      <c r="K4773" s="336"/>
      <c r="L4773" s="336"/>
      <c r="M4773" s="336"/>
      <c r="N4773" s="337"/>
    </row>
    <row r="4774" spans="2:14" x14ac:dyDescent="0.2">
      <c r="B4774" s="332"/>
      <c r="C4774" s="332"/>
      <c r="D4774" s="333"/>
      <c r="E4774" s="334"/>
      <c r="F4774" s="334"/>
      <c r="G4774" s="334"/>
      <c r="H4774" s="335"/>
      <c r="I4774" s="336"/>
      <c r="J4774" s="336"/>
      <c r="K4774" s="336"/>
      <c r="L4774" s="336"/>
      <c r="M4774" s="336"/>
      <c r="N4774" s="337"/>
    </row>
    <row r="4775" spans="2:14" x14ac:dyDescent="0.2">
      <c r="B4775" s="332"/>
      <c r="C4775" s="332"/>
      <c r="D4775" s="333"/>
      <c r="E4775" s="334"/>
      <c r="F4775" s="334"/>
      <c r="G4775" s="334"/>
      <c r="H4775" s="335"/>
      <c r="I4775" s="336"/>
      <c r="J4775" s="336"/>
      <c r="K4775" s="336"/>
      <c r="L4775" s="336"/>
      <c r="M4775" s="336"/>
      <c r="N4775" s="337"/>
    </row>
    <row r="4776" spans="2:14" x14ac:dyDescent="0.2">
      <c r="B4776" s="332"/>
      <c r="C4776" s="332"/>
      <c r="D4776" s="333"/>
      <c r="E4776" s="334"/>
      <c r="F4776" s="334"/>
      <c r="G4776" s="334"/>
      <c r="H4776" s="335"/>
      <c r="I4776" s="336"/>
      <c r="J4776" s="336"/>
      <c r="K4776" s="336"/>
      <c r="L4776" s="336"/>
      <c r="M4776" s="336"/>
      <c r="N4776" s="337"/>
    </row>
    <row r="4777" spans="2:14" x14ac:dyDescent="0.2">
      <c r="B4777" s="332"/>
      <c r="C4777" s="332"/>
      <c r="D4777" s="333"/>
      <c r="E4777" s="334"/>
      <c r="F4777" s="334"/>
      <c r="G4777" s="334"/>
      <c r="H4777" s="335"/>
      <c r="I4777" s="336"/>
      <c r="J4777" s="336"/>
      <c r="K4777" s="336"/>
      <c r="L4777" s="336"/>
      <c r="M4777" s="336"/>
      <c r="N4777" s="337"/>
    </row>
    <row r="4778" spans="2:14" x14ac:dyDescent="0.2">
      <c r="B4778" s="332"/>
      <c r="C4778" s="332"/>
      <c r="D4778" s="333"/>
      <c r="E4778" s="334"/>
      <c r="F4778" s="334"/>
      <c r="G4778" s="334"/>
      <c r="H4778" s="335"/>
      <c r="I4778" s="336"/>
      <c r="J4778" s="336"/>
      <c r="K4778" s="336"/>
      <c r="L4778" s="336"/>
      <c r="M4778" s="336"/>
      <c r="N4778" s="337"/>
    </row>
    <row r="4779" spans="2:14" x14ac:dyDescent="0.2">
      <c r="B4779" s="332"/>
      <c r="C4779" s="332"/>
      <c r="D4779" s="333"/>
      <c r="E4779" s="334"/>
      <c r="F4779" s="334"/>
      <c r="G4779" s="334"/>
      <c r="H4779" s="335"/>
      <c r="I4779" s="336"/>
      <c r="J4779" s="336"/>
      <c r="K4779" s="336"/>
      <c r="L4779" s="336"/>
      <c r="M4779" s="336"/>
      <c r="N4779" s="337"/>
    </row>
    <row r="4780" spans="2:14" x14ac:dyDescent="0.2">
      <c r="B4780" s="332"/>
      <c r="C4780" s="332"/>
      <c r="D4780" s="333"/>
      <c r="E4780" s="334"/>
      <c r="F4780" s="334"/>
      <c r="G4780" s="334"/>
      <c r="H4780" s="335"/>
      <c r="I4780" s="336"/>
      <c r="J4780" s="336"/>
      <c r="K4780" s="336"/>
      <c r="L4780" s="336"/>
      <c r="M4780" s="336"/>
      <c r="N4780" s="337"/>
    </row>
    <row r="4781" spans="2:14" x14ac:dyDescent="0.2">
      <c r="B4781" s="332"/>
      <c r="C4781" s="332"/>
      <c r="D4781" s="333"/>
      <c r="E4781" s="334"/>
      <c r="F4781" s="334"/>
      <c r="G4781" s="334"/>
      <c r="H4781" s="335"/>
      <c r="I4781" s="336"/>
      <c r="J4781" s="336"/>
      <c r="K4781" s="336"/>
      <c r="L4781" s="336"/>
      <c r="M4781" s="336"/>
      <c r="N4781" s="337"/>
    </row>
    <row r="4782" spans="2:14" x14ac:dyDescent="0.2">
      <c r="B4782" s="332"/>
      <c r="C4782" s="332"/>
      <c r="D4782" s="333"/>
      <c r="E4782" s="334"/>
      <c r="F4782" s="334"/>
      <c r="G4782" s="334"/>
      <c r="H4782" s="335"/>
      <c r="I4782" s="336"/>
      <c r="J4782" s="336"/>
      <c r="K4782" s="336"/>
      <c r="L4782" s="336"/>
      <c r="M4782" s="336"/>
      <c r="N4782" s="337"/>
    </row>
    <row r="4783" spans="2:14" x14ac:dyDescent="0.2">
      <c r="B4783" s="332"/>
      <c r="C4783" s="332"/>
      <c r="D4783" s="333"/>
      <c r="E4783" s="334"/>
      <c r="F4783" s="334"/>
      <c r="G4783" s="334"/>
      <c r="H4783" s="335"/>
      <c r="I4783" s="336"/>
      <c r="J4783" s="336"/>
      <c r="K4783" s="336"/>
      <c r="L4783" s="336"/>
      <c r="M4783" s="336"/>
      <c r="N4783" s="337"/>
    </row>
    <row r="4784" spans="2:14" x14ac:dyDescent="0.2">
      <c r="B4784" s="332"/>
      <c r="C4784" s="332"/>
      <c r="D4784" s="333"/>
      <c r="E4784" s="334"/>
      <c r="F4784" s="334"/>
      <c r="G4784" s="334"/>
      <c r="H4784" s="335"/>
      <c r="I4784" s="336"/>
      <c r="J4784" s="336"/>
      <c r="K4784" s="336"/>
      <c r="L4784" s="336"/>
      <c r="M4784" s="336"/>
      <c r="N4784" s="337"/>
    </row>
    <row r="4785" spans="2:14" x14ac:dyDescent="0.2">
      <c r="B4785" s="332"/>
      <c r="C4785" s="332"/>
      <c r="D4785" s="333"/>
      <c r="E4785" s="334"/>
      <c r="F4785" s="334"/>
      <c r="G4785" s="334"/>
      <c r="H4785" s="335"/>
      <c r="I4785" s="336"/>
      <c r="J4785" s="336"/>
      <c r="K4785" s="336"/>
      <c r="L4785" s="336"/>
      <c r="M4785" s="336"/>
      <c r="N4785" s="337"/>
    </row>
    <row r="4786" spans="2:14" x14ac:dyDescent="0.2">
      <c r="B4786" s="332"/>
      <c r="C4786" s="332"/>
      <c r="D4786" s="333"/>
      <c r="E4786" s="334"/>
      <c r="F4786" s="334"/>
      <c r="G4786" s="334"/>
      <c r="H4786" s="335"/>
      <c r="I4786" s="336"/>
      <c r="J4786" s="336"/>
      <c r="K4786" s="336"/>
      <c r="L4786" s="336"/>
      <c r="M4786" s="336"/>
      <c r="N4786" s="337"/>
    </row>
    <row r="4787" spans="2:14" x14ac:dyDescent="0.2">
      <c r="B4787" s="332"/>
      <c r="C4787" s="332"/>
      <c r="D4787" s="333"/>
      <c r="E4787" s="334"/>
      <c r="F4787" s="334"/>
      <c r="G4787" s="334"/>
      <c r="H4787" s="335"/>
      <c r="I4787" s="336"/>
      <c r="J4787" s="336"/>
      <c r="K4787" s="336"/>
      <c r="L4787" s="336"/>
      <c r="M4787" s="336"/>
      <c r="N4787" s="337"/>
    </row>
    <row r="4788" spans="2:14" x14ac:dyDescent="0.2">
      <c r="B4788" s="332"/>
      <c r="C4788" s="332"/>
      <c r="D4788" s="333"/>
      <c r="E4788" s="334"/>
      <c r="F4788" s="334"/>
      <c r="G4788" s="334"/>
      <c r="H4788" s="335"/>
      <c r="I4788" s="336"/>
      <c r="J4788" s="336"/>
      <c r="K4788" s="336"/>
      <c r="L4788" s="336"/>
      <c r="M4788" s="336"/>
      <c r="N4788" s="337"/>
    </row>
    <row r="4789" spans="2:14" x14ac:dyDescent="0.2">
      <c r="B4789" s="332"/>
      <c r="C4789" s="332"/>
      <c r="D4789" s="333"/>
      <c r="E4789" s="334"/>
      <c r="F4789" s="334"/>
      <c r="G4789" s="334"/>
      <c r="H4789" s="335"/>
      <c r="I4789" s="336"/>
      <c r="J4789" s="336"/>
      <c r="K4789" s="336"/>
      <c r="L4789" s="336"/>
      <c r="M4789" s="336"/>
      <c r="N4789" s="337"/>
    </row>
    <row r="4790" spans="2:14" x14ac:dyDescent="0.2">
      <c r="B4790" s="332"/>
      <c r="C4790" s="332"/>
      <c r="D4790" s="333"/>
      <c r="E4790" s="334"/>
      <c r="F4790" s="334"/>
      <c r="G4790" s="334"/>
      <c r="H4790" s="335"/>
      <c r="I4790" s="336"/>
      <c r="J4790" s="336"/>
      <c r="K4790" s="336"/>
      <c r="L4790" s="336"/>
      <c r="M4790" s="336"/>
      <c r="N4790" s="337"/>
    </row>
    <row r="4791" spans="2:14" x14ac:dyDescent="0.2">
      <c r="B4791" s="332"/>
      <c r="C4791" s="332"/>
      <c r="D4791" s="333"/>
      <c r="E4791" s="334"/>
      <c r="F4791" s="334"/>
      <c r="G4791" s="334"/>
      <c r="H4791" s="335"/>
      <c r="I4791" s="336"/>
      <c r="J4791" s="336"/>
      <c r="K4791" s="336"/>
      <c r="L4791" s="336"/>
      <c r="M4791" s="336"/>
      <c r="N4791" s="337"/>
    </row>
    <row r="4792" spans="2:14" x14ac:dyDescent="0.2">
      <c r="B4792" s="332"/>
      <c r="C4792" s="332"/>
      <c r="D4792" s="333"/>
      <c r="E4792" s="334"/>
      <c r="F4792" s="334"/>
      <c r="G4792" s="334"/>
      <c r="H4792" s="335"/>
      <c r="I4792" s="336"/>
      <c r="J4792" s="336"/>
      <c r="K4792" s="336"/>
      <c r="L4792" s="336"/>
      <c r="M4792" s="336"/>
      <c r="N4792" s="337"/>
    </row>
    <row r="4793" spans="2:14" x14ac:dyDescent="0.2">
      <c r="B4793" s="332"/>
      <c r="C4793" s="332"/>
      <c r="D4793" s="333"/>
      <c r="E4793" s="334"/>
      <c r="F4793" s="334"/>
      <c r="G4793" s="334"/>
      <c r="H4793" s="335"/>
      <c r="I4793" s="336"/>
      <c r="J4793" s="336"/>
      <c r="K4793" s="336"/>
      <c r="L4793" s="336"/>
      <c r="M4793" s="336"/>
      <c r="N4793" s="337"/>
    </row>
    <row r="4794" spans="2:14" x14ac:dyDescent="0.2">
      <c r="B4794" s="332"/>
      <c r="C4794" s="332"/>
      <c r="D4794" s="333"/>
      <c r="E4794" s="334"/>
      <c r="F4794" s="334"/>
      <c r="G4794" s="334"/>
      <c r="H4794" s="335"/>
      <c r="I4794" s="336"/>
      <c r="J4794" s="336"/>
      <c r="K4794" s="336"/>
      <c r="L4794" s="336"/>
      <c r="M4794" s="336"/>
      <c r="N4794" s="337"/>
    </row>
    <row r="4795" spans="2:14" x14ac:dyDescent="0.2">
      <c r="B4795" s="332"/>
      <c r="C4795" s="332"/>
      <c r="D4795" s="333"/>
      <c r="E4795" s="334"/>
      <c r="F4795" s="334"/>
      <c r="G4795" s="334"/>
      <c r="H4795" s="335"/>
      <c r="I4795" s="336"/>
      <c r="J4795" s="336"/>
      <c r="K4795" s="336"/>
      <c r="L4795" s="336"/>
      <c r="M4795" s="336"/>
      <c r="N4795" s="337"/>
    </row>
    <row r="4796" spans="2:14" x14ac:dyDescent="0.2">
      <c r="B4796" s="332"/>
      <c r="C4796" s="332"/>
      <c r="D4796" s="333"/>
      <c r="E4796" s="334"/>
      <c r="F4796" s="334"/>
      <c r="G4796" s="334"/>
      <c r="H4796" s="335"/>
      <c r="I4796" s="336"/>
      <c r="J4796" s="336"/>
      <c r="K4796" s="336"/>
      <c r="L4796" s="336"/>
      <c r="M4796" s="336"/>
      <c r="N4796" s="337"/>
    </row>
    <row r="4797" spans="2:14" x14ac:dyDescent="0.2">
      <c r="B4797" s="332"/>
      <c r="C4797" s="332"/>
      <c r="D4797" s="333"/>
      <c r="E4797" s="334"/>
      <c r="F4797" s="334"/>
      <c r="G4797" s="334"/>
      <c r="H4797" s="335"/>
      <c r="I4797" s="336"/>
      <c r="J4797" s="336"/>
      <c r="K4797" s="336"/>
      <c r="L4797" s="336"/>
      <c r="M4797" s="336"/>
      <c r="N4797" s="337"/>
    </row>
    <row r="4798" spans="2:14" x14ac:dyDescent="0.2">
      <c r="B4798" s="332"/>
      <c r="C4798" s="332"/>
      <c r="D4798" s="333"/>
      <c r="E4798" s="334"/>
      <c r="F4798" s="334"/>
      <c r="G4798" s="334"/>
      <c r="H4798" s="335"/>
      <c r="I4798" s="336"/>
      <c r="J4798" s="336"/>
      <c r="K4798" s="336"/>
      <c r="L4798" s="336"/>
      <c r="M4798" s="336"/>
      <c r="N4798" s="337"/>
    </row>
    <row r="4799" spans="2:14" x14ac:dyDescent="0.2">
      <c r="B4799" s="332"/>
      <c r="C4799" s="332"/>
      <c r="D4799" s="333"/>
      <c r="E4799" s="334"/>
      <c r="F4799" s="334"/>
      <c r="G4799" s="334"/>
      <c r="H4799" s="335"/>
      <c r="I4799" s="336"/>
      <c r="J4799" s="336"/>
      <c r="K4799" s="336"/>
      <c r="L4799" s="336"/>
      <c r="M4799" s="336"/>
      <c r="N4799" s="337"/>
    </row>
    <row r="4800" spans="2:14" x14ac:dyDescent="0.2">
      <c r="B4800" s="332"/>
      <c r="C4800" s="332"/>
      <c r="D4800" s="333"/>
      <c r="E4800" s="334"/>
      <c r="F4800" s="334"/>
      <c r="G4800" s="334"/>
      <c r="H4800" s="335"/>
      <c r="I4800" s="336"/>
      <c r="J4800" s="336"/>
      <c r="K4800" s="336"/>
      <c r="L4800" s="336"/>
      <c r="M4800" s="336"/>
      <c r="N4800" s="337"/>
    </row>
    <row r="4801" spans="2:14" x14ac:dyDescent="0.2">
      <c r="B4801" s="332"/>
      <c r="C4801" s="332"/>
      <c r="D4801" s="333"/>
      <c r="E4801" s="334"/>
      <c r="F4801" s="334"/>
      <c r="G4801" s="334"/>
      <c r="H4801" s="335"/>
      <c r="I4801" s="336"/>
      <c r="J4801" s="336"/>
      <c r="K4801" s="336"/>
      <c r="L4801" s="336"/>
      <c r="M4801" s="336"/>
      <c r="N4801" s="337"/>
    </row>
    <row r="4802" spans="2:14" x14ac:dyDescent="0.2">
      <c r="B4802" s="332"/>
      <c r="C4802" s="332"/>
      <c r="D4802" s="333"/>
      <c r="E4802" s="334"/>
      <c r="F4802" s="334"/>
      <c r="G4802" s="334"/>
      <c r="H4802" s="335"/>
      <c r="I4802" s="336"/>
      <c r="J4802" s="336"/>
      <c r="K4802" s="336"/>
      <c r="L4802" s="336"/>
      <c r="M4802" s="336"/>
      <c r="N4802" s="337"/>
    </row>
    <row r="4803" spans="2:14" x14ac:dyDescent="0.2">
      <c r="B4803" s="332"/>
      <c r="C4803" s="332"/>
      <c r="D4803" s="333"/>
      <c r="E4803" s="334"/>
      <c r="F4803" s="334"/>
      <c r="G4803" s="334"/>
      <c r="H4803" s="335"/>
      <c r="I4803" s="336"/>
      <c r="J4803" s="336"/>
      <c r="K4803" s="336"/>
      <c r="L4803" s="336"/>
      <c r="M4803" s="336"/>
      <c r="N4803" s="337"/>
    </row>
    <row r="4804" spans="2:14" x14ac:dyDescent="0.2">
      <c r="B4804" s="332"/>
      <c r="C4804" s="332"/>
      <c r="D4804" s="333"/>
      <c r="E4804" s="334"/>
      <c r="F4804" s="334"/>
      <c r="G4804" s="334"/>
      <c r="H4804" s="335"/>
      <c r="I4804" s="336"/>
      <c r="J4804" s="336"/>
      <c r="K4804" s="336"/>
      <c r="L4804" s="336"/>
      <c r="M4804" s="336"/>
      <c r="N4804" s="337"/>
    </row>
    <row r="4805" spans="2:14" x14ac:dyDescent="0.2">
      <c r="B4805" s="332"/>
      <c r="C4805" s="332"/>
      <c r="D4805" s="333"/>
      <c r="E4805" s="334"/>
      <c r="F4805" s="334"/>
      <c r="G4805" s="334"/>
      <c r="H4805" s="335"/>
      <c r="I4805" s="336"/>
      <c r="J4805" s="336"/>
      <c r="K4805" s="336"/>
      <c r="L4805" s="336"/>
      <c r="M4805" s="336"/>
      <c r="N4805" s="337"/>
    </row>
    <row r="4806" spans="2:14" x14ac:dyDescent="0.2">
      <c r="B4806" s="332"/>
      <c r="C4806" s="332"/>
      <c r="D4806" s="333"/>
      <c r="E4806" s="334"/>
      <c r="F4806" s="334"/>
      <c r="G4806" s="334"/>
      <c r="H4806" s="335"/>
      <c r="I4806" s="336"/>
      <c r="J4806" s="336"/>
      <c r="K4806" s="336"/>
      <c r="L4806" s="336"/>
      <c r="M4806" s="336"/>
      <c r="N4806" s="337"/>
    </row>
    <row r="4807" spans="2:14" x14ac:dyDescent="0.2">
      <c r="B4807" s="332"/>
      <c r="C4807" s="332"/>
      <c r="D4807" s="333"/>
      <c r="E4807" s="334"/>
      <c r="F4807" s="334"/>
      <c r="G4807" s="334"/>
      <c r="H4807" s="335"/>
      <c r="I4807" s="336"/>
      <c r="J4807" s="336"/>
      <c r="K4807" s="336"/>
      <c r="L4807" s="336"/>
      <c r="M4807" s="336"/>
      <c r="N4807" s="337"/>
    </row>
    <row r="4808" spans="2:14" x14ac:dyDescent="0.2">
      <c r="B4808" s="332"/>
      <c r="C4808" s="332"/>
      <c r="D4808" s="333"/>
      <c r="E4808" s="334"/>
      <c r="F4808" s="334"/>
      <c r="G4808" s="334"/>
      <c r="H4808" s="335"/>
      <c r="I4808" s="336"/>
      <c r="J4808" s="336"/>
      <c r="K4808" s="336"/>
      <c r="L4808" s="336"/>
      <c r="M4808" s="336"/>
      <c r="N4808" s="337"/>
    </row>
    <row r="4809" spans="2:14" x14ac:dyDescent="0.2">
      <c r="B4809" s="332"/>
      <c r="C4809" s="332"/>
      <c r="D4809" s="333"/>
      <c r="E4809" s="334"/>
      <c r="F4809" s="334"/>
      <c r="G4809" s="334"/>
      <c r="H4809" s="335"/>
      <c r="I4809" s="336"/>
      <c r="J4809" s="336"/>
      <c r="K4809" s="336"/>
      <c r="L4809" s="336"/>
      <c r="M4809" s="336"/>
      <c r="N4809" s="337"/>
    </row>
    <row r="4810" spans="2:14" x14ac:dyDescent="0.2">
      <c r="B4810" s="332"/>
      <c r="C4810" s="332"/>
      <c r="D4810" s="333"/>
      <c r="E4810" s="334"/>
      <c r="F4810" s="334"/>
      <c r="G4810" s="334"/>
      <c r="H4810" s="335"/>
      <c r="I4810" s="336"/>
      <c r="J4810" s="336"/>
      <c r="K4810" s="336"/>
      <c r="L4810" s="336"/>
      <c r="M4810" s="336"/>
      <c r="N4810" s="337"/>
    </row>
    <row r="4811" spans="2:14" x14ac:dyDescent="0.2">
      <c r="B4811" s="332"/>
      <c r="C4811" s="332"/>
      <c r="D4811" s="333"/>
      <c r="E4811" s="334"/>
      <c r="F4811" s="334"/>
      <c r="G4811" s="334"/>
      <c r="H4811" s="335"/>
      <c r="I4811" s="336"/>
      <c r="J4811" s="336"/>
      <c r="K4811" s="336"/>
      <c r="L4811" s="336"/>
      <c r="M4811" s="336"/>
      <c r="N4811" s="337"/>
    </row>
    <row r="4812" spans="2:14" x14ac:dyDescent="0.2">
      <c r="B4812" s="332"/>
      <c r="C4812" s="332"/>
      <c r="D4812" s="333"/>
      <c r="E4812" s="334"/>
      <c r="F4812" s="334"/>
      <c r="G4812" s="334"/>
      <c r="H4812" s="335"/>
      <c r="I4812" s="336"/>
      <c r="J4812" s="336"/>
      <c r="K4812" s="336"/>
      <c r="L4812" s="336"/>
      <c r="M4812" s="336"/>
      <c r="N4812" s="337"/>
    </row>
    <row r="4813" spans="2:14" x14ac:dyDescent="0.2">
      <c r="B4813" s="332"/>
      <c r="C4813" s="332"/>
      <c r="D4813" s="333"/>
      <c r="E4813" s="334"/>
      <c r="F4813" s="334"/>
      <c r="G4813" s="334"/>
      <c r="H4813" s="335"/>
      <c r="I4813" s="336"/>
      <c r="J4813" s="336"/>
      <c r="K4813" s="336"/>
      <c r="L4813" s="336"/>
      <c r="M4813" s="336"/>
      <c r="N4813" s="337"/>
    </row>
    <row r="4814" spans="2:14" x14ac:dyDescent="0.2">
      <c r="B4814" s="332"/>
      <c r="C4814" s="332"/>
      <c r="D4814" s="333"/>
      <c r="E4814" s="334"/>
      <c r="F4814" s="334"/>
      <c r="G4814" s="334"/>
      <c r="H4814" s="335"/>
      <c r="I4814" s="336"/>
      <c r="J4814" s="336"/>
      <c r="K4814" s="336"/>
      <c r="L4814" s="336"/>
      <c r="M4814" s="336"/>
      <c r="N4814" s="337"/>
    </row>
    <row r="4815" spans="2:14" x14ac:dyDescent="0.2">
      <c r="B4815" s="332"/>
      <c r="C4815" s="332"/>
      <c r="D4815" s="333"/>
      <c r="E4815" s="334"/>
      <c r="F4815" s="334"/>
      <c r="G4815" s="334"/>
      <c r="H4815" s="335"/>
      <c r="I4815" s="336"/>
      <c r="J4815" s="336"/>
      <c r="K4815" s="336"/>
      <c r="L4815" s="336"/>
      <c r="M4815" s="336"/>
      <c r="N4815" s="337"/>
    </row>
    <row r="4816" spans="2:14" x14ac:dyDescent="0.2">
      <c r="B4816" s="332"/>
      <c r="C4816" s="332"/>
      <c r="D4816" s="333"/>
      <c r="E4816" s="334"/>
      <c r="F4816" s="334"/>
      <c r="G4816" s="334"/>
      <c r="H4816" s="335"/>
      <c r="I4816" s="336"/>
      <c r="J4816" s="336"/>
      <c r="K4816" s="336"/>
      <c r="L4816" s="336"/>
      <c r="M4816" s="336"/>
      <c r="N4816" s="337"/>
    </row>
    <row r="4817" spans="2:14" x14ac:dyDescent="0.2">
      <c r="B4817" s="332"/>
      <c r="C4817" s="332"/>
      <c r="D4817" s="333"/>
      <c r="E4817" s="334"/>
      <c r="F4817" s="334"/>
      <c r="G4817" s="334"/>
      <c r="H4817" s="335"/>
      <c r="I4817" s="336"/>
      <c r="J4817" s="336"/>
      <c r="K4817" s="336"/>
      <c r="L4817" s="336"/>
      <c r="M4817" s="336"/>
      <c r="N4817" s="337"/>
    </row>
    <row r="4818" spans="2:14" x14ac:dyDescent="0.2">
      <c r="B4818" s="332"/>
      <c r="C4818" s="332"/>
      <c r="D4818" s="333"/>
      <c r="E4818" s="334"/>
      <c r="F4818" s="334"/>
      <c r="G4818" s="334"/>
      <c r="H4818" s="335"/>
      <c r="I4818" s="336"/>
      <c r="J4818" s="336"/>
      <c r="K4818" s="336"/>
      <c r="L4818" s="336"/>
      <c r="M4818" s="336"/>
      <c r="N4818" s="337"/>
    </row>
    <row r="4819" spans="2:14" x14ac:dyDescent="0.2">
      <c r="B4819" s="332"/>
      <c r="C4819" s="332"/>
      <c r="D4819" s="333"/>
      <c r="E4819" s="334"/>
      <c r="F4819" s="334"/>
      <c r="G4819" s="334"/>
      <c r="H4819" s="335"/>
      <c r="I4819" s="336"/>
      <c r="J4819" s="336"/>
      <c r="K4819" s="336"/>
      <c r="L4819" s="336"/>
      <c r="M4819" s="336"/>
      <c r="N4819" s="337"/>
    </row>
    <row r="4820" spans="2:14" x14ac:dyDescent="0.2">
      <c r="B4820" s="332"/>
      <c r="C4820" s="332"/>
      <c r="D4820" s="333"/>
      <c r="E4820" s="334"/>
      <c r="F4820" s="334"/>
      <c r="G4820" s="334"/>
      <c r="H4820" s="335"/>
      <c r="I4820" s="336"/>
      <c r="J4820" s="336"/>
      <c r="K4820" s="336"/>
      <c r="L4820" s="336"/>
      <c r="M4820" s="336"/>
      <c r="N4820" s="337"/>
    </row>
    <row r="4821" spans="2:14" x14ac:dyDescent="0.2">
      <c r="B4821" s="332"/>
      <c r="C4821" s="332"/>
      <c r="D4821" s="333"/>
      <c r="E4821" s="334"/>
      <c r="F4821" s="334"/>
      <c r="G4821" s="334"/>
      <c r="H4821" s="335"/>
      <c r="I4821" s="336"/>
      <c r="J4821" s="336"/>
      <c r="K4821" s="336"/>
      <c r="L4821" s="336"/>
      <c r="M4821" s="336"/>
      <c r="N4821" s="337"/>
    </row>
    <row r="4822" spans="2:14" x14ac:dyDescent="0.2">
      <c r="B4822" s="332"/>
      <c r="C4822" s="332"/>
      <c r="D4822" s="333"/>
      <c r="E4822" s="334"/>
      <c r="F4822" s="334"/>
      <c r="G4822" s="334"/>
      <c r="H4822" s="335"/>
      <c r="I4822" s="336"/>
      <c r="J4822" s="336"/>
      <c r="K4822" s="336"/>
      <c r="L4822" s="336"/>
      <c r="M4822" s="336"/>
      <c r="N4822" s="337"/>
    </row>
    <row r="4823" spans="2:14" x14ac:dyDescent="0.2">
      <c r="B4823" s="332"/>
      <c r="C4823" s="332"/>
      <c r="D4823" s="333"/>
      <c r="E4823" s="334"/>
      <c r="F4823" s="334"/>
      <c r="G4823" s="334"/>
      <c r="H4823" s="335"/>
      <c r="I4823" s="336"/>
      <c r="J4823" s="336"/>
      <c r="K4823" s="336"/>
      <c r="L4823" s="336"/>
      <c r="M4823" s="336"/>
      <c r="N4823" s="337"/>
    </row>
    <row r="4824" spans="2:14" x14ac:dyDescent="0.2">
      <c r="B4824" s="332"/>
      <c r="C4824" s="332"/>
      <c r="D4824" s="333"/>
      <c r="E4824" s="334"/>
      <c r="F4824" s="334"/>
      <c r="G4824" s="334"/>
      <c r="H4824" s="335"/>
      <c r="I4824" s="336"/>
      <c r="J4824" s="336"/>
      <c r="K4824" s="336"/>
      <c r="L4824" s="336"/>
      <c r="M4824" s="336"/>
      <c r="N4824" s="337"/>
    </row>
    <row r="4825" spans="2:14" x14ac:dyDescent="0.2">
      <c r="B4825" s="332"/>
      <c r="C4825" s="332"/>
      <c r="D4825" s="333"/>
      <c r="E4825" s="334"/>
      <c r="F4825" s="334"/>
      <c r="G4825" s="334"/>
      <c r="H4825" s="335"/>
      <c r="I4825" s="336"/>
      <c r="J4825" s="336"/>
      <c r="K4825" s="336"/>
      <c r="L4825" s="336"/>
      <c r="M4825" s="336"/>
      <c r="N4825" s="337"/>
    </row>
    <row r="4826" spans="2:14" x14ac:dyDescent="0.2">
      <c r="B4826" s="332"/>
      <c r="C4826" s="332"/>
      <c r="D4826" s="333"/>
      <c r="E4826" s="334"/>
      <c r="F4826" s="334"/>
      <c r="G4826" s="334"/>
      <c r="H4826" s="335"/>
      <c r="I4826" s="336"/>
      <c r="J4826" s="336"/>
      <c r="K4826" s="336"/>
      <c r="L4826" s="336"/>
      <c r="M4826" s="336"/>
      <c r="N4826" s="337"/>
    </row>
    <row r="4827" spans="2:14" x14ac:dyDescent="0.2">
      <c r="B4827" s="332"/>
      <c r="C4827" s="332"/>
      <c r="D4827" s="333"/>
      <c r="E4827" s="334"/>
      <c r="F4827" s="334"/>
      <c r="G4827" s="334"/>
      <c r="H4827" s="335"/>
      <c r="I4827" s="336"/>
      <c r="J4827" s="336"/>
      <c r="K4827" s="336"/>
      <c r="L4827" s="336"/>
      <c r="M4827" s="336"/>
      <c r="N4827" s="337"/>
    </row>
    <row r="4828" spans="2:14" x14ac:dyDescent="0.2">
      <c r="B4828" s="332"/>
      <c r="C4828" s="332"/>
      <c r="D4828" s="333"/>
      <c r="E4828" s="334"/>
      <c r="F4828" s="334"/>
      <c r="G4828" s="334"/>
      <c r="H4828" s="335"/>
      <c r="I4828" s="336"/>
      <c r="J4828" s="336"/>
      <c r="K4828" s="336"/>
      <c r="L4828" s="336"/>
      <c r="M4828" s="336"/>
      <c r="N4828" s="337"/>
    </row>
    <row r="4829" spans="2:14" x14ac:dyDescent="0.2">
      <c r="B4829" s="332"/>
      <c r="C4829" s="332"/>
      <c r="D4829" s="333"/>
      <c r="E4829" s="334"/>
      <c r="F4829" s="334"/>
      <c r="G4829" s="334"/>
      <c r="H4829" s="335"/>
      <c r="I4829" s="336"/>
      <c r="J4829" s="336"/>
      <c r="K4829" s="336"/>
      <c r="L4829" s="336"/>
      <c r="M4829" s="336"/>
      <c r="N4829" s="337"/>
    </row>
    <row r="4830" spans="2:14" x14ac:dyDescent="0.2">
      <c r="B4830" s="332"/>
      <c r="C4830" s="332"/>
      <c r="D4830" s="333"/>
      <c r="E4830" s="334"/>
      <c r="F4830" s="334"/>
      <c r="G4830" s="334"/>
      <c r="H4830" s="335"/>
      <c r="I4830" s="336"/>
      <c r="J4830" s="336"/>
      <c r="K4830" s="336"/>
      <c r="L4830" s="336"/>
      <c r="M4830" s="336"/>
      <c r="N4830" s="337"/>
    </row>
    <row r="4831" spans="2:14" x14ac:dyDescent="0.2">
      <c r="B4831" s="332"/>
      <c r="C4831" s="332"/>
      <c r="D4831" s="333"/>
      <c r="E4831" s="334"/>
      <c r="F4831" s="334"/>
      <c r="G4831" s="334"/>
      <c r="H4831" s="335"/>
      <c r="I4831" s="336"/>
      <c r="J4831" s="336"/>
      <c r="K4831" s="336"/>
      <c r="L4831" s="336"/>
      <c r="M4831" s="336"/>
      <c r="N4831" s="337"/>
    </row>
    <row r="4832" spans="2:14" x14ac:dyDescent="0.2">
      <c r="B4832" s="332"/>
      <c r="C4832" s="332"/>
      <c r="D4832" s="333"/>
      <c r="E4832" s="334"/>
      <c r="F4832" s="334"/>
      <c r="G4832" s="334"/>
      <c r="H4832" s="335"/>
      <c r="I4832" s="336"/>
      <c r="J4832" s="336"/>
      <c r="K4832" s="336"/>
      <c r="L4832" s="336"/>
      <c r="M4832" s="336"/>
      <c r="N4832" s="337"/>
    </row>
    <row r="4833" spans="2:14" x14ac:dyDescent="0.2">
      <c r="B4833" s="332"/>
      <c r="C4833" s="332"/>
      <c r="D4833" s="333"/>
      <c r="E4833" s="334"/>
      <c r="F4833" s="334"/>
      <c r="G4833" s="334"/>
      <c r="H4833" s="335"/>
      <c r="I4833" s="336"/>
      <c r="J4833" s="336"/>
      <c r="K4833" s="336"/>
      <c r="L4833" s="336"/>
      <c r="M4833" s="336"/>
      <c r="N4833" s="337"/>
    </row>
    <row r="4834" spans="2:14" x14ac:dyDescent="0.2">
      <c r="B4834" s="332"/>
      <c r="C4834" s="332"/>
      <c r="D4834" s="333"/>
      <c r="E4834" s="334"/>
      <c r="F4834" s="334"/>
      <c r="G4834" s="334"/>
      <c r="H4834" s="335"/>
      <c r="I4834" s="336"/>
      <c r="J4834" s="336"/>
      <c r="K4834" s="336"/>
      <c r="L4834" s="336"/>
      <c r="M4834" s="336"/>
      <c r="N4834" s="337"/>
    </row>
    <row r="4835" spans="2:14" x14ac:dyDescent="0.2">
      <c r="B4835" s="332"/>
      <c r="C4835" s="332"/>
      <c r="D4835" s="333"/>
      <c r="E4835" s="334"/>
      <c r="F4835" s="334"/>
      <c r="G4835" s="334"/>
      <c r="H4835" s="335"/>
      <c r="I4835" s="336"/>
      <c r="J4835" s="336"/>
      <c r="K4835" s="336"/>
      <c r="L4835" s="336"/>
      <c r="M4835" s="336"/>
      <c r="N4835" s="337"/>
    </row>
    <row r="4836" spans="2:14" x14ac:dyDescent="0.2">
      <c r="B4836" s="332"/>
      <c r="C4836" s="332"/>
      <c r="D4836" s="333"/>
      <c r="E4836" s="334"/>
      <c r="F4836" s="334"/>
      <c r="G4836" s="334"/>
      <c r="H4836" s="335"/>
      <c r="I4836" s="336"/>
      <c r="J4836" s="336"/>
      <c r="K4836" s="336"/>
      <c r="L4836" s="336"/>
      <c r="M4836" s="336"/>
      <c r="N4836" s="337"/>
    </row>
    <row r="4837" spans="2:14" x14ac:dyDescent="0.2">
      <c r="B4837" s="332"/>
      <c r="C4837" s="332"/>
      <c r="D4837" s="333"/>
      <c r="E4837" s="334"/>
      <c r="F4837" s="334"/>
      <c r="G4837" s="334"/>
      <c r="H4837" s="335"/>
      <c r="I4837" s="336"/>
      <c r="J4837" s="336"/>
      <c r="K4837" s="336"/>
      <c r="L4837" s="336"/>
      <c r="M4837" s="336"/>
      <c r="N4837" s="337"/>
    </row>
    <row r="4838" spans="2:14" x14ac:dyDescent="0.2">
      <c r="B4838" s="332"/>
      <c r="C4838" s="332"/>
      <c r="D4838" s="333"/>
      <c r="E4838" s="334"/>
      <c r="F4838" s="334"/>
      <c r="G4838" s="334"/>
      <c r="H4838" s="335"/>
      <c r="I4838" s="336"/>
      <c r="J4838" s="336"/>
      <c r="K4838" s="336"/>
      <c r="L4838" s="336"/>
      <c r="M4838" s="336"/>
      <c r="N4838" s="337"/>
    </row>
    <row r="4839" spans="2:14" x14ac:dyDescent="0.2">
      <c r="B4839" s="332"/>
      <c r="C4839" s="332"/>
      <c r="D4839" s="333"/>
      <c r="E4839" s="334"/>
      <c r="F4839" s="334"/>
      <c r="G4839" s="334"/>
      <c r="H4839" s="335"/>
      <c r="I4839" s="336"/>
      <c r="J4839" s="336"/>
      <c r="K4839" s="336"/>
      <c r="L4839" s="336"/>
      <c r="M4839" s="336"/>
      <c r="N4839" s="337"/>
    </row>
    <row r="4840" spans="2:14" x14ac:dyDescent="0.2">
      <c r="B4840" s="332"/>
      <c r="C4840" s="332"/>
      <c r="D4840" s="333"/>
      <c r="E4840" s="334"/>
      <c r="F4840" s="334"/>
      <c r="G4840" s="334"/>
      <c r="H4840" s="335"/>
      <c r="I4840" s="336"/>
      <c r="J4840" s="336"/>
      <c r="K4840" s="336"/>
      <c r="L4840" s="336"/>
      <c r="M4840" s="336"/>
      <c r="N4840" s="337"/>
    </row>
    <row r="4841" spans="2:14" x14ac:dyDescent="0.2">
      <c r="B4841" s="332"/>
      <c r="C4841" s="332"/>
      <c r="D4841" s="333"/>
      <c r="E4841" s="334"/>
      <c r="F4841" s="334"/>
      <c r="G4841" s="334"/>
      <c r="H4841" s="335"/>
      <c r="I4841" s="336"/>
      <c r="J4841" s="336"/>
      <c r="K4841" s="336"/>
      <c r="L4841" s="336"/>
      <c r="M4841" s="336"/>
      <c r="N4841" s="337"/>
    </row>
    <row r="4842" spans="2:14" x14ac:dyDescent="0.2">
      <c r="B4842" s="332"/>
      <c r="C4842" s="332"/>
      <c r="D4842" s="333"/>
      <c r="E4842" s="334"/>
      <c r="F4842" s="334"/>
      <c r="G4842" s="334"/>
      <c r="H4842" s="335"/>
      <c r="I4842" s="336"/>
      <c r="J4842" s="336"/>
      <c r="K4842" s="336"/>
      <c r="L4842" s="336"/>
      <c r="M4842" s="336"/>
      <c r="N4842" s="337"/>
    </row>
    <row r="4843" spans="2:14" x14ac:dyDescent="0.2">
      <c r="B4843" s="332"/>
      <c r="C4843" s="332"/>
      <c r="D4843" s="333"/>
      <c r="E4843" s="334"/>
      <c r="F4843" s="334"/>
      <c r="G4843" s="334"/>
      <c r="H4843" s="335"/>
      <c r="I4843" s="336"/>
      <c r="J4843" s="336"/>
      <c r="K4843" s="336"/>
      <c r="L4843" s="336"/>
      <c r="M4843" s="336"/>
      <c r="N4843" s="337"/>
    </row>
    <row r="4844" spans="2:14" x14ac:dyDescent="0.2">
      <c r="B4844" s="332"/>
      <c r="C4844" s="332"/>
      <c r="D4844" s="333"/>
      <c r="E4844" s="334"/>
      <c r="F4844" s="334"/>
      <c r="G4844" s="334"/>
      <c r="H4844" s="335"/>
      <c r="I4844" s="336"/>
      <c r="J4844" s="336"/>
      <c r="K4844" s="336"/>
      <c r="L4844" s="336"/>
      <c r="M4844" s="336"/>
      <c r="N4844" s="337"/>
    </row>
    <row r="4845" spans="2:14" x14ac:dyDescent="0.2">
      <c r="B4845" s="332"/>
      <c r="C4845" s="332"/>
      <c r="D4845" s="333"/>
      <c r="E4845" s="334"/>
      <c r="F4845" s="334"/>
      <c r="G4845" s="334"/>
      <c r="H4845" s="335"/>
      <c r="I4845" s="336"/>
      <c r="J4845" s="336"/>
      <c r="K4845" s="336"/>
      <c r="L4845" s="336"/>
      <c r="M4845" s="336"/>
      <c r="N4845" s="337"/>
    </row>
    <row r="4846" spans="2:14" x14ac:dyDescent="0.2">
      <c r="B4846" s="332"/>
      <c r="C4846" s="332"/>
      <c r="D4846" s="333"/>
      <c r="E4846" s="334"/>
      <c r="F4846" s="334"/>
      <c r="G4846" s="334"/>
      <c r="H4846" s="335"/>
      <c r="I4846" s="336"/>
      <c r="J4846" s="336"/>
      <c r="K4846" s="336"/>
      <c r="L4846" s="336"/>
      <c r="M4846" s="336"/>
      <c r="N4846" s="337"/>
    </row>
    <row r="4847" spans="2:14" x14ac:dyDescent="0.2">
      <c r="B4847" s="332"/>
      <c r="C4847" s="332"/>
      <c r="D4847" s="333"/>
      <c r="E4847" s="334"/>
      <c r="F4847" s="334"/>
      <c r="G4847" s="334"/>
      <c r="H4847" s="335"/>
      <c r="I4847" s="336"/>
      <c r="J4847" s="336"/>
      <c r="K4847" s="336"/>
      <c r="L4847" s="336"/>
      <c r="M4847" s="336"/>
      <c r="N4847" s="337"/>
    </row>
    <row r="4848" spans="2:14" x14ac:dyDescent="0.2">
      <c r="B4848" s="332"/>
      <c r="C4848" s="332"/>
      <c r="D4848" s="333"/>
      <c r="E4848" s="334"/>
      <c r="F4848" s="334"/>
      <c r="G4848" s="334"/>
      <c r="H4848" s="335"/>
      <c r="I4848" s="336"/>
      <c r="J4848" s="336"/>
      <c r="K4848" s="336"/>
      <c r="L4848" s="336"/>
      <c r="M4848" s="336"/>
      <c r="N4848" s="337"/>
    </row>
    <row r="4849" spans="2:14" x14ac:dyDescent="0.2">
      <c r="B4849" s="332"/>
      <c r="C4849" s="332"/>
      <c r="D4849" s="333"/>
      <c r="E4849" s="334"/>
      <c r="F4849" s="334"/>
      <c r="G4849" s="334"/>
      <c r="H4849" s="335"/>
      <c r="I4849" s="336"/>
      <c r="J4849" s="336"/>
      <c r="K4849" s="336"/>
      <c r="L4849" s="336"/>
      <c r="M4849" s="336"/>
      <c r="N4849" s="337"/>
    </row>
    <row r="4850" spans="2:14" x14ac:dyDescent="0.2">
      <c r="B4850" s="332"/>
      <c r="C4850" s="332"/>
      <c r="D4850" s="333"/>
      <c r="E4850" s="334"/>
      <c r="F4850" s="334"/>
      <c r="G4850" s="334"/>
      <c r="H4850" s="335"/>
      <c r="I4850" s="336"/>
      <c r="J4850" s="336"/>
      <c r="K4850" s="336"/>
      <c r="L4850" s="336"/>
      <c r="M4850" s="336"/>
      <c r="N4850" s="337"/>
    </row>
    <row r="4851" spans="2:14" x14ac:dyDescent="0.2">
      <c r="B4851" s="332"/>
      <c r="C4851" s="332"/>
      <c r="D4851" s="333"/>
      <c r="E4851" s="334"/>
      <c r="F4851" s="334"/>
      <c r="G4851" s="334"/>
      <c r="H4851" s="335"/>
      <c r="I4851" s="336"/>
      <c r="J4851" s="336"/>
      <c r="K4851" s="336"/>
      <c r="L4851" s="336"/>
      <c r="M4851" s="336"/>
      <c r="N4851" s="337"/>
    </row>
    <row r="4852" spans="2:14" x14ac:dyDescent="0.2">
      <c r="B4852" s="332"/>
      <c r="C4852" s="332"/>
      <c r="D4852" s="333"/>
      <c r="E4852" s="334"/>
      <c r="F4852" s="334"/>
      <c r="G4852" s="334"/>
      <c r="H4852" s="335"/>
      <c r="I4852" s="336"/>
      <c r="J4852" s="336"/>
      <c r="K4852" s="336"/>
      <c r="L4852" s="336"/>
      <c r="M4852" s="336"/>
      <c r="N4852" s="337"/>
    </row>
    <row r="4853" spans="2:14" x14ac:dyDescent="0.2">
      <c r="B4853" s="332"/>
      <c r="C4853" s="332"/>
      <c r="D4853" s="333"/>
      <c r="E4853" s="334"/>
      <c r="F4853" s="334"/>
      <c r="G4853" s="334"/>
      <c r="H4853" s="335"/>
      <c r="I4853" s="336"/>
      <c r="J4853" s="336"/>
      <c r="K4853" s="336"/>
      <c r="L4853" s="336"/>
      <c r="M4853" s="336"/>
      <c r="N4853" s="337"/>
    </row>
    <row r="4854" spans="2:14" x14ac:dyDescent="0.2">
      <c r="B4854" s="332"/>
      <c r="C4854" s="332"/>
      <c r="D4854" s="333"/>
      <c r="E4854" s="334"/>
      <c r="F4854" s="334"/>
      <c r="G4854" s="334"/>
      <c r="H4854" s="335"/>
      <c r="I4854" s="336"/>
      <c r="J4854" s="336"/>
      <c r="K4854" s="336"/>
      <c r="L4854" s="336"/>
      <c r="M4854" s="336"/>
      <c r="N4854" s="337"/>
    </row>
    <row r="4855" spans="2:14" x14ac:dyDescent="0.2">
      <c r="B4855" s="332"/>
      <c r="C4855" s="332"/>
      <c r="D4855" s="333"/>
      <c r="E4855" s="334"/>
      <c r="F4855" s="334"/>
      <c r="G4855" s="334"/>
      <c r="H4855" s="335"/>
      <c r="I4855" s="336"/>
      <c r="J4855" s="336"/>
      <c r="K4855" s="336"/>
      <c r="L4855" s="336"/>
      <c r="M4855" s="336"/>
      <c r="N4855" s="337"/>
    </row>
    <row r="4856" spans="2:14" x14ac:dyDescent="0.2">
      <c r="B4856" s="332"/>
      <c r="C4856" s="332"/>
      <c r="D4856" s="333"/>
      <c r="E4856" s="334"/>
      <c r="F4856" s="334"/>
      <c r="G4856" s="334"/>
      <c r="H4856" s="335"/>
      <c r="I4856" s="336"/>
      <c r="J4856" s="336"/>
      <c r="K4856" s="336"/>
      <c r="L4856" s="336"/>
      <c r="M4856" s="336"/>
      <c r="N4856" s="337"/>
    </row>
    <row r="4857" spans="2:14" x14ac:dyDescent="0.2">
      <c r="B4857" s="332"/>
      <c r="C4857" s="332"/>
      <c r="D4857" s="333"/>
      <c r="E4857" s="334"/>
      <c r="F4857" s="334"/>
      <c r="G4857" s="334"/>
      <c r="H4857" s="335"/>
      <c r="I4857" s="336"/>
      <c r="J4857" s="336"/>
      <c r="K4857" s="336"/>
      <c r="L4857" s="336"/>
      <c r="M4857" s="336"/>
      <c r="N4857" s="337"/>
    </row>
    <row r="4858" spans="2:14" x14ac:dyDescent="0.2">
      <c r="B4858" s="332"/>
      <c r="C4858" s="332"/>
      <c r="D4858" s="333"/>
      <c r="E4858" s="334"/>
      <c r="F4858" s="334"/>
      <c r="G4858" s="334"/>
      <c r="H4858" s="335"/>
      <c r="I4858" s="336"/>
      <c r="J4858" s="336"/>
      <c r="K4858" s="336"/>
      <c r="L4858" s="336"/>
      <c r="M4858" s="336"/>
      <c r="N4858" s="337"/>
    </row>
    <row r="4859" spans="2:14" x14ac:dyDescent="0.2">
      <c r="B4859" s="332"/>
      <c r="C4859" s="332"/>
      <c r="D4859" s="333"/>
      <c r="E4859" s="334"/>
      <c r="F4859" s="334"/>
      <c r="G4859" s="334"/>
      <c r="H4859" s="335"/>
      <c r="I4859" s="336"/>
      <c r="J4859" s="336"/>
      <c r="K4859" s="336"/>
      <c r="L4859" s="336"/>
      <c r="M4859" s="336"/>
      <c r="N4859" s="337"/>
    </row>
    <row r="4860" spans="2:14" x14ac:dyDescent="0.2">
      <c r="B4860" s="332"/>
      <c r="C4860" s="332"/>
      <c r="D4860" s="333"/>
      <c r="E4860" s="334"/>
      <c r="F4860" s="334"/>
      <c r="G4860" s="334"/>
      <c r="H4860" s="335"/>
      <c r="I4860" s="336"/>
      <c r="J4860" s="336"/>
      <c r="K4860" s="336"/>
      <c r="L4860" s="336"/>
      <c r="M4860" s="336"/>
      <c r="N4860" s="337"/>
    </row>
    <row r="4861" spans="2:14" x14ac:dyDescent="0.2">
      <c r="B4861" s="332"/>
      <c r="C4861" s="332"/>
      <c r="D4861" s="333"/>
      <c r="E4861" s="334"/>
      <c r="F4861" s="334"/>
      <c r="G4861" s="334"/>
      <c r="H4861" s="335"/>
      <c r="I4861" s="336"/>
      <c r="J4861" s="336"/>
      <c r="K4861" s="336"/>
      <c r="L4861" s="336"/>
      <c r="M4861" s="336"/>
      <c r="N4861" s="337"/>
    </row>
    <row r="4862" spans="2:14" x14ac:dyDescent="0.2">
      <c r="B4862" s="332"/>
      <c r="C4862" s="332"/>
      <c r="D4862" s="333"/>
      <c r="E4862" s="334"/>
      <c r="F4862" s="334"/>
      <c r="G4862" s="334"/>
      <c r="H4862" s="335"/>
      <c r="I4862" s="336"/>
      <c r="J4862" s="336"/>
      <c r="K4862" s="336"/>
      <c r="L4862" s="336"/>
      <c r="M4862" s="336"/>
      <c r="N4862" s="337"/>
    </row>
    <row r="4863" spans="2:14" x14ac:dyDescent="0.2">
      <c r="B4863" s="332"/>
      <c r="C4863" s="332"/>
      <c r="D4863" s="333"/>
      <c r="E4863" s="334"/>
      <c r="F4863" s="334"/>
      <c r="G4863" s="334"/>
      <c r="H4863" s="335"/>
      <c r="I4863" s="336"/>
      <c r="J4863" s="336"/>
      <c r="K4863" s="336"/>
      <c r="L4863" s="336"/>
      <c r="M4863" s="336"/>
      <c r="N4863" s="337"/>
    </row>
    <row r="4864" spans="2:14" x14ac:dyDescent="0.2">
      <c r="B4864" s="332"/>
      <c r="C4864" s="332"/>
      <c r="D4864" s="333"/>
      <c r="E4864" s="334"/>
      <c r="F4864" s="334"/>
      <c r="G4864" s="334"/>
      <c r="H4864" s="335"/>
      <c r="I4864" s="336"/>
      <c r="J4864" s="336"/>
      <c r="K4864" s="336"/>
      <c r="L4864" s="336"/>
      <c r="M4864" s="336"/>
      <c r="N4864" s="337"/>
    </row>
    <row r="4865" spans="2:14" x14ac:dyDescent="0.2">
      <c r="B4865" s="332"/>
      <c r="C4865" s="332"/>
      <c r="D4865" s="333"/>
      <c r="E4865" s="334"/>
      <c r="F4865" s="334"/>
      <c r="G4865" s="334"/>
      <c r="H4865" s="335"/>
      <c r="I4865" s="336"/>
      <c r="J4865" s="336"/>
      <c r="K4865" s="336"/>
      <c r="L4865" s="336"/>
      <c r="M4865" s="336"/>
      <c r="N4865" s="337"/>
    </row>
    <row r="4866" spans="2:14" x14ac:dyDescent="0.2">
      <c r="B4866" s="332"/>
      <c r="C4866" s="332"/>
      <c r="D4866" s="333"/>
      <c r="E4866" s="334"/>
      <c r="F4866" s="334"/>
      <c r="G4866" s="334"/>
      <c r="H4866" s="335"/>
      <c r="I4866" s="336"/>
      <c r="J4866" s="336"/>
      <c r="K4866" s="336"/>
      <c r="L4866" s="336"/>
      <c r="M4866" s="336"/>
      <c r="N4866" s="337"/>
    </row>
    <row r="4867" spans="2:14" x14ac:dyDescent="0.2">
      <c r="B4867" s="332"/>
      <c r="C4867" s="332"/>
      <c r="D4867" s="333"/>
      <c r="E4867" s="334"/>
      <c r="F4867" s="334"/>
      <c r="G4867" s="334"/>
      <c r="H4867" s="335"/>
      <c r="I4867" s="336"/>
      <c r="J4867" s="336"/>
      <c r="K4867" s="336"/>
      <c r="L4867" s="336"/>
      <c r="M4867" s="336"/>
      <c r="N4867" s="337"/>
    </row>
    <row r="4868" spans="2:14" x14ac:dyDescent="0.2">
      <c r="B4868" s="332"/>
      <c r="C4868" s="332"/>
      <c r="D4868" s="333"/>
      <c r="E4868" s="334"/>
      <c r="F4868" s="334"/>
      <c r="G4868" s="334"/>
      <c r="H4868" s="335"/>
      <c r="I4868" s="336"/>
      <c r="J4868" s="336"/>
      <c r="K4868" s="336"/>
      <c r="L4868" s="336"/>
      <c r="M4868" s="336"/>
      <c r="N4868" s="337"/>
    </row>
    <row r="4869" spans="2:14" x14ac:dyDescent="0.2">
      <c r="B4869" s="332"/>
      <c r="C4869" s="332"/>
      <c r="D4869" s="333"/>
      <c r="E4869" s="334"/>
      <c r="F4869" s="334"/>
      <c r="G4869" s="334"/>
      <c r="H4869" s="335"/>
      <c r="I4869" s="336"/>
      <c r="J4869" s="336"/>
      <c r="K4869" s="336"/>
      <c r="L4869" s="336"/>
      <c r="M4869" s="336"/>
      <c r="N4869" s="337"/>
    </row>
    <row r="4870" spans="2:14" x14ac:dyDescent="0.2">
      <c r="B4870" s="332"/>
      <c r="C4870" s="332"/>
      <c r="D4870" s="333"/>
      <c r="E4870" s="334"/>
      <c r="F4870" s="334"/>
      <c r="G4870" s="334"/>
      <c r="H4870" s="335"/>
      <c r="I4870" s="336"/>
      <c r="J4870" s="336"/>
      <c r="K4870" s="336"/>
      <c r="L4870" s="336"/>
      <c r="M4870" s="336"/>
      <c r="N4870" s="337"/>
    </row>
    <row r="4871" spans="2:14" x14ac:dyDescent="0.2">
      <c r="B4871" s="332"/>
      <c r="C4871" s="332"/>
      <c r="D4871" s="333"/>
      <c r="E4871" s="334"/>
      <c r="F4871" s="334"/>
      <c r="G4871" s="334"/>
      <c r="H4871" s="335"/>
      <c r="I4871" s="336"/>
      <c r="J4871" s="336"/>
      <c r="K4871" s="336"/>
      <c r="L4871" s="336"/>
      <c r="M4871" s="336"/>
      <c r="N4871" s="337"/>
    </row>
    <row r="4872" spans="2:14" x14ac:dyDescent="0.2">
      <c r="B4872" s="332"/>
      <c r="C4872" s="332"/>
      <c r="D4872" s="333"/>
      <c r="E4872" s="334"/>
      <c r="F4872" s="334"/>
      <c r="G4872" s="334"/>
      <c r="H4872" s="335"/>
      <c r="I4872" s="336"/>
      <c r="J4872" s="336"/>
      <c r="K4872" s="336"/>
      <c r="L4872" s="336"/>
      <c r="M4872" s="336"/>
      <c r="N4872" s="337"/>
    </row>
    <row r="4873" spans="2:14" x14ac:dyDescent="0.2">
      <c r="B4873" s="332"/>
      <c r="C4873" s="332"/>
      <c r="D4873" s="333"/>
      <c r="E4873" s="334"/>
      <c r="F4873" s="334"/>
      <c r="G4873" s="334"/>
      <c r="H4873" s="335"/>
      <c r="I4873" s="336"/>
      <c r="J4873" s="336"/>
      <c r="K4873" s="336"/>
      <c r="L4873" s="336"/>
      <c r="M4873" s="336"/>
      <c r="N4873" s="337"/>
    </row>
    <row r="4874" spans="2:14" x14ac:dyDescent="0.2">
      <c r="B4874" s="332"/>
      <c r="C4874" s="332"/>
      <c r="D4874" s="333"/>
      <c r="E4874" s="334"/>
      <c r="F4874" s="334"/>
      <c r="G4874" s="334"/>
      <c r="H4874" s="335"/>
      <c r="I4874" s="336"/>
      <c r="J4874" s="336"/>
      <c r="K4874" s="336"/>
      <c r="L4874" s="336"/>
      <c r="M4874" s="336"/>
      <c r="N4874" s="337"/>
    </row>
    <row r="4875" spans="2:14" x14ac:dyDescent="0.2">
      <c r="B4875" s="332"/>
      <c r="C4875" s="332"/>
      <c r="D4875" s="333"/>
      <c r="E4875" s="334"/>
      <c r="F4875" s="334"/>
      <c r="G4875" s="334"/>
      <c r="H4875" s="335"/>
      <c r="I4875" s="336"/>
      <c r="J4875" s="336"/>
      <c r="K4875" s="336"/>
      <c r="L4875" s="336"/>
      <c r="M4875" s="336"/>
      <c r="N4875" s="337"/>
    </row>
    <row r="4876" spans="2:14" x14ac:dyDescent="0.2">
      <c r="B4876" s="332"/>
      <c r="C4876" s="332"/>
      <c r="D4876" s="333"/>
      <c r="E4876" s="334"/>
      <c r="F4876" s="334"/>
      <c r="G4876" s="334"/>
      <c r="H4876" s="335"/>
      <c r="I4876" s="336"/>
      <c r="J4876" s="336"/>
      <c r="K4876" s="336"/>
      <c r="L4876" s="336"/>
      <c r="M4876" s="336"/>
      <c r="N4876" s="337"/>
    </row>
    <row r="4877" spans="2:14" x14ac:dyDescent="0.2">
      <c r="B4877" s="332"/>
      <c r="C4877" s="332"/>
      <c r="D4877" s="333"/>
      <c r="E4877" s="334"/>
      <c r="F4877" s="334"/>
      <c r="G4877" s="334"/>
      <c r="H4877" s="335"/>
      <c r="I4877" s="336"/>
      <c r="J4877" s="336"/>
      <c r="K4877" s="336"/>
      <c r="L4877" s="336"/>
      <c r="M4877" s="336"/>
      <c r="N4877" s="337"/>
    </row>
    <row r="4878" spans="2:14" x14ac:dyDescent="0.2">
      <c r="B4878" s="332"/>
      <c r="C4878" s="332"/>
      <c r="D4878" s="333"/>
      <c r="E4878" s="334"/>
      <c r="F4878" s="334"/>
      <c r="G4878" s="334"/>
      <c r="H4878" s="335"/>
      <c r="I4878" s="336"/>
      <c r="J4878" s="336"/>
      <c r="K4878" s="336"/>
      <c r="L4878" s="336"/>
      <c r="M4878" s="336"/>
      <c r="N4878" s="337"/>
    </row>
    <row r="4879" spans="2:14" x14ac:dyDescent="0.2">
      <c r="B4879" s="332"/>
      <c r="C4879" s="332"/>
      <c r="D4879" s="333"/>
      <c r="E4879" s="334"/>
      <c r="F4879" s="334"/>
      <c r="G4879" s="334"/>
      <c r="H4879" s="335"/>
      <c r="I4879" s="336"/>
      <c r="J4879" s="336"/>
      <c r="K4879" s="336"/>
      <c r="L4879" s="336"/>
      <c r="M4879" s="336"/>
      <c r="N4879" s="337"/>
    </row>
    <row r="4880" spans="2:14" x14ac:dyDescent="0.2">
      <c r="B4880" s="332"/>
      <c r="C4880" s="332"/>
      <c r="D4880" s="333"/>
      <c r="E4880" s="334"/>
      <c r="F4880" s="334"/>
      <c r="G4880" s="334"/>
      <c r="H4880" s="335"/>
      <c r="I4880" s="336"/>
      <c r="J4880" s="336"/>
      <c r="K4880" s="336"/>
      <c r="L4880" s="336"/>
      <c r="M4880" s="336"/>
      <c r="N4880" s="337"/>
    </row>
    <row r="4881" spans="2:14" x14ac:dyDescent="0.2">
      <c r="B4881" s="332"/>
      <c r="C4881" s="332"/>
      <c r="D4881" s="333"/>
      <c r="E4881" s="334"/>
      <c r="F4881" s="334"/>
      <c r="G4881" s="334"/>
      <c r="H4881" s="335"/>
      <c r="I4881" s="336"/>
      <c r="J4881" s="336"/>
      <c r="K4881" s="336"/>
      <c r="L4881" s="336"/>
      <c r="M4881" s="336"/>
      <c r="N4881" s="337"/>
    </row>
    <row r="4882" spans="2:14" x14ac:dyDescent="0.2">
      <c r="B4882" s="332"/>
      <c r="C4882" s="332"/>
      <c r="D4882" s="333"/>
      <c r="E4882" s="334"/>
      <c r="F4882" s="334"/>
      <c r="G4882" s="334"/>
      <c r="H4882" s="335"/>
      <c r="I4882" s="336"/>
      <c r="J4882" s="336"/>
      <c r="K4882" s="336"/>
      <c r="L4882" s="336"/>
      <c r="M4882" s="336"/>
      <c r="N4882" s="337"/>
    </row>
    <row r="4883" spans="2:14" x14ac:dyDescent="0.2">
      <c r="B4883" s="332"/>
      <c r="C4883" s="332"/>
      <c r="D4883" s="333"/>
      <c r="E4883" s="334"/>
      <c r="F4883" s="334"/>
      <c r="G4883" s="334"/>
      <c r="H4883" s="335"/>
      <c r="I4883" s="336"/>
      <c r="J4883" s="336"/>
      <c r="K4883" s="336"/>
      <c r="L4883" s="336"/>
      <c r="M4883" s="336"/>
      <c r="N4883" s="337"/>
    </row>
    <row r="4884" spans="2:14" x14ac:dyDescent="0.2">
      <c r="B4884" s="332"/>
      <c r="C4884" s="332"/>
      <c r="D4884" s="333"/>
      <c r="E4884" s="334"/>
      <c r="F4884" s="334"/>
      <c r="G4884" s="334"/>
      <c r="H4884" s="335"/>
      <c r="I4884" s="336"/>
      <c r="J4884" s="336"/>
      <c r="K4884" s="336"/>
      <c r="L4884" s="336"/>
      <c r="M4884" s="336"/>
      <c r="N4884" s="337"/>
    </row>
    <row r="4885" spans="2:14" x14ac:dyDescent="0.2">
      <c r="B4885" s="332"/>
      <c r="C4885" s="332"/>
      <c r="D4885" s="333"/>
      <c r="E4885" s="334"/>
      <c r="F4885" s="334"/>
      <c r="G4885" s="334"/>
      <c r="H4885" s="335"/>
      <c r="I4885" s="336"/>
      <c r="J4885" s="336"/>
      <c r="K4885" s="336"/>
      <c r="L4885" s="336"/>
      <c r="M4885" s="336"/>
      <c r="N4885" s="337"/>
    </row>
    <row r="4886" spans="2:14" x14ac:dyDescent="0.2">
      <c r="B4886" s="332"/>
      <c r="C4886" s="332"/>
      <c r="D4886" s="333"/>
      <c r="E4886" s="334"/>
      <c r="F4886" s="334"/>
      <c r="G4886" s="334"/>
      <c r="H4886" s="335"/>
      <c r="I4886" s="336"/>
      <c r="J4886" s="336"/>
      <c r="K4886" s="336"/>
      <c r="L4886" s="336"/>
      <c r="M4886" s="336"/>
      <c r="N4886" s="337"/>
    </row>
    <row r="4887" spans="2:14" x14ac:dyDescent="0.2">
      <c r="B4887" s="332"/>
      <c r="C4887" s="332"/>
      <c r="D4887" s="333"/>
      <c r="E4887" s="334"/>
      <c r="F4887" s="334"/>
      <c r="G4887" s="334"/>
      <c r="H4887" s="335"/>
      <c r="I4887" s="336"/>
      <c r="J4887" s="336"/>
      <c r="K4887" s="336"/>
      <c r="L4887" s="336"/>
      <c r="M4887" s="336"/>
      <c r="N4887" s="337"/>
    </row>
    <row r="4888" spans="2:14" x14ac:dyDescent="0.2">
      <c r="B4888" s="332"/>
      <c r="C4888" s="332"/>
      <c r="D4888" s="333"/>
      <c r="E4888" s="334"/>
      <c r="F4888" s="334"/>
      <c r="G4888" s="334"/>
      <c r="H4888" s="335"/>
      <c r="I4888" s="336"/>
      <c r="J4888" s="336"/>
      <c r="K4888" s="336"/>
      <c r="L4888" s="336"/>
      <c r="M4888" s="336"/>
      <c r="N4888" s="337"/>
    </row>
    <row r="4889" spans="2:14" x14ac:dyDescent="0.2">
      <c r="B4889" s="332"/>
      <c r="C4889" s="332"/>
      <c r="D4889" s="333"/>
      <c r="E4889" s="334"/>
      <c r="F4889" s="334"/>
      <c r="G4889" s="334"/>
      <c r="H4889" s="335"/>
      <c r="I4889" s="336"/>
      <c r="J4889" s="336"/>
      <c r="K4889" s="336"/>
      <c r="L4889" s="336"/>
      <c r="M4889" s="336"/>
      <c r="N4889" s="337"/>
    </row>
    <row r="4890" spans="2:14" x14ac:dyDescent="0.2">
      <c r="B4890" s="332"/>
      <c r="C4890" s="332"/>
      <c r="D4890" s="333"/>
      <c r="E4890" s="334"/>
      <c r="F4890" s="334"/>
      <c r="G4890" s="334"/>
      <c r="H4890" s="335"/>
      <c r="I4890" s="336"/>
      <c r="J4890" s="336"/>
      <c r="K4890" s="336"/>
      <c r="L4890" s="336"/>
      <c r="M4890" s="336"/>
      <c r="N4890" s="337"/>
    </row>
    <row r="4891" spans="2:14" x14ac:dyDescent="0.2">
      <c r="B4891" s="332"/>
      <c r="C4891" s="332"/>
      <c r="D4891" s="333"/>
      <c r="E4891" s="334"/>
      <c r="F4891" s="334"/>
      <c r="G4891" s="334"/>
      <c r="H4891" s="335"/>
      <c r="I4891" s="336"/>
      <c r="J4891" s="336"/>
      <c r="K4891" s="336"/>
      <c r="L4891" s="336"/>
      <c r="M4891" s="336"/>
      <c r="N4891" s="337"/>
    </row>
    <row r="4892" spans="2:14" x14ac:dyDescent="0.2">
      <c r="B4892" s="332"/>
      <c r="C4892" s="332"/>
      <c r="D4892" s="333"/>
      <c r="E4892" s="334"/>
      <c r="F4892" s="334"/>
      <c r="G4892" s="334"/>
      <c r="H4892" s="335"/>
      <c r="I4892" s="336"/>
      <c r="J4892" s="336"/>
      <c r="K4892" s="336"/>
      <c r="L4892" s="336"/>
      <c r="M4892" s="336"/>
      <c r="N4892" s="337"/>
    </row>
    <row r="4893" spans="2:14" x14ac:dyDescent="0.2">
      <c r="B4893" s="332"/>
      <c r="C4893" s="332"/>
      <c r="D4893" s="333"/>
      <c r="E4893" s="334"/>
      <c r="F4893" s="334"/>
      <c r="G4893" s="334"/>
      <c r="H4893" s="335"/>
      <c r="I4893" s="336"/>
      <c r="J4893" s="336"/>
      <c r="K4893" s="336"/>
      <c r="L4893" s="336"/>
      <c r="M4893" s="336"/>
      <c r="N4893" s="337"/>
    </row>
    <row r="4894" spans="2:14" x14ac:dyDescent="0.2">
      <c r="B4894" s="332"/>
      <c r="C4894" s="332"/>
      <c r="D4894" s="333"/>
      <c r="E4894" s="334"/>
      <c r="F4894" s="334"/>
      <c r="G4894" s="334"/>
      <c r="H4894" s="335"/>
      <c r="I4894" s="336"/>
      <c r="J4894" s="336"/>
      <c r="K4894" s="336"/>
      <c r="L4894" s="336"/>
      <c r="M4894" s="336"/>
      <c r="N4894" s="337"/>
    </row>
    <row r="4895" spans="2:14" x14ac:dyDescent="0.2">
      <c r="B4895" s="332"/>
      <c r="C4895" s="332"/>
      <c r="D4895" s="333"/>
      <c r="E4895" s="334"/>
      <c r="F4895" s="334"/>
      <c r="G4895" s="334"/>
      <c r="H4895" s="335"/>
      <c r="I4895" s="336"/>
      <c r="J4895" s="336"/>
      <c r="K4895" s="336"/>
      <c r="L4895" s="336"/>
      <c r="M4895" s="336"/>
      <c r="N4895" s="337"/>
    </row>
    <row r="4896" spans="2:14" x14ac:dyDescent="0.2">
      <c r="B4896" s="332"/>
      <c r="C4896" s="332"/>
      <c r="D4896" s="333"/>
      <c r="E4896" s="334"/>
      <c r="F4896" s="334"/>
      <c r="G4896" s="334"/>
      <c r="H4896" s="335"/>
      <c r="I4896" s="336"/>
      <c r="J4896" s="336"/>
      <c r="K4896" s="336"/>
      <c r="L4896" s="336"/>
      <c r="M4896" s="336"/>
      <c r="N4896" s="337"/>
    </row>
    <row r="4897" spans="2:14" x14ac:dyDescent="0.2">
      <c r="B4897" s="332"/>
      <c r="C4897" s="332"/>
      <c r="D4897" s="333"/>
      <c r="E4897" s="334"/>
      <c r="F4897" s="334"/>
      <c r="G4897" s="334"/>
      <c r="H4897" s="335"/>
      <c r="I4897" s="336"/>
      <c r="J4897" s="336"/>
      <c r="K4897" s="336"/>
      <c r="L4897" s="336"/>
      <c r="M4897" s="336"/>
      <c r="N4897" s="337"/>
    </row>
    <row r="4898" spans="2:14" x14ac:dyDescent="0.2">
      <c r="B4898" s="332"/>
      <c r="C4898" s="332"/>
      <c r="D4898" s="333"/>
      <c r="E4898" s="334"/>
      <c r="F4898" s="334"/>
      <c r="G4898" s="334"/>
      <c r="H4898" s="335"/>
      <c r="I4898" s="336"/>
      <c r="J4898" s="336"/>
      <c r="K4898" s="336"/>
      <c r="L4898" s="336"/>
      <c r="M4898" s="336"/>
      <c r="N4898" s="337"/>
    </row>
    <row r="4899" spans="2:14" x14ac:dyDescent="0.2">
      <c r="B4899" s="332"/>
      <c r="C4899" s="332"/>
      <c r="D4899" s="333"/>
      <c r="E4899" s="334"/>
      <c r="F4899" s="334"/>
      <c r="G4899" s="334"/>
      <c r="H4899" s="335"/>
      <c r="I4899" s="336"/>
      <c r="J4899" s="336"/>
      <c r="K4899" s="336"/>
      <c r="L4899" s="336"/>
      <c r="M4899" s="336"/>
      <c r="N4899" s="337"/>
    </row>
    <row r="4900" spans="2:14" x14ac:dyDescent="0.2">
      <c r="B4900" s="332"/>
      <c r="C4900" s="332"/>
      <c r="D4900" s="333"/>
      <c r="E4900" s="334"/>
      <c r="F4900" s="334"/>
      <c r="G4900" s="334"/>
      <c r="H4900" s="335"/>
      <c r="I4900" s="336"/>
      <c r="J4900" s="336"/>
      <c r="K4900" s="336"/>
      <c r="L4900" s="336"/>
      <c r="M4900" s="336"/>
      <c r="N4900" s="337"/>
    </row>
    <row r="4901" spans="2:14" x14ac:dyDescent="0.2">
      <c r="B4901" s="332"/>
      <c r="C4901" s="332"/>
      <c r="D4901" s="333"/>
      <c r="E4901" s="334"/>
      <c r="F4901" s="334"/>
      <c r="G4901" s="334"/>
      <c r="H4901" s="335"/>
      <c r="I4901" s="336"/>
      <c r="J4901" s="336"/>
      <c r="K4901" s="336"/>
      <c r="L4901" s="336"/>
      <c r="M4901" s="336"/>
      <c r="N4901" s="337"/>
    </row>
    <row r="4902" spans="2:14" x14ac:dyDescent="0.2">
      <c r="B4902" s="332"/>
      <c r="C4902" s="332"/>
      <c r="D4902" s="333"/>
      <c r="E4902" s="334"/>
      <c r="F4902" s="334"/>
      <c r="G4902" s="334"/>
      <c r="H4902" s="335"/>
      <c r="I4902" s="336"/>
      <c r="J4902" s="336"/>
      <c r="K4902" s="336"/>
      <c r="L4902" s="336"/>
      <c r="M4902" s="336"/>
      <c r="N4902" s="337"/>
    </row>
    <row r="4903" spans="2:14" x14ac:dyDescent="0.2">
      <c r="B4903" s="332"/>
      <c r="C4903" s="332"/>
      <c r="D4903" s="333"/>
      <c r="E4903" s="334"/>
      <c r="F4903" s="334"/>
      <c r="G4903" s="334"/>
      <c r="H4903" s="335"/>
      <c r="I4903" s="336"/>
      <c r="J4903" s="336"/>
      <c r="K4903" s="336"/>
      <c r="L4903" s="336"/>
      <c r="M4903" s="336"/>
      <c r="N4903" s="337"/>
    </row>
    <row r="4904" spans="2:14" x14ac:dyDescent="0.2">
      <c r="B4904" s="332"/>
      <c r="C4904" s="332"/>
      <c r="D4904" s="333"/>
      <c r="E4904" s="334"/>
      <c r="F4904" s="334"/>
      <c r="G4904" s="334"/>
      <c r="H4904" s="335"/>
      <c r="I4904" s="336"/>
      <c r="J4904" s="336"/>
      <c r="K4904" s="336"/>
      <c r="L4904" s="336"/>
      <c r="M4904" s="336"/>
      <c r="N4904" s="337"/>
    </row>
    <row r="4905" spans="2:14" x14ac:dyDescent="0.2">
      <c r="B4905" s="332"/>
      <c r="C4905" s="332"/>
      <c r="D4905" s="333"/>
      <c r="E4905" s="334"/>
      <c r="F4905" s="334"/>
      <c r="G4905" s="334"/>
      <c r="H4905" s="335"/>
      <c r="I4905" s="336"/>
      <c r="J4905" s="336"/>
      <c r="K4905" s="336"/>
      <c r="L4905" s="336"/>
      <c r="M4905" s="336"/>
      <c r="N4905" s="337"/>
    </row>
    <row r="4906" spans="2:14" x14ac:dyDescent="0.2">
      <c r="B4906" s="332"/>
      <c r="C4906" s="332"/>
      <c r="D4906" s="333"/>
      <c r="E4906" s="334"/>
      <c r="F4906" s="334"/>
      <c r="G4906" s="334"/>
      <c r="H4906" s="335"/>
      <c r="I4906" s="336"/>
      <c r="J4906" s="336"/>
      <c r="K4906" s="336"/>
      <c r="L4906" s="336"/>
      <c r="M4906" s="336"/>
      <c r="N4906" s="337"/>
    </row>
    <row r="4907" spans="2:14" x14ac:dyDescent="0.2">
      <c r="B4907" s="332"/>
      <c r="C4907" s="332"/>
      <c r="D4907" s="333"/>
      <c r="E4907" s="334"/>
      <c r="F4907" s="334"/>
      <c r="G4907" s="334"/>
      <c r="H4907" s="335"/>
      <c r="I4907" s="336"/>
      <c r="J4907" s="336"/>
      <c r="K4907" s="336"/>
      <c r="L4907" s="336"/>
      <c r="M4907" s="336"/>
      <c r="N4907" s="337"/>
    </row>
    <row r="4908" spans="2:14" x14ac:dyDescent="0.2">
      <c r="B4908" s="332"/>
      <c r="C4908" s="332"/>
      <c r="D4908" s="333"/>
      <c r="E4908" s="334"/>
      <c r="F4908" s="334"/>
      <c r="G4908" s="334"/>
      <c r="H4908" s="335"/>
      <c r="I4908" s="336"/>
      <c r="J4908" s="336"/>
      <c r="K4908" s="336"/>
      <c r="L4908" s="336"/>
      <c r="M4908" s="336"/>
      <c r="N4908" s="337"/>
    </row>
    <row r="4909" spans="2:14" x14ac:dyDescent="0.2">
      <c r="B4909" s="332"/>
      <c r="C4909" s="332"/>
      <c r="D4909" s="333"/>
      <c r="E4909" s="334"/>
      <c r="F4909" s="334"/>
      <c r="G4909" s="334"/>
      <c r="H4909" s="335"/>
      <c r="I4909" s="336"/>
      <c r="J4909" s="336"/>
      <c r="K4909" s="336"/>
      <c r="L4909" s="336"/>
      <c r="M4909" s="336"/>
      <c r="N4909" s="337"/>
    </row>
    <row r="4910" spans="2:14" x14ac:dyDescent="0.2">
      <c r="B4910" s="332"/>
      <c r="C4910" s="332"/>
      <c r="D4910" s="333"/>
      <c r="E4910" s="334"/>
      <c r="F4910" s="334"/>
      <c r="G4910" s="334"/>
      <c r="H4910" s="335"/>
      <c r="I4910" s="336"/>
      <c r="J4910" s="336"/>
      <c r="K4910" s="336"/>
      <c r="L4910" s="336"/>
      <c r="M4910" s="336"/>
      <c r="N4910" s="337"/>
    </row>
    <row r="4911" spans="2:14" x14ac:dyDescent="0.2">
      <c r="B4911" s="332"/>
      <c r="C4911" s="332"/>
      <c r="D4911" s="333"/>
      <c r="E4911" s="334"/>
      <c r="F4911" s="334"/>
      <c r="G4911" s="334"/>
      <c r="H4911" s="335"/>
      <c r="I4911" s="336"/>
      <c r="J4911" s="336"/>
      <c r="K4911" s="336"/>
      <c r="L4911" s="336"/>
      <c r="M4911" s="336"/>
      <c r="N4911" s="337"/>
    </row>
    <row r="4912" spans="2:14" x14ac:dyDescent="0.2">
      <c r="B4912" s="332"/>
      <c r="C4912" s="332"/>
      <c r="D4912" s="333"/>
      <c r="E4912" s="334"/>
      <c r="F4912" s="334"/>
      <c r="G4912" s="334"/>
      <c r="H4912" s="335"/>
      <c r="I4912" s="336"/>
      <c r="J4912" s="336"/>
      <c r="K4912" s="336"/>
      <c r="L4912" s="336"/>
      <c r="M4912" s="336"/>
      <c r="N4912" s="337"/>
    </row>
    <row r="4913" spans="2:14" x14ac:dyDescent="0.2">
      <c r="B4913" s="332"/>
      <c r="C4913" s="332"/>
      <c r="D4913" s="333"/>
      <c r="E4913" s="334"/>
      <c r="F4913" s="334"/>
      <c r="G4913" s="334"/>
      <c r="H4913" s="335"/>
      <c r="I4913" s="336"/>
      <c r="J4913" s="336"/>
      <c r="K4913" s="336"/>
      <c r="L4913" s="336"/>
      <c r="M4913" s="336"/>
      <c r="N4913" s="337"/>
    </row>
    <row r="4914" spans="2:14" x14ac:dyDescent="0.2">
      <c r="B4914" s="332"/>
      <c r="C4914" s="332"/>
      <c r="D4914" s="333"/>
      <c r="E4914" s="334"/>
      <c r="F4914" s="334"/>
      <c r="G4914" s="334"/>
      <c r="H4914" s="335"/>
      <c r="I4914" s="336"/>
      <c r="J4914" s="336"/>
      <c r="K4914" s="336"/>
      <c r="L4914" s="336"/>
      <c r="M4914" s="336"/>
      <c r="N4914" s="337"/>
    </row>
    <row r="4915" spans="2:14" x14ac:dyDescent="0.2">
      <c r="B4915" s="332"/>
      <c r="C4915" s="332"/>
      <c r="D4915" s="333"/>
      <c r="E4915" s="334"/>
      <c r="F4915" s="334"/>
      <c r="G4915" s="334"/>
      <c r="H4915" s="335"/>
      <c r="I4915" s="336"/>
      <c r="J4915" s="336"/>
      <c r="K4915" s="336"/>
      <c r="L4915" s="336"/>
      <c r="M4915" s="336"/>
      <c r="N4915" s="337"/>
    </row>
    <row r="4916" spans="2:14" x14ac:dyDescent="0.2">
      <c r="B4916" s="332"/>
      <c r="C4916" s="332"/>
      <c r="D4916" s="333"/>
      <c r="E4916" s="334"/>
      <c r="F4916" s="334"/>
      <c r="G4916" s="334"/>
      <c r="H4916" s="335"/>
      <c r="I4916" s="336"/>
      <c r="J4916" s="336"/>
      <c r="K4916" s="336"/>
      <c r="L4916" s="336"/>
      <c r="M4916" s="336"/>
      <c r="N4916" s="337"/>
    </row>
    <row r="4917" spans="2:14" x14ac:dyDescent="0.2">
      <c r="B4917" s="332"/>
      <c r="C4917" s="332"/>
      <c r="D4917" s="333"/>
      <c r="E4917" s="334"/>
      <c r="F4917" s="334"/>
      <c r="G4917" s="334"/>
      <c r="H4917" s="335"/>
      <c r="I4917" s="336"/>
      <c r="J4917" s="336"/>
      <c r="K4917" s="336"/>
      <c r="L4917" s="336"/>
      <c r="M4917" s="336"/>
      <c r="N4917" s="337"/>
    </row>
    <row r="4918" spans="2:14" x14ac:dyDescent="0.2">
      <c r="B4918" s="332"/>
      <c r="C4918" s="332"/>
      <c r="D4918" s="333"/>
      <c r="E4918" s="334"/>
      <c r="F4918" s="334"/>
      <c r="G4918" s="334"/>
      <c r="H4918" s="335"/>
      <c r="I4918" s="336"/>
      <c r="J4918" s="336"/>
      <c r="K4918" s="336"/>
      <c r="L4918" s="336"/>
      <c r="M4918" s="336"/>
      <c r="N4918" s="337"/>
    </row>
    <row r="4919" spans="2:14" x14ac:dyDescent="0.2">
      <c r="B4919" s="332"/>
      <c r="C4919" s="332"/>
      <c r="D4919" s="333"/>
      <c r="E4919" s="334"/>
      <c r="F4919" s="334"/>
      <c r="G4919" s="334"/>
      <c r="H4919" s="335"/>
      <c r="I4919" s="336"/>
      <c r="J4919" s="336"/>
      <c r="K4919" s="336"/>
      <c r="L4919" s="336"/>
      <c r="M4919" s="336"/>
      <c r="N4919" s="337"/>
    </row>
    <row r="4920" spans="2:14" x14ac:dyDescent="0.2">
      <c r="B4920" s="332"/>
      <c r="C4920" s="332"/>
      <c r="D4920" s="333"/>
      <c r="E4920" s="334"/>
      <c r="F4920" s="334"/>
      <c r="G4920" s="334"/>
      <c r="H4920" s="335"/>
      <c r="I4920" s="336"/>
      <c r="J4920" s="336"/>
      <c r="K4920" s="336"/>
      <c r="L4920" s="336"/>
      <c r="M4920" s="336"/>
      <c r="N4920" s="337"/>
    </row>
    <row r="4921" spans="2:14" x14ac:dyDescent="0.2">
      <c r="B4921" s="332"/>
      <c r="C4921" s="332"/>
      <c r="D4921" s="333"/>
      <c r="E4921" s="334"/>
      <c r="F4921" s="334"/>
      <c r="G4921" s="334"/>
      <c r="H4921" s="335"/>
      <c r="I4921" s="336"/>
      <c r="J4921" s="336"/>
      <c r="K4921" s="336"/>
      <c r="L4921" s="336"/>
      <c r="M4921" s="336"/>
      <c r="N4921" s="337"/>
    </row>
    <row r="4922" spans="2:14" x14ac:dyDescent="0.2">
      <c r="B4922" s="332"/>
      <c r="C4922" s="332"/>
      <c r="D4922" s="333"/>
      <c r="E4922" s="334"/>
      <c r="F4922" s="334"/>
      <c r="G4922" s="334"/>
      <c r="H4922" s="335"/>
      <c r="I4922" s="336"/>
      <c r="J4922" s="336"/>
      <c r="K4922" s="336"/>
      <c r="L4922" s="336"/>
      <c r="M4922" s="336"/>
      <c r="N4922" s="337"/>
    </row>
    <row r="4923" spans="2:14" x14ac:dyDescent="0.2">
      <c r="B4923" s="332"/>
      <c r="C4923" s="332"/>
      <c r="D4923" s="333"/>
      <c r="E4923" s="334"/>
      <c r="F4923" s="334"/>
      <c r="G4923" s="334"/>
      <c r="H4923" s="335"/>
      <c r="I4923" s="336"/>
      <c r="J4923" s="336"/>
      <c r="K4923" s="336"/>
      <c r="L4923" s="336"/>
      <c r="M4923" s="336"/>
      <c r="N4923" s="337"/>
    </row>
    <row r="4924" spans="2:14" x14ac:dyDescent="0.2">
      <c r="B4924" s="332"/>
      <c r="C4924" s="332"/>
      <c r="D4924" s="333"/>
      <c r="E4924" s="334"/>
      <c r="F4924" s="334"/>
      <c r="G4924" s="334"/>
      <c r="H4924" s="335"/>
      <c r="I4924" s="336"/>
      <c r="J4924" s="336"/>
      <c r="K4924" s="336"/>
      <c r="L4924" s="336"/>
      <c r="M4924" s="336"/>
      <c r="N4924" s="337"/>
    </row>
    <row r="4925" spans="2:14" x14ac:dyDescent="0.2">
      <c r="B4925" s="332"/>
      <c r="C4925" s="332"/>
      <c r="D4925" s="333"/>
      <c r="E4925" s="334"/>
      <c r="F4925" s="334"/>
      <c r="G4925" s="334"/>
      <c r="H4925" s="335"/>
      <c r="I4925" s="336"/>
      <c r="J4925" s="336"/>
      <c r="K4925" s="336"/>
      <c r="L4925" s="336"/>
      <c r="M4925" s="336"/>
      <c r="N4925" s="337"/>
    </row>
    <row r="4926" spans="2:14" x14ac:dyDescent="0.2">
      <c r="B4926" s="332"/>
      <c r="C4926" s="332"/>
      <c r="D4926" s="333"/>
      <c r="E4926" s="334"/>
      <c r="F4926" s="334"/>
      <c r="G4926" s="334"/>
      <c r="H4926" s="335"/>
      <c r="I4926" s="336"/>
      <c r="J4926" s="336"/>
      <c r="K4926" s="336"/>
      <c r="L4926" s="336"/>
      <c r="M4926" s="336"/>
      <c r="N4926" s="337"/>
    </row>
    <row r="4927" spans="2:14" x14ac:dyDescent="0.2">
      <c r="B4927" s="332"/>
      <c r="C4927" s="332"/>
      <c r="D4927" s="333"/>
      <c r="E4927" s="334"/>
      <c r="F4927" s="334"/>
      <c r="G4927" s="334"/>
      <c r="H4927" s="335"/>
      <c r="I4927" s="336"/>
      <c r="J4927" s="336"/>
      <c r="K4927" s="336"/>
      <c r="L4927" s="336"/>
      <c r="M4927" s="336"/>
      <c r="N4927" s="337"/>
    </row>
    <row r="4928" spans="2:14" x14ac:dyDescent="0.2">
      <c r="B4928" s="332"/>
      <c r="C4928" s="332"/>
      <c r="D4928" s="333"/>
      <c r="E4928" s="334"/>
      <c r="F4928" s="334"/>
      <c r="G4928" s="334"/>
      <c r="H4928" s="335"/>
      <c r="I4928" s="336"/>
      <c r="J4928" s="336"/>
      <c r="K4928" s="336"/>
      <c r="L4928" s="336"/>
      <c r="M4928" s="336"/>
      <c r="N4928" s="337"/>
    </row>
    <row r="4929" spans="2:14" x14ac:dyDescent="0.2">
      <c r="B4929" s="332"/>
      <c r="C4929" s="332"/>
      <c r="D4929" s="333"/>
      <c r="E4929" s="334"/>
      <c r="F4929" s="334"/>
      <c r="G4929" s="334"/>
      <c r="H4929" s="335"/>
      <c r="I4929" s="336"/>
      <c r="J4929" s="336"/>
      <c r="K4929" s="336"/>
      <c r="L4929" s="336"/>
      <c r="M4929" s="336"/>
      <c r="N4929" s="337"/>
    </row>
    <row r="4930" spans="2:14" x14ac:dyDescent="0.2">
      <c r="B4930" s="332"/>
      <c r="C4930" s="332"/>
      <c r="D4930" s="333"/>
      <c r="E4930" s="334"/>
      <c r="F4930" s="334"/>
      <c r="G4930" s="334"/>
      <c r="H4930" s="335"/>
      <c r="I4930" s="336"/>
      <c r="J4930" s="336"/>
      <c r="K4930" s="336"/>
      <c r="L4930" s="336"/>
      <c r="M4930" s="336"/>
      <c r="N4930" s="337"/>
    </row>
    <row r="4931" spans="2:14" x14ac:dyDescent="0.2">
      <c r="B4931" s="332"/>
      <c r="C4931" s="332"/>
      <c r="D4931" s="333"/>
      <c r="E4931" s="334"/>
      <c r="F4931" s="334"/>
      <c r="G4931" s="334"/>
      <c r="H4931" s="335"/>
      <c r="I4931" s="336"/>
      <c r="J4931" s="336"/>
      <c r="K4931" s="336"/>
      <c r="L4931" s="336"/>
      <c r="M4931" s="336"/>
      <c r="N4931" s="337"/>
    </row>
    <row r="4932" spans="2:14" x14ac:dyDescent="0.2">
      <c r="B4932" s="332"/>
      <c r="C4932" s="332"/>
      <c r="D4932" s="333"/>
      <c r="E4932" s="334"/>
      <c r="F4932" s="334"/>
      <c r="G4932" s="334"/>
      <c r="H4932" s="335"/>
      <c r="I4932" s="336"/>
      <c r="J4932" s="336"/>
      <c r="K4932" s="336"/>
      <c r="L4932" s="336"/>
      <c r="M4932" s="336"/>
      <c r="N4932" s="337"/>
    </row>
    <row r="4933" spans="2:14" x14ac:dyDescent="0.2">
      <c r="B4933" s="332"/>
      <c r="C4933" s="332"/>
      <c r="D4933" s="333"/>
      <c r="E4933" s="334"/>
      <c r="F4933" s="334"/>
      <c r="G4933" s="334"/>
      <c r="H4933" s="335"/>
      <c r="I4933" s="336"/>
      <c r="J4933" s="336"/>
      <c r="K4933" s="336"/>
      <c r="L4933" s="336"/>
      <c r="M4933" s="336"/>
      <c r="N4933" s="337"/>
    </row>
    <row r="4934" spans="2:14" x14ac:dyDescent="0.2">
      <c r="B4934" s="332"/>
      <c r="C4934" s="332"/>
      <c r="D4934" s="333"/>
      <c r="E4934" s="334"/>
      <c r="F4934" s="334"/>
      <c r="G4934" s="334"/>
      <c r="H4934" s="335"/>
      <c r="I4934" s="336"/>
      <c r="J4934" s="336"/>
      <c r="K4934" s="336"/>
      <c r="L4934" s="336"/>
      <c r="M4934" s="336"/>
      <c r="N4934" s="337"/>
    </row>
    <row r="4935" spans="2:14" x14ac:dyDescent="0.2">
      <c r="B4935" s="332"/>
      <c r="C4935" s="332"/>
      <c r="D4935" s="333"/>
      <c r="E4935" s="334"/>
      <c r="F4935" s="334"/>
      <c r="G4935" s="334"/>
      <c r="H4935" s="335"/>
      <c r="I4935" s="336"/>
      <c r="J4935" s="336"/>
      <c r="K4935" s="336"/>
      <c r="L4935" s="336"/>
      <c r="M4935" s="336"/>
      <c r="N4935" s="337"/>
    </row>
    <row r="4936" spans="2:14" x14ac:dyDescent="0.2">
      <c r="B4936" s="332"/>
      <c r="C4936" s="332"/>
      <c r="D4936" s="333"/>
      <c r="E4936" s="334"/>
      <c r="F4936" s="334"/>
      <c r="G4936" s="334"/>
      <c r="H4936" s="335"/>
      <c r="I4936" s="336"/>
      <c r="J4936" s="336"/>
      <c r="K4936" s="336"/>
      <c r="L4936" s="336"/>
      <c r="M4936" s="336"/>
      <c r="N4936" s="337"/>
    </row>
    <row r="4937" spans="2:14" x14ac:dyDescent="0.2">
      <c r="B4937" s="332"/>
      <c r="C4937" s="332"/>
      <c r="D4937" s="333"/>
      <c r="E4937" s="334"/>
      <c r="F4937" s="334"/>
      <c r="G4937" s="334"/>
      <c r="H4937" s="335"/>
      <c r="I4937" s="336"/>
      <c r="J4937" s="336"/>
      <c r="K4937" s="336"/>
      <c r="L4937" s="336"/>
      <c r="M4937" s="336"/>
      <c r="N4937" s="337"/>
    </row>
    <row r="4938" spans="2:14" x14ac:dyDescent="0.2">
      <c r="B4938" s="332"/>
      <c r="C4938" s="332"/>
      <c r="D4938" s="333"/>
      <c r="E4938" s="334"/>
      <c r="F4938" s="334"/>
      <c r="G4938" s="334"/>
      <c r="H4938" s="335"/>
      <c r="I4938" s="336"/>
      <c r="J4938" s="336"/>
      <c r="K4938" s="336"/>
      <c r="L4938" s="336"/>
      <c r="M4938" s="336"/>
      <c r="N4938" s="337"/>
    </row>
    <row r="4939" spans="2:14" x14ac:dyDescent="0.2">
      <c r="B4939" s="332"/>
      <c r="C4939" s="332"/>
      <c r="D4939" s="333"/>
      <c r="E4939" s="334"/>
      <c r="F4939" s="334"/>
      <c r="G4939" s="334"/>
      <c r="H4939" s="335"/>
      <c r="I4939" s="336"/>
      <c r="J4939" s="336"/>
      <c r="K4939" s="336"/>
      <c r="L4939" s="336"/>
      <c r="M4939" s="336"/>
      <c r="N4939" s="337"/>
    </row>
    <row r="4940" spans="2:14" x14ac:dyDescent="0.2">
      <c r="B4940" s="332"/>
      <c r="C4940" s="332"/>
      <c r="D4940" s="333"/>
      <c r="E4940" s="334"/>
      <c r="F4940" s="334"/>
      <c r="G4940" s="334"/>
      <c r="H4940" s="335"/>
      <c r="I4940" s="336"/>
      <c r="J4940" s="336"/>
      <c r="K4940" s="336"/>
      <c r="L4940" s="336"/>
      <c r="M4940" s="336"/>
      <c r="N4940" s="337"/>
    </row>
    <row r="4941" spans="2:14" x14ac:dyDescent="0.2">
      <c r="B4941" s="332"/>
      <c r="C4941" s="332"/>
      <c r="D4941" s="333"/>
      <c r="E4941" s="334"/>
      <c r="F4941" s="334"/>
      <c r="G4941" s="334"/>
      <c r="H4941" s="335"/>
      <c r="I4941" s="336"/>
      <c r="J4941" s="336"/>
      <c r="K4941" s="336"/>
      <c r="L4941" s="336"/>
      <c r="M4941" s="336"/>
      <c r="N4941" s="337"/>
    </row>
    <row r="4942" spans="2:14" x14ac:dyDescent="0.2">
      <c r="B4942" s="332"/>
      <c r="C4942" s="332"/>
      <c r="D4942" s="333"/>
      <c r="E4942" s="334"/>
      <c r="F4942" s="334"/>
      <c r="G4942" s="334"/>
      <c r="H4942" s="335"/>
      <c r="I4942" s="336"/>
      <c r="J4942" s="336"/>
      <c r="K4942" s="336"/>
      <c r="L4942" s="336"/>
      <c r="M4942" s="336"/>
      <c r="N4942" s="337"/>
    </row>
    <row r="4943" spans="2:14" x14ac:dyDescent="0.2">
      <c r="B4943" s="332"/>
      <c r="C4943" s="332"/>
      <c r="D4943" s="333"/>
      <c r="E4943" s="334"/>
      <c r="F4943" s="334"/>
      <c r="G4943" s="334"/>
      <c r="H4943" s="335"/>
      <c r="I4943" s="336"/>
      <c r="J4943" s="336"/>
      <c r="K4943" s="336"/>
      <c r="L4943" s="336"/>
      <c r="M4943" s="336"/>
      <c r="N4943" s="337"/>
    </row>
    <row r="4944" spans="2:14" x14ac:dyDescent="0.2">
      <c r="B4944" s="332"/>
      <c r="C4944" s="332"/>
      <c r="D4944" s="333"/>
      <c r="E4944" s="334"/>
      <c r="F4944" s="334"/>
      <c r="G4944" s="334"/>
      <c r="H4944" s="335"/>
      <c r="I4944" s="336"/>
      <c r="J4944" s="336"/>
      <c r="K4944" s="336"/>
      <c r="L4944" s="336"/>
      <c r="M4944" s="336"/>
      <c r="N4944" s="337"/>
    </row>
    <row r="4945" spans="2:14" x14ac:dyDescent="0.2">
      <c r="B4945" s="332"/>
      <c r="C4945" s="332"/>
      <c r="D4945" s="333"/>
      <c r="E4945" s="334"/>
      <c r="F4945" s="334"/>
      <c r="G4945" s="334"/>
      <c r="H4945" s="335"/>
      <c r="I4945" s="336"/>
      <c r="J4945" s="336"/>
      <c r="K4945" s="336"/>
      <c r="L4945" s="336"/>
      <c r="M4945" s="336"/>
      <c r="N4945" s="337"/>
    </row>
    <row r="4946" spans="2:14" x14ac:dyDescent="0.2">
      <c r="B4946" s="332"/>
      <c r="C4946" s="332"/>
      <c r="D4946" s="333"/>
      <c r="E4946" s="334"/>
      <c r="F4946" s="334"/>
      <c r="G4946" s="334"/>
      <c r="H4946" s="335"/>
      <c r="I4946" s="336"/>
      <c r="J4946" s="336"/>
      <c r="K4946" s="336"/>
      <c r="L4946" s="336"/>
      <c r="M4946" s="336"/>
      <c r="N4946" s="337"/>
    </row>
    <row r="4947" spans="2:14" x14ac:dyDescent="0.2">
      <c r="B4947" s="332"/>
      <c r="C4947" s="332"/>
      <c r="D4947" s="333"/>
      <c r="E4947" s="334"/>
      <c r="F4947" s="334"/>
      <c r="G4947" s="334"/>
      <c r="H4947" s="335"/>
      <c r="I4947" s="336"/>
      <c r="J4947" s="336"/>
      <c r="K4947" s="336"/>
      <c r="L4947" s="336"/>
      <c r="M4947" s="336"/>
      <c r="N4947" s="337"/>
    </row>
    <row r="4948" spans="2:14" x14ac:dyDescent="0.2">
      <c r="B4948" s="332"/>
      <c r="C4948" s="332"/>
      <c r="D4948" s="333"/>
      <c r="E4948" s="334"/>
      <c r="F4948" s="334"/>
      <c r="G4948" s="334"/>
      <c r="H4948" s="335"/>
      <c r="I4948" s="336"/>
      <c r="J4948" s="336"/>
      <c r="K4948" s="336"/>
      <c r="L4948" s="336"/>
      <c r="M4948" s="336"/>
      <c r="N4948" s="337"/>
    </row>
    <row r="4949" spans="2:14" x14ac:dyDescent="0.2">
      <c r="B4949" s="332"/>
      <c r="C4949" s="332"/>
      <c r="D4949" s="333"/>
      <c r="E4949" s="334"/>
      <c r="F4949" s="334"/>
      <c r="G4949" s="334"/>
      <c r="H4949" s="335"/>
      <c r="I4949" s="336"/>
      <c r="J4949" s="336"/>
      <c r="K4949" s="336"/>
      <c r="L4949" s="336"/>
      <c r="M4949" s="336"/>
      <c r="N4949" s="337"/>
    </row>
    <row r="4950" spans="2:14" x14ac:dyDescent="0.2">
      <c r="B4950" s="332"/>
      <c r="C4950" s="332"/>
      <c r="D4950" s="333"/>
      <c r="E4950" s="334"/>
      <c r="F4950" s="334"/>
      <c r="G4950" s="334"/>
      <c r="H4950" s="335"/>
      <c r="I4950" s="336"/>
      <c r="J4950" s="336"/>
      <c r="K4950" s="336"/>
      <c r="L4950" s="336"/>
      <c r="M4950" s="336"/>
      <c r="N4950" s="337"/>
    </row>
    <row r="4951" spans="2:14" x14ac:dyDescent="0.2">
      <c r="B4951" s="332"/>
      <c r="C4951" s="332"/>
      <c r="D4951" s="333"/>
      <c r="E4951" s="334"/>
      <c r="F4951" s="334"/>
      <c r="G4951" s="334"/>
      <c r="H4951" s="335"/>
      <c r="I4951" s="336"/>
      <c r="J4951" s="336"/>
      <c r="K4951" s="336"/>
      <c r="L4951" s="336"/>
      <c r="M4951" s="336"/>
      <c r="N4951" s="337"/>
    </row>
    <row r="4952" spans="2:14" x14ac:dyDescent="0.2">
      <c r="B4952" s="332"/>
      <c r="C4952" s="332"/>
      <c r="D4952" s="333"/>
      <c r="E4952" s="334"/>
      <c r="F4952" s="334"/>
      <c r="G4952" s="334"/>
      <c r="H4952" s="335"/>
      <c r="I4952" s="336"/>
      <c r="J4952" s="336"/>
      <c r="K4952" s="336"/>
      <c r="L4952" s="336"/>
      <c r="M4952" s="336"/>
      <c r="N4952" s="337"/>
    </row>
    <row r="4953" spans="2:14" x14ac:dyDescent="0.2">
      <c r="B4953" s="332"/>
      <c r="C4953" s="332"/>
      <c r="D4953" s="333"/>
      <c r="E4953" s="334"/>
      <c r="F4953" s="334"/>
      <c r="G4953" s="334"/>
      <c r="H4953" s="335"/>
      <c r="I4953" s="336"/>
      <c r="J4953" s="336"/>
      <c r="K4953" s="336"/>
      <c r="L4953" s="336"/>
      <c r="M4953" s="336"/>
      <c r="N4953" s="337"/>
    </row>
    <row r="4954" spans="2:14" x14ac:dyDescent="0.2">
      <c r="B4954" s="332"/>
      <c r="C4954" s="332"/>
      <c r="D4954" s="333"/>
      <c r="E4954" s="334"/>
      <c r="F4954" s="334"/>
      <c r="G4954" s="334"/>
      <c r="H4954" s="335"/>
      <c r="I4954" s="336"/>
      <c r="J4954" s="336"/>
      <c r="K4954" s="336"/>
      <c r="L4954" s="336"/>
      <c r="M4954" s="336"/>
      <c r="N4954" s="337"/>
    </row>
    <row r="4955" spans="2:14" x14ac:dyDescent="0.2">
      <c r="B4955" s="332"/>
      <c r="C4955" s="332"/>
      <c r="D4955" s="333"/>
      <c r="E4955" s="334"/>
      <c r="F4955" s="334"/>
      <c r="G4955" s="334"/>
      <c r="H4955" s="335"/>
      <c r="I4955" s="336"/>
      <c r="J4955" s="336"/>
      <c r="K4955" s="336"/>
      <c r="L4955" s="336"/>
      <c r="M4955" s="336"/>
      <c r="N4955" s="337"/>
    </row>
    <row r="4956" spans="2:14" x14ac:dyDescent="0.2">
      <c r="B4956" s="332"/>
      <c r="C4956" s="332"/>
      <c r="D4956" s="333"/>
      <c r="E4956" s="334"/>
      <c r="F4956" s="334"/>
      <c r="G4956" s="334"/>
      <c r="H4956" s="335"/>
      <c r="I4956" s="336"/>
      <c r="J4956" s="336"/>
      <c r="K4956" s="336"/>
      <c r="L4956" s="336"/>
      <c r="M4956" s="336"/>
      <c r="N4956" s="337"/>
    </row>
    <row r="4957" spans="2:14" x14ac:dyDescent="0.2">
      <c r="B4957" s="332"/>
      <c r="C4957" s="332"/>
      <c r="D4957" s="333"/>
      <c r="E4957" s="334"/>
      <c r="F4957" s="334"/>
      <c r="G4957" s="334"/>
      <c r="H4957" s="335"/>
      <c r="I4957" s="336"/>
      <c r="J4957" s="336"/>
      <c r="K4957" s="336"/>
      <c r="L4957" s="336"/>
      <c r="M4957" s="336"/>
      <c r="N4957" s="337"/>
    </row>
    <row r="4958" spans="2:14" x14ac:dyDescent="0.2">
      <c r="B4958" s="332"/>
      <c r="C4958" s="332"/>
      <c r="D4958" s="333"/>
      <c r="E4958" s="334"/>
      <c r="F4958" s="334"/>
      <c r="G4958" s="334"/>
      <c r="H4958" s="335"/>
      <c r="I4958" s="336"/>
      <c r="J4958" s="336"/>
      <c r="K4958" s="336"/>
      <c r="L4958" s="336"/>
      <c r="M4958" s="336"/>
      <c r="N4958" s="337"/>
    </row>
    <row r="4959" spans="2:14" x14ac:dyDescent="0.2">
      <c r="B4959" s="332"/>
      <c r="C4959" s="332"/>
      <c r="D4959" s="333"/>
      <c r="E4959" s="334"/>
      <c r="F4959" s="334"/>
      <c r="G4959" s="334"/>
      <c r="H4959" s="335"/>
      <c r="I4959" s="336"/>
      <c r="J4959" s="336"/>
      <c r="K4959" s="336"/>
      <c r="L4959" s="336"/>
      <c r="M4959" s="336"/>
      <c r="N4959" s="337"/>
    </row>
    <row r="4960" spans="2:14" x14ac:dyDescent="0.2">
      <c r="B4960" s="332"/>
      <c r="C4960" s="332"/>
      <c r="D4960" s="333"/>
      <c r="E4960" s="334"/>
      <c r="F4960" s="334"/>
      <c r="G4960" s="334"/>
      <c r="H4960" s="335"/>
      <c r="I4960" s="336"/>
      <c r="J4960" s="336"/>
      <c r="K4960" s="336"/>
      <c r="L4960" s="336"/>
      <c r="M4960" s="336"/>
      <c r="N4960" s="337"/>
    </row>
    <row r="4961" spans="2:14" x14ac:dyDescent="0.2">
      <c r="B4961" s="332"/>
      <c r="C4961" s="332"/>
      <c r="D4961" s="333"/>
      <c r="E4961" s="334"/>
      <c r="F4961" s="334"/>
      <c r="G4961" s="334"/>
      <c r="H4961" s="335"/>
      <c r="I4961" s="336"/>
      <c r="J4961" s="336"/>
      <c r="K4961" s="336"/>
      <c r="L4961" s="336"/>
      <c r="M4961" s="336"/>
      <c r="N4961" s="337"/>
    </row>
    <row r="4962" spans="2:14" x14ac:dyDescent="0.2">
      <c r="B4962" s="332"/>
      <c r="C4962" s="332"/>
      <c r="D4962" s="333"/>
      <c r="E4962" s="334"/>
      <c r="F4962" s="334"/>
      <c r="G4962" s="334"/>
      <c r="H4962" s="335"/>
      <c r="I4962" s="336"/>
      <c r="J4962" s="336"/>
      <c r="K4962" s="336"/>
      <c r="L4962" s="336"/>
      <c r="M4962" s="336"/>
      <c r="N4962" s="337"/>
    </row>
    <row r="4963" spans="2:14" x14ac:dyDescent="0.2">
      <c r="B4963" s="332"/>
      <c r="C4963" s="332"/>
      <c r="D4963" s="333"/>
      <c r="E4963" s="334"/>
      <c r="F4963" s="334"/>
      <c r="G4963" s="334"/>
      <c r="H4963" s="335"/>
      <c r="I4963" s="336"/>
      <c r="J4963" s="336"/>
      <c r="K4963" s="336"/>
      <c r="L4963" s="336"/>
      <c r="M4963" s="336"/>
      <c r="N4963" s="337"/>
    </row>
    <row r="4964" spans="2:14" x14ac:dyDescent="0.2">
      <c r="B4964" s="332"/>
      <c r="C4964" s="332"/>
      <c r="D4964" s="333"/>
      <c r="E4964" s="334"/>
      <c r="F4964" s="334"/>
      <c r="G4964" s="334"/>
      <c r="H4964" s="335"/>
      <c r="I4964" s="336"/>
      <c r="J4964" s="336"/>
      <c r="K4964" s="336"/>
      <c r="L4964" s="336"/>
      <c r="M4964" s="336"/>
      <c r="N4964" s="337"/>
    </row>
    <row r="4965" spans="2:14" x14ac:dyDescent="0.2">
      <c r="B4965" s="332"/>
      <c r="C4965" s="332"/>
      <c r="D4965" s="333"/>
      <c r="E4965" s="334"/>
      <c r="F4965" s="334"/>
      <c r="G4965" s="334"/>
      <c r="H4965" s="335"/>
      <c r="I4965" s="336"/>
      <c r="J4965" s="336"/>
      <c r="K4965" s="336"/>
      <c r="L4965" s="336"/>
      <c r="M4965" s="336"/>
      <c r="N4965" s="337"/>
    </row>
    <row r="4966" spans="2:14" x14ac:dyDescent="0.2">
      <c r="B4966" s="332"/>
      <c r="C4966" s="332"/>
      <c r="D4966" s="333"/>
      <c r="E4966" s="334"/>
      <c r="F4966" s="334"/>
      <c r="G4966" s="334"/>
      <c r="H4966" s="335"/>
      <c r="I4966" s="336"/>
      <c r="J4966" s="336"/>
      <c r="K4966" s="336"/>
      <c r="L4966" s="336"/>
      <c r="M4966" s="336"/>
      <c r="N4966" s="337"/>
    </row>
    <row r="4967" spans="2:14" x14ac:dyDescent="0.2">
      <c r="B4967" s="332"/>
      <c r="C4967" s="332"/>
      <c r="D4967" s="333"/>
      <c r="E4967" s="334"/>
      <c r="F4967" s="334"/>
      <c r="G4967" s="334"/>
      <c r="H4967" s="335"/>
      <c r="I4967" s="336"/>
      <c r="J4967" s="336"/>
      <c r="K4967" s="336"/>
      <c r="L4967" s="336"/>
      <c r="M4967" s="336"/>
      <c r="N4967" s="337"/>
    </row>
    <row r="4968" spans="2:14" x14ac:dyDescent="0.2">
      <c r="B4968" s="332"/>
      <c r="C4968" s="332"/>
      <c r="D4968" s="333"/>
      <c r="E4968" s="334"/>
      <c r="F4968" s="334"/>
      <c r="G4968" s="334"/>
      <c r="H4968" s="335"/>
      <c r="I4968" s="336"/>
      <c r="J4968" s="336"/>
      <c r="K4968" s="336"/>
      <c r="L4968" s="336"/>
      <c r="M4968" s="336"/>
      <c r="N4968" s="337"/>
    </row>
    <row r="4969" spans="2:14" x14ac:dyDescent="0.2">
      <c r="B4969" s="332"/>
      <c r="C4969" s="332"/>
      <c r="D4969" s="333"/>
      <c r="E4969" s="334"/>
      <c r="F4969" s="334"/>
      <c r="G4969" s="334"/>
      <c r="H4969" s="335"/>
      <c r="I4969" s="336"/>
      <c r="J4969" s="336"/>
      <c r="K4969" s="336"/>
      <c r="L4969" s="336"/>
      <c r="M4969" s="336"/>
      <c r="N4969" s="337"/>
    </row>
    <row r="4970" spans="2:14" x14ac:dyDescent="0.2">
      <c r="B4970" s="332"/>
      <c r="C4970" s="332"/>
      <c r="D4970" s="333"/>
      <c r="E4970" s="334"/>
      <c r="F4970" s="334"/>
      <c r="G4970" s="334"/>
      <c r="H4970" s="335"/>
      <c r="I4970" s="336"/>
      <c r="J4970" s="336"/>
      <c r="K4970" s="336"/>
      <c r="L4970" s="336"/>
      <c r="M4970" s="336"/>
      <c r="N4970" s="337"/>
    </row>
    <row r="4971" spans="2:14" x14ac:dyDescent="0.2">
      <c r="B4971" s="332"/>
      <c r="C4971" s="332"/>
      <c r="D4971" s="333"/>
      <c r="E4971" s="334"/>
      <c r="F4971" s="334"/>
      <c r="G4971" s="334"/>
      <c r="H4971" s="335"/>
      <c r="I4971" s="336"/>
      <c r="J4971" s="336"/>
      <c r="K4971" s="336"/>
      <c r="L4971" s="336"/>
      <c r="M4971" s="336"/>
      <c r="N4971" s="337"/>
    </row>
    <row r="4972" spans="2:14" x14ac:dyDescent="0.2">
      <c r="B4972" s="332"/>
      <c r="C4972" s="332"/>
      <c r="D4972" s="333"/>
      <c r="E4972" s="334"/>
      <c r="F4972" s="334"/>
      <c r="G4972" s="334"/>
      <c r="H4972" s="335"/>
      <c r="I4972" s="336"/>
      <c r="J4972" s="336"/>
      <c r="K4972" s="336"/>
      <c r="L4972" s="336"/>
      <c r="M4972" s="336"/>
      <c r="N4972" s="337"/>
    </row>
    <row r="4973" spans="2:14" x14ac:dyDescent="0.2">
      <c r="B4973" s="332"/>
      <c r="C4973" s="332"/>
      <c r="D4973" s="333"/>
      <c r="E4973" s="334"/>
      <c r="F4973" s="334"/>
      <c r="G4973" s="334"/>
      <c r="H4973" s="335"/>
      <c r="I4973" s="336"/>
      <c r="J4973" s="336"/>
      <c r="K4973" s="336"/>
      <c r="L4973" s="336"/>
      <c r="M4973" s="336"/>
      <c r="N4973" s="337"/>
    </row>
    <row r="4974" spans="2:14" x14ac:dyDescent="0.2">
      <c r="B4974" s="332"/>
      <c r="C4974" s="332"/>
      <c r="D4974" s="333"/>
      <c r="E4974" s="334"/>
      <c r="F4974" s="334"/>
      <c r="G4974" s="334"/>
      <c r="H4974" s="335"/>
      <c r="I4974" s="336"/>
      <c r="J4974" s="336"/>
      <c r="K4974" s="336"/>
      <c r="L4974" s="336"/>
      <c r="M4974" s="336"/>
      <c r="N4974" s="337"/>
    </row>
    <row r="4975" spans="2:14" x14ac:dyDescent="0.2">
      <c r="B4975" s="332"/>
      <c r="C4975" s="332"/>
      <c r="D4975" s="333"/>
      <c r="E4975" s="334"/>
      <c r="F4975" s="334"/>
      <c r="G4975" s="334"/>
      <c r="H4975" s="335"/>
      <c r="I4975" s="336"/>
      <c r="J4975" s="336"/>
      <c r="K4975" s="336"/>
      <c r="L4975" s="336"/>
      <c r="M4975" s="336"/>
      <c r="N4975" s="337"/>
    </row>
    <row r="4976" spans="2:14" x14ac:dyDescent="0.2">
      <c r="B4976" s="332"/>
      <c r="C4976" s="332"/>
      <c r="D4976" s="333"/>
      <c r="E4976" s="334"/>
      <c r="F4976" s="334"/>
      <c r="G4976" s="334"/>
      <c r="H4976" s="335"/>
      <c r="I4976" s="336"/>
      <c r="J4976" s="336"/>
      <c r="K4976" s="336"/>
      <c r="L4976" s="336"/>
      <c r="M4976" s="336"/>
      <c r="N4976" s="337"/>
    </row>
    <row r="4977" spans="2:14" x14ac:dyDescent="0.2">
      <c r="B4977" s="332"/>
      <c r="C4977" s="332"/>
      <c r="D4977" s="333"/>
      <c r="E4977" s="334"/>
      <c r="F4977" s="334"/>
      <c r="G4977" s="334"/>
      <c r="H4977" s="335"/>
      <c r="I4977" s="336"/>
      <c r="J4977" s="336"/>
      <c r="K4977" s="336"/>
      <c r="L4977" s="336"/>
      <c r="M4977" s="336"/>
      <c r="N4977" s="337"/>
    </row>
    <row r="4978" spans="2:14" x14ac:dyDescent="0.2">
      <c r="B4978" s="332"/>
      <c r="C4978" s="332"/>
      <c r="D4978" s="333"/>
      <c r="E4978" s="334"/>
      <c r="F4978" s="334"/>
      <c r="G4978" s="334"/>
      <c r="H4978" s="335"/>
      <c r="I4978" s="336"/>
      <c r="J4978" s="336"/>
      <c r="K4978" s="336"/>
      <c r="L4978" s="336"/>
      <c r="M4978" s="336"/>
      <c r="N4978" s="337"/>
    </row>
    <row r="4979" spans="2:14" x14ac:dyDescent="0.2">
      <c r="B4979" s="332"/>
      <c r="C4979" s="332"/>
      <c r="D4979" s="333"/>
      <c r="E4979" s="334"/>
      <c r="F4979" s="334"/>
      <c r="G4979" s="334"/>
      <c r="H4979" s="335"/>
      <c r="I4979" s="336"/>
      <c r="J4979" s="336"/>
      <c r="K4979" s="336"/>
      <c r="L4979" s="336"/>
      <c r="M4979" s="336"/>
      <c r="N4979" s="337"/>
    </row>
    <row r="4980" spans="2:14" x14ac:dyDescent="0.2">
      <c r="B4980" s="332"/>
      <c r="C4980" s="332"/>
      <c r="D4980" s="333"/>
      <c r="E4980" s="334"/>
      <c r="F4980" s="334"/>
      <c r="G4980" s="334"/>
      <c r="H4980" s="335"/>
      <c r="I4980" s="336"/>
      <c r="J4980" s="336"/>
      <c r="K4980" s="336"/>
      <c r="L4980" s="336"/>
      <c r="M4980" s="336"/>
      <c r="N4980" s="337"/>
    </row>
    <row r="4981" spans="2:14" x14ac:dyDescent="0.2">
      <c r="B4981" s="332"/>
      <c r="C4981" s="332"/>
      <c r="D4981" s="333"/>
      <c r="E4981" s="334"/>
      <c r="F4981" s="334"/>
      <c r="G4981" s="334"/>
      <c r="H4981" s="335"/>
      <c r="I4981" s="336"/>
      <c r="J4981" s="336"/>
      <c r="K4981" s="336"/>
      <c r="L4981" s="336"/>
      <c r="M4981" s="336"/>
      <c r="N4981" s="337"/>
    </row>
    <row r="4982" spans="2:14" x14ac:dyDescent="0.2">
      <c r="B4982" s="332"/>
      <c r="C4982" s="332"/>
      <c r="D4982" s="333"/>
      <c r="E4982" s="334"/>
      <c r="F4982" s="334"/>
      <c r="G4982" s="334"/>
      <c r="H4982" s="335"/>
      <c r="I4982" s="336"/>
      <c r="J4982" s="336"/>
      <c r="K4982" s="336"/>
      <c r="L4982" s="336"/>
      <c r="M4982" s="336"/>
      <c r="N4982" s="337"/>
    </row>
    <row r="4983" spans="2:14" x14ac:dyDescent="0.2">
      <c r="B4983" s="332"/>
      <c r="C4983" s="332"/>
      <c r="D4983" s="333"/>
      <c r="E4983" s="334"/>
      <c r="F4983" s="334"/>
      <c r="G4983" s="334"/>
      <c r="H4983" s="335"/>
      <c r="I4983" s="336"/>
      <c r="J4983" s="336"/>
      <c r="K4983" s="336"/>
      <c r="L4983" s="336"/>
      <c r="M4983" s="336"/>
      <c r="N4983" s="337"/>
    </row>
    <row r="4984" spans="2:14" x14ac:dyDescent="0.2">
      <c r="B4984" s="332"/>
      <c r="C4984" s="332"/>
      <c r="D4984" s="333"/>
      <c r="E4984" s="334"/>
      <c r="F4984" s="334"/>
      <c r="G4984" s="334"/>
      <c r="H4984" s="335"/>
      <c r="I4984" s="336"/>
      <c r="J4984" s="336"/>
      <c r="K4984" s="336"/>
      <c r="L4984" s="336"/>
      <c r="M4984" s="336"/>
      <c r="N4984" s="337"/>
    </row>
    <row r="4985" spans="2:14" x14ac:dyDescent="0.2">
      <c r="B4985" s="332"/>
      <c r="C4985" s="332"/>
      <c r="D4985" s="333"/>
      <c r="E4985" s="334"/>
      <c r="F4985" s="334"/>
      <c r="G4985" s="334"/>
      <c r="H4985" s="335"/>
      <c r="I4985" s="336"/>
      <c r="J4985" s="336"/>
      <c r="K4985" s="336"/>
      <c r="L4985" s="336"/>
      <c r="M4985" s="336"/>
      <c r="N4985" s="337"/>
    </row>
    <row r="4986" spans="2:14" x14ac:dyDescent="0.2">
      <c r="B4986" s="332"/>
      <c r="C4986" s="332"/>
      <c r="D4986" s="333"/>
      <c r="E4986" s="334"/>
      <c r="F4986" s="334"/>
      <c r="G4986" s="334"/>
      <c r="H4986" s="335"/>
      <c r="I4986" s="336"/>
      <c r="J4986" s="336"/>
      <c r="K4986" s="336"/>
      <c r="L4986" s="336"/>
      <c r="M4986" s="336"/>
      <c r="N4986" s="337"/>
    </row>
    <row r="4987" spans="2:14" x14ac:dyDescent="0.2">
      <c r="B4987" s="332"/>
      <c r="C4987" s="332"/>
      <c r="D4987" s="333"/>
      <c r="E4987" s="334"/>
      <c r="F4987" s="334"/>
      <c r="G4987" s="334"/>
      <c r="H4987" s="335"/>
      <c r="I4987" s="336"/>
      <c r="J4987" s="336"/>
      <c r="K4987" s="336"/>
      <c r="L4987" s="336"/>
      <c r="M4987" s="336"/>
      <c r="N4987" s="337"/>
    </row>
    <row r="4988" spans="2:14" x14ac:dyDescent="0.2">
      <c r="B4988" s="332"/>
      <c r="C4988" s="332"/>
      <c r="D4988" s="333"/>
      <c r="E4988" s="334"/>
      <c r="F4988" s="334"/>
      <c r="G4988" s="334"/>
      <c r="H4988" s="335"/>
      <c r="I4988" s="336"/>
      <c r="J4988" s="336"/>
      <c r="K4988" s="336"/>
      <c r="L4988" s="336"/>
      <c r="M4988" s="336"/>
      <c r="N4988" s="337"/>
    </row>
    <row r="4989" spans="2:14" x14ac:dyDescent="0.2">
      <c r="B4989" s="332"/>
      <c r="C4989" s="332"/>
      <c r="D4989" s="333"/>
      <c r="E4989" s="334"/>
      <c r="F4989" s="334"/>
      <c r="G4989" s="334"/>
      <c r="H4989" s="335"/>
      <c r="I4989" s="336"/>
      <c r="J4989" s="336"/>
      <c r="K4989" s="336"/>
      <c r="L4989" s="336"/>
      <c r="M4989" s="336"/>
      <c r="N4989" s="337"/>
    </row>
    <row r="4990" spans="2:14" x14ac:dyDescent="0.2">
      <c r="B4990" s="332"/>
      <c r="C4990" s="332"/>
      <c r="D4990" s="333"/>
      <c r="E4990" s="334"/>
      <c r="F4990" s="334"/>
      <c r="G4990" s="334"/>
      <c r="H4990" s="335"/>
      <c r="I4990" s="336"/>
      <c r="J4990" s="336"/>
      <c r="K4990" s="336"/>
      <c r="L4990" s="336"/>
      <c r="M4990" s="336"/>
      <c r="N4990" s="337"/>
    </row>
    <row r="4991" spans="2:14" x14ac:dyDescent="0.2">
      <c r="B4991" s="332"/>
      <c r="C4991" s="332"/>
      <c r="D4991" s="333"/>
      <c r="E4991" s="334"/>
      <c r="F4991" s="334"/>
      <c r="G4991" s="334"/>
      <c r="H4991" s="335"/>
      <c r="I4991" s="336"/>
      <c r="J4991" s="336"/>
      <c r="K4991" s="336"/>
      <c r="L4991" s="336"/>
      <c r="M4991" s="336"/>
      <c r="N4991" s="337"/>
    </row>
    <row r="4992" spans="2:14" x14ac:dyDescent="0.2">
      <c r="B4992" s="332"/>
      <c r="C4992" s="332"/>
      <c r="D4992" s="333"/>
      <c r="E4992" s="334"/>
      <c r="F4992" s="334"/>
      <c r="G4992" s="334"/>
      <c r="H4992" s="335"/>
      <c r="I4992" s="336"/>
      <c r="J4992" s="336"/>
      <c r="K4992" s="336"/>
      <c r="L4992" s="336"/>
      <c r="M4992" s="336"/>
      <c r="N4992" s="337"/>
    </row>
    <row r="4993" spans="2:14" x14ac:dyDescent="0.2">
      <c r="B4993" s="332"/>
      <c r="C4993" s="332"/>
      <c r="D4993" s="333"/>
      <c r="E4993" s="334"/>
      <c r="F4993" s="334"/>
      <c r="G4993" s="334"/>
      <c r="H4993" s="335"/>
      <c r="I4993" s="336"/>
      <c r="J4993" s="336"/>
      <c r="K4993" s="336"/>
      <c r="L4993" s="336"/>
      <c r="M4993" s="336"/>
      <c r="N4993" s="337"/>
    </row>
    <row r="4994" spans="2:14" x14ac:dyDescent="0.2">
      <c r="B4994" s="332"/>
      <c r="C4994" s="332"/>
      <c r="D4994" s="333"/>
      <c r="E4994" s="334"/>
      <c r="F4994" s="334"/>
      <c r="G4994" s="334"/>
      <c r="H4994" s="335"/>
      <c r="I4994" s="336"/>
      <c r="J4994" s="336"/>
      <c r="K4994" s="336"/>
      <c r="L4994" s="336"/>
      <c r="M4994" s="336"/>
      <c r="N4994" s="337"/>
    </row>
    <row r="4995" spans="2:14" x14ac:dyDescent="0.2">
      <c r="B4995" s="332"/>
      <c r="C4995" s="332"/>
      <c r="D4995" s="333"/>
      <c r="E4995" s="334"/>
      <c r="F4995" s="334"/>
      <c r="G4995" s="334"/>
      <c r="H4995" s="335"/>
      <c r="I4995" s="336"/>
      <c r="J4995" s="336"/>
      <c r="K4995" s="336"/>
      <c r="L4995" s="336"/>
      <c r="M4995" s="336"/>
      <c r="N4995" s="337"/>
    </row>
    <row r="4996" spans="2:14" x14ac:dyDescent="0.2">
      <c r="B4996" s="332"/>
      <c r="C4996" s="332"/>
      <c r="D4996" s="333"/>
      <c r="E4996" s="334"/>
      <c r="F4996" s="334"/>
      <c r="G4996" s="334"/>
      <c r="H4996" s="335"/>
      <c r="I4996" s="336"/>
      <c r="J4996" s="336"/>
      <c r="K4996" s="336"/>
      <c r="L4996" s="336"/>
      <c r="M4996" s="336"/>
      <c r="N4996" s="337"/>
    </row>
    <row r="4997" spans="2:14" x14ac:dyDescent="0.2">
      <c r="B4997" s="332"/>
      <c r="C4997" s="332"/>
      <c r="D4997" s="333"/>
      <c r="E4997" s="334"/>
      <c r="F4997" s="334"/>
      <c r="G4997" s="334"/>
      <c r="H4997" s="335"/>
      <c r="I4997" s="336"/>
      <c r="J4997" s="336"/>
      <c r="K4997" s="336"/>
      <c r="L4997" s="336"/>
      <c r="M4997" s="336"/>
      <c r="N4997" s="337"/>
    </row>
    <row r="4998" spans="2:14" x14ac:dyDescent="0.2">
      <c r="B4998" s="332"/>
      <c r="C4998" s="332"/>
      <c r="D4998" s="333"/>
      <c r="E4998" s="334"/>
      <c r="F4998" s="334"/>
      <c r="G4998" s="334"/>
      <c r="H4998" s="335"/>
      <c r="I4998" s="336"/>
      <c r="J4998" s="336"/>
      <c r="K4998" s="336"/>
      <c r="L4998" s="336"/>
      <c r="M4998" s="336"/>
      <c r="N4998" s="337"/>
    </row>
    <row r="4999" spans="2:14" x14ac:dyDescent="0.2">
      <c r="B4999" s="332"/>
      <c r="C4999" s="332"/>
      <c r="D4999" s="333"/>
      <c r="E4999" s="334"/>
      <c r="F4999" s="334"/>
      <c r="G4999" s="334"/>
      <c r="H4999" s="335"/>
      <c r="I4999" s="336"/>
      <c r="J4999" s="336"/>
      <c r="K4999" s="336"/>
      <c r="L4999" s="336"/>
      <c r="M4999" s="336"/>
      <c r="N4999" s="337"/>
    </row>
    <row r="5000" spans="2:14" x14ac:dyDescent="0.2">
      <c r="B5000" s="332"/>
      <c r="C5000" s="332"/>
      <c r="D5000" s="333"/>
      <c r="E5000" s="334"/>
      <c r="F5000" s="334"/>
      <c r="G5000" s="334"/>
      <c r="H5000" s="335"/>
      <c r="I5000" s="336"/>
      <c r="J5000" s="336"/>
      <c r="K5000" s="336"/>
      <c r="L5000" s="336"/>
      <c r="M5000" s="336"/>
      <c r="N5000" s="337"/>
    </row>
    <row r="5001" spans="2:14" x14ac:dyDescent="0.2">
      <c r="B5001" s="332"/>
      <c r="C5001" s="332"/>
      <c r="D5001" s="333"/>
      <c r="E5001" s="334"/>
      <c r="F5001" s="334"/>
      <c r="G5001" s="334"/>
      <c r="H5001" s="335"/>
      <c r="I5001" s="336"/>
      <c r="J5001" s="336"/>
      <c r="K5001" s="336"/>
      <c r="L5001" s="336"/>
      <c r="M5001" s="336"/>
      <c r="N5001" s="337"/>
    </row>
    <row r="5002" spans="2:14" x14ac:dyDescent="0.2">
      <c r="B5002" s="332"/>
      <c r="C5002" s="332"/>
      <c r="D5002" s="333"/>
      <c r="E5002" s="334"/>
      <c r="F5002" s="334"/>
      <c r="G5002" s="334"/>
      <c r="H5002" s="335"/>
      <c r="I5002" s="336"/>
      <c r="J5002" s="336"/>
      <c r="K5002" s="336"/>
      <c r="L5002" s="336"/>
      <c r="M5002" s="336"/>
      <c r="N5002" s="337"/>
    </row>
    <row r="5003" spans="2:14" x14ac:dyDescent="0.2">
      <c r="B5003" s="332"/>
      <c r="C5003" s="332"/>
      <c r="D5003" s="333"/>
      <c r="E5003" s="334"/>
      <c r="F5003" s="334"/>
      <c r="G5003" s="334"/>
      <c r="H5003" s="335"/>
      <c r="I5003" s="336"/>
      <c r="J5003" s="336"/>
      <c r="K5003" s="336"/>
      <c r="L5003" s="336"/>
      <c r="M5003" s="336"/>
      <c r="N5003" s="337"/>
    </row>
    <row r="5004" spans="2:14" x14ac:dyDescent="0.2">
      <c r="B5004" s="332"/>
      <c r="C5004" s="332"/>
      <c r="D5004" s="333"/>
      <c r="E5004" s="334"/>
      <c r="F5004" s="334"/>
      <c r="G5004" s="334"/>
      <c r="H5004" s="335"/>
      <c r="I5004" s="336"/>
      <c r="J5004" s="336"/>
      <c r="K5004" s="336"/>
      <c r="L5004" s="336"/>
      <c r="M5004" s="336"/>
      <c r="N5004" s="337"/>
    </row>
    <row r="5005" spans="2:14" x14ac:dyDescent="0.2">
      <c r="E5005" s="338"/>
      <c r="F5005" s="338"/>
      <c r="G5005" s="338"/>
      <c r="I5005" s="339"/>
      <c r="J5005" s="339"/>
      <c r="K5005" s="339"/>
      <c r="L5005" s="339"/>
      <c r="M5005" s="339"/>
    </row>
  </sheetData>
  <mergeCells count="4">
    <mergeCell ref="G7:I7"/>
    <mergeCell ref="J7:L7"/>
    <mergeCell ref="M7:M8"/>
    <mergeCell ref="N7:N8"/>
  </mergeCells>
  <conditionalFormatting sqref="E9:G9">
    <cfRule type="expression" dxfId="8" priority="1" stopIfTrue="1">
      <formula>ISBLANK(E9)</formula>
    </cfRule>
  </conditionalFormatting>
  <conditionalFormatting sqref="B13:N2500">
    <cfRule type="expression" dxfId="7" priority="3">
      <formula>AND(ISBLANK($B14),ISNUMBER($B13))</formula>
    </cfRule>
  </conditionalFormatting>
  <conditionalFormatting sqref="J6:L6">
    <cfRule type="expression" dxfId="6" priority="2" stopIfTrue="1">
      <formula>ISBLANK(J6)</formula>
    </cfRule>
  </conditionalFormatting>
  <conditionalFormatting sqref="B13:B2500">
    <cfRule type="expression" dxfId="5" priority="4">
      <formula>ISNUMBER($B13)</formula>
    </cfRule>
  </conditionalFormatting>
  <conditionalFormatting sqref="N13:N2500">
    <cfRule type="expression" dxfId="4" priority="16">
      <formula>ISNUMBER($B13)</formula>
    </cfRule>
  </conditionalFormatting>
  <conditionalFormatting sqref="E13:E2500">
    <cfRule type="expression" dxfId="3" priority="5">
      <formula>ISNUMBER($B13)</formula>
    </cfRule>
  </conditionalFormatting>
  <conditionalFormatting sqref="G13:G2500">
    <cfRule type="expression" dxfId="2" priority="8">
      <formula>ISNUMBER($B13)</formula>
    </cfRule>
  </conditionalFormatting>
  <conditionalFormatting sqref="J13:J2500">
    <cfRule type="expression" dxfId="1" priority="10">
      <formula>ISNUMBER($B13)</formula>
    </cfRule>
  </conditionalFormatting>
  <conditionalFormatting sqref="M13:M2500">
    <cfRule type="expression" dxfId="0" priority="14">
      <formula>ISNUMBER($B13)</formula>
    </cfRule>
  </conditionalFormatting>
  <pageMargins left="0.78740157480314965" right="0.44" top="0.98425196850393704" bottom="0.78740157480314965" header="0.51181102362204722" footer="0.51181102362204722"/>
  <pageSetup paperSize="9" scale="80" fitToHeight="0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9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6.85546875" customWidth="1"/>
    <col min="3" max="8" width="15.7109375" customWidth="1"/>
  </cols>
  <sheetData>
    <row r="1" spans="1:8" ht="22.5" customHeight="1" x14ac:dyDescent="0.35">
      <c r="B1" s="4" t="str">
        <f ca="1">DFIE!B174</f>
        <v>Auszahlungen SLA F 2024</v>
      </c>
      <c r="G1" s="395"/>
    </row>
    <row r="3" spans="1:8" ht="0.75" customHeight="1" x14ac:dyDescent="0.2"/>
    <row r="4" spans="1:8" ht="0.75" customHeight="1" x14ac:dyDescent="0.2"/>
    <row r="5" spans="1:8" ht="12" customHeight="1" x14ac:dyDescent="0.2">
      <c r="A5" s="8"/>
      <c r="B5" s="389" t="str">
        <f ca="1">DFIE!$B$49</f>
        <v>Spalte</v>
      </c>
      <c r="C5" s="227" t="s">
        <v>46</v>
      </c>
      <c r="D5" s="227" t="s">
        <v>47</v>
      </c>
      <c r="E5" s="227" t="s">
        <v>55</v>
      </c>
      <c r="F5" s="227" t="s">
        <v>49</v>
      </c>
      <c r="G5" s="227" t="s">
        <v>50</v>
      </c>
      <c r="H5" s="228" t="s">
        <v>51</v>
      </c>
    </row>
    <row r="6" spans="1:8" ht="12" customHeight="1" x14ac:dyDescent="0.2">
      <c r="B6" s="389" t="str">
        <f ca="1">DFIE!$B$50</f>
        <v>Formel</v>
      </c>
      <c r="C6" s="239"/>
      <c r="D6" s="239"/>
      <c r="E6" s="151" t="s">
        <v>87</v>
      </c>
      <c r="F6" s="151" t="str">
        <f ca="1">DFIE!$B$181</f>
        <v>E - E[Min]</v>
      </c>
      <c r="G6" s="240" t="str">
        <f ca="1">DFIE!$B$182</f>
        <v>D * (F - F[MW])</v>
      </c>
      <c r="H6" s="390" t="str">
        <f ca="1">DFIE!$B$183</f>
        <v>G / G[Schweiz] * Dot</v>
      </c>
    </row>
    <row r="7" spans="1:8" ht="54" customHeight="1" x14ac:dyDescent="0.2">
      <c r="A7" s="158"/>
      <c r="B7" s="115"/>
      <c r="C7" s="114" t="str">
        <f ca="1">DFIE!$B$176</f>
        <v>Summe
Lastenindex
Gemeinde</v>
      </c>
      <c r="D7" s="114" t="str">
        <f ca="1">DFIE!$B$175</f>
        <v>Ständige
Wohnbe-
völkerung</v>
      </c>
      <c r="E7" s="114" t="str">
        <f ca="1">DFIE!$B$177</f>
        <v>Kernstadt-
indikator</v>
      </c>
      <c r="F7" s="114" t="str">
        <f ca="1">DFIE!$B$178</f>
        <v>Masszahl
Lasten</v>
      </c>
      <c r="G7" s="114" t="str">
        <f ca="1">DFIE!$B$179</f>
        <v>Massgebende
Sonderlasten</v>
      </c>
      <c r="H7" s="141" t="str">
        <f ca="1">DFIE!$B$180</f>
        <v>Auszahlung
SLA F</v>
      </c>
    </row>
    <row r="8" spans="1:8" ht="12.75" customHeight="1" x14ac:dyDescent="0.2">
      <c r="B8" s="389" t="str">
        <f ca="1">DFIE!$B$52</f>
        <v>Einheit</v>
      </c>
      <c r="C8" s="94" t="str">
        <f ca="1">DFIE!$B$56</f>
        <v>Anzahl</v>
      </c>
      <c r="D8" s="94" t="str">
        <f ca="1">DFIE!$B$56</f>
        <v>Anzahl</v>
      </c>
      <c r="E8" s="391"/>
      <c r="F8" s="391"/>
      <c r="G8" s="237"/>
      <c r="H8" s="392" t="str">
        <f ca="1">DFIE!$B$54</f>
        <v>CHF</v>
      </c>
    </row>
    <row r="9" spans="1:8" x14ac:dyDescent="0.2">
      <c r="A9" s="88"/>
      <c r="B9" s="399" t="str">
        <f ca="1">DFIE!$B$22</f>
        <v>Zürich</v>
      </c>
      <c r="C9" s="166">
        <f ca="1">SUMIF('SLA.F-1'!$B$9:$B$2500,1,'SLA.F-1'!$N$9:$N$2500)</f>
        <v>9860663.6111832801</v>
      </c>
      <c r="D9" s="133">
        <f ca="1">SUMIF('SLA.F-1'!$B$9:$B$2500,1,'SLA.F-1'!$G$9:$G$2500)</f>
        <v>1564662</v>
      </c>
      <c r="E9" s="269">
        <f ca="1">ROUND(C9/D9,3)</f>
        <v>6.3019999999999996</v>
      </c>
      <c r="F9" s="269">
        <f ca="1">E9-$E$37</f>
        <v>6.3109999999999999</v>
      </c>
      <c r="G9" s="135">
        <f ca="1">MAX(D9*(F9-$F$38),0)</f>
        <v>7365526.0063846158</v>
      </c>
      <c r="H9" s="164">
        <f ca="1">G9/G$35*DOT!$I$18</f>
        <v>97906543.440653577</v>
      </c>
    </row>
    <row r="10" spans="1:8" x14ac:dyDescent="0.2">
      <c r="A10" s="88"/>
      <c r="B10" s="400" t="str">
        <f ca="1">DFIE!$B$23</f>
        <v>Bern</v>
      </c>
      <c r="C10" s="167">
        <f ca="1">SUMIF('SLA.F-1'!$B$9:$B$2500,2,'SLA.F-1'!$N$9:$N$2500)</f>
        <v>1629061.0654997635</v>
      </c>
      <c r="D10" s="20">
        <f ca="1">SUMIF('SLA.F-1'!$B$9:$B$2500,2,'SLA.F-1'!$G$9:$G$2500)</f>
        <v>1047473</v>
      </c>
      <c r="E10" s="273">
        <f t="shared" ref="E10:E34" ca="1" si="0">ROUND(C10/D10,3)</f>
        <v>1.5549999999999999</v>
      </c>
      <c r="F10" s="273">
        <f t="shared" ref="F10:F34" ca="1" si="1">E10-$E$37</f>
        <v>1.5639999999999998</v>
      </c>
      <c r="G10" s="21">
        <f t="shared" ref="G10:G34" ca="1" si="2">MAX(D10*(F10-$F$38),0)</f>
        <v>0</v>
      </c>
      <c r="H10" s="161">
        <f ca="1">G10/G$35*DOT!$I$18</f>
        <v>0</v>
      </c>
    </row>
    <row r="11" spans="1:8" x14ac:dyDescent="0.2">
      <c r="A11" s="88"/>
      <c r="B11" s="401" t="str">
        <f ca="1">DFIE!$B$24</f>
        <v>Luzern</v>
      </c>
      <c r="C11" s="168">
        <f ca="1">SUMIF('SLA.F-1'!$B$9:$B$2500,3,'SLA.F-1'!$N$9:$N$2500)</f>
        <v>597175.36203657102</v>
      </c>
      <c r="D11" s="17">
        <f ca="1">SUMIF('SLA.F-1'!$B$9:$B$2500,3,'SLA.F-1'!$G$9:$G$2500)</f>
        <v>420326</v>
      </c>
      <c r="E11" s="276">
        <f t="shared" ca="1" si="0"/>
        <v>1.421</v>
      </c>
      <c r="F11" s="276">
        <f t="shared" ca="1" si="1"/>
        <v>1.43</v>
      </c>
      <c r="G11" s="18">
        <f t="shared" ca="1" si="2"/>
        <v>0</v>
      </c>
      <c r="H11" s="160">
        <f ca="1">G11/G$35*DOT!$I$18</f>
        <v>0</v>
      </c>
    </row>
    <row r="12" spans="1:8" x14ac:dyDescent="0.2">
      <c r="A12" s="88"/>
      <c r="B12" s="400" t="str">
        <f ca="1">DFIE!$B$25</f>
        <v>Uri</v>
      </c>
      <c r="C12" s="167">
        <f ca="1">SUMIF('SLA.F-1'!$B$9:$B$2500,4,'SLA.F-1'!$N$9:$N$2500)</f>
        <v>3558.52829966027</v>
      </c>
      <c r="D12" s="20">
        <f ca="1">SUMIF('SLA.F-1'!$B$9:$B$2500,4,'SLA.F-1'!$G$9:$G$2500)</f>
        <v>37047</v>
      </c>
      <c r="E12" s="273">
        <f t="shared" ca="1" si="0"/>
        <v>9.6000000000000002E-2</v>
      </c>
      <c r="F12" s="273">
        <f t="shared" ca="1" si="1"/>
        <v>0.105</v>
      </c>
      <c r="G12" s="21">
        <f t="shared" ca="1" si="2"/>
        <v>0</v>
      </c>
      <c r="H12" s="161">
        <f ca="1">G12/G$35*DOT!$I$18</f>
        <v>0</v>
      </c>
    </row>
    <row r="13" spans="1:8" x14ac:dyDescent="0.2">
      <c r="A13" s="88"/>
      <c r="B13" s="401" t="str">
        <f ca="1">DFIE!$B$26</f>
        <v>Schwyz</v>
      </c>
      <c r="C13" s="168">
        <f ca="1">SUMIF('SLA.F-1'!$B$9:$B$2500,5,'SLA.F-1'!$N$9:$N$2500)</f>
        <v>77747.300387949857</v>
      </c>
      <c r="D13" s="17">
        <f ca="1">SUMIF('SLA.F-1'!$B$9:$B$2500,5,'SLA.F-1'!$G$9:$G$2500)</f>
        <v>163689</v>
      </c>
      <c r="E13" s="276">
        <f t="shared" ca="1" si="0"/>
        <v>0.47499999999999998</v>
      </c>
      <c r="F13" s="276">
        <f t="shared" ca="1" si="1"/>
        <v>0.48399999999999999</v>
      </c>
      <c r="G13" s="18">
        <f t="shared" ca="1" si="2"/>
        <v>0</v>
      </c>
      <c r="H13" s="160">
        <f ca="1">G13/G$35*DOT!$I$18</f>
        <v>0</v>
      </c>
    </row>
    <row r="14" spans="1:8" x14ac:dyDescent="0.2">
      <c r="A14" s="88"/>
      <c r="B14" s="400" t="str">
        <f ca="1">DFIE!$B$27</f>
        <v>Obwalden</v>
      </c>
      <c r="C14" s="167">
        <f ca="1">SUMIF('SLA.F-1'!$B$9:$B$2500,6,'SLA.F-1'!$N$9:$N$2500)</f>
        <v>3688.1562523733478</v>
      </c>
      <c r="D14" s="20">
        <f ca="1">SUMIF('SLA.F-1'!$B$9:$B$2500,6,'SLA.F-1'!$G$9:$G$2500)</f>
        <v>38435</v>
      </c>
      <c r="E14" s="273">
        <f t="shared" ca="1" si="0"/>
        <v>9.6000000000000002E-2</v>
      </c>
      <c r="F14" s="273">
        <f t="shared" ca="1" si="1"/>
        <v>0.105</v>
      </c>
      <c r="G14" s="21">
        <f t="shared" ca="1" si="2"/>
        <v>0</v>
      </c>
      <c r="H14" s="161">
        <f ca="1">G14/G$35*DOT!$I$18</f>
        <v>0</v>
      </c>
    </row>
    <row r="15" spans="1:8" x14ac:dyDescent="0.2">
      <c r="A15" s="88"/>
      <c r="B15" s="401" t="str">
        <f ca="1">DFIE!$B$28</f>
        <v>Nidwalden</v>
      </c>
      <c r="C15" s="168">
        <f ca="1">SUMIF('SLA.F-1'!$B$9:$B$2500,7,'SLA.F-1'!$N$9:$N$2500)</f>
        <v>8472.6901942720106</v>
      </c>
      <c r="D15" s="17">
        <f ca="1">SUMIF('SLA.F-1'!$B$9:$B$2500,7,'SLA.F-1'!$G$9:$G$2500)</f>
        <v>43894</v>
      </c>
      <c r="E15" s="276">
        <f t="shared" ca="1" si="0"/>
        <v>0.193</v>
      </c>
      <c r="F15" s="276">
        <f t="shared" ca="1" si="1"/>
        <v>0.20200000000000001</v>
      </c>
      <c r="G15" s="18">
        <f t="shared" ca="1" si="2"/>
        <v>0</v>
      </c>
      <c r="H15" s="160">
        <f ca="1">G15/G$35*DOT!$I$18</f>
        <v>0</v>
      </c>
    </row>
    <row r="16" spans="1:8" x14ac:dyDescent="0.2">
      <c r="A16" s="88"/>
      <c r="B16" s="400" t="str">
        <f ca="1">DFIE!$B$29</f>
        <v>Glarus</v>
      </c>
      <c r="C16" s="167">
        <f ca="1">SUMIF('SLA.F-1'!$B$9:$B$2500,8,'SLA.F-1'!$N$9:$N$2500)</f>
        <v>14588.314646662002</v>
      </c>
      <c r="D16" s="20">
        <f ca="1">SUMIF('SLA.F-1'!$B$9:$B$2500,8,'SLA.F-1'!$G$9:$G$2500)</f>
        <v>41190</v>
      </c>
      <c r="E16" s="273">
        <f t="shared" ca="1" si="0"/>
        <v>0.35399999999999998</v>
      </c>
      <c r="F16" s="273">
        <f t="shared" ca="1" si="1"/>
        <v>0.36299999999999999</v>
      </c>
      <c r="G16" s="21">
        <f t="shared" ca="1" si="2"/>
        <v>0</v>
      </c>
      <c r="H16" s="161">
        <f ca="1">G16/G$35*DOT!$I$18</f>
        <v>0</v>
      </c>
    </row>
    <row r="17" spans="1:8" x14ac:dyDescent="0.2">
      <c r="A17" s="88"/>
      <c r="B17" s="401" t="str">
        <f ca="1">DFIE!$B$30</f>
        <v>Zug</v>
      </c>
      <c r="C17" s="168">
        <f ca="1">SUMIF('SLA.F-1'!$B$9:$B$2500,9,'SLA.F-1'!$N$9:$N$2500)</f>
        <v>197296.87327445589</v>
      </c>
      <c r="D17" s="17">
        <f ca="1">SUMIF('SLA.F-1'!$B$9:$B$2500,9,'SLA.F-1'!$G$9:$G$2500)</f>
        <v>129787</v>
      </c>
      <c r="E17" s="276">
        <f t="shared" ca="1" si="0"/>
        <v>1.52</v>
      </c>
      <c r="F17" s="276">
        <f t="shared" ca="1" si="1"/>
        <v>1.5289999999999999</v>
      </c>
      <c r="G17" s="18">
        <f t="shared" ca="1" si="2"/>
        <v>0</v>
      </c>
      <c r="H17" s="160">
        <f ca="1">G17/G$35*DOT!$I$18</f>
        <v>0</v>
      </c>
    </row>
    <row r="18" spans="1:8" x14ac:dyDescent="0.2">
      <c r="A18" s="88"/>
      <c r="B18" s="400" t="str">
        <f ca="1">DFIE!$B$31</f>
        <v>Freiburg</v>
      </c>
      <c r="C18" s="167">
        <f ca="1">SUMIF('SLA.F-1'!$B$9:$B$2500,10,'SLA.F-1'!$N$9:$N$2500)</f>
        <v>189688.48598015177</v>
      </c>
      <c r="D18" s="20">
        <f ca="1">SUMIF('SLA.F-1'!$B$9:$B$2500,10,'SLA.F-1'!$G$9:$G$2500)</f>
        <v>329809</v>
      </c>
      <c r="E18" s="273">
        <f t="shared" ca="1" si="0"/>
        <v>0.57499999999999996</v>
      </c>
      <c r="F18" s="273">
        <f t="shared" ca="1" si="1"/>
        <v>0.58399999999999996</v>
      </c>
      <c r="G18" s="21">
        <f t="shared" ca="1" si="2"/>
        <v>0</v>
      </c>
      <c r="H18" s="161">
        <f ca="1">G18/G$35*DOT!$I$18</f>
        <v>0</v>
      </c>
    </row>
    <row r="19" spans="1:8" x14ac:dyDescent="0.2">
      <c r="A19" s="88"/>
      <c r="B19" s="401" t="str">
        <f ca="1">DFIE!$B$32</f>
        <v>Solothurn</v>
      </c>
      <c r="C19" s="168">
        <f ca="1">SUMIF('SLA.F-1'!$B$9:$B$2500,11,'SLA.F-1'!$N$9:$N$2500)</f>
        <v>137103.18817938602</v>
      </c>
      <c r="D19" s="17">
        <f ca="1">SUMIF('SLA.F-1'!$B$9:$B$2500,11,'SLA.F-1'!$G$9:$G$2500)</f>
        <v>280245</v>
      </c>
      <c r="E19" s="276">
        <f t="shared" ca="1" si="0"/>
        <v>0.48899999999999999</v>
      </c>
      <c r="F19" s="276">
        <f t="shared" ca="1" si="1"/>
        <v>0.498</v>
      </c>
      <c r="G19" s="18">
        <f t="shared" ca="1" si="2"/>
        <v>0</v>
      </c>
      <c r="H19" s="160">
        <f ca="1">G19/G$35*DOT!$I$18</f>
        <v>0</v>
      </c>
    </row>
    <row r="20" spans="1:8" x14ac:dyDescent="0.2">
      <c r="A20" s="88"/>
      <c r="B20" s="400" t="str">
        <f ca="1">DFIE!$B$33</f>
        <v>Basel-Stadt</v>
      </c>
      <c r="C20" s="167">
        <f ca="1">SUMIF('SLA.F-1'!$B$9:$B$2500,12,'SLA.F-1'!$N$9:$N$2500)</f>
        <v>2154084.9362431457</v>
      </c>
      <c r="D20" s="20">
        <f ca="1">SUMIF('SLA.F-1'!$B$9:$B$2500,12,'SLA.F-1'!$G$9:$G$2500)</f>
        <v>196036</v>
      </c>
      <c r="E20" s="273">
        <f t="shared" ca="1" si="0"/>
        <v>10.988</v>
      </c>
      <c r="F20" s="273">
        <f t="shared" ca="1" si="1"/>
        <v>10.997</v>
      </c>
      <c r="G20" s="21">
        <f t="shared" ca="1" si="2"/>
        <v>1841449.0863076921</v>
      </c>
      <c r="H20" s="161">
        <f ca="1">G20/G$35*DOT!$I$18</f>
        <v>24477534.232593339</v>
      </c>
    </row>
    <row r="21" spans="1:8" x14ac:dyDescent="0.2">
      <c r="A21" s="88"/>
      <c r="B21" s="401" t="str">
        <f ca="1">DFIE!$B$34</f>
        <v>Basel-Landschaft</v>
      </c>
      <c r="C21" s="168">
        <f ca="1">SUMIF('SLA.F-1'!$B$9:$B$2500,13,'SLA.F-1'!$N$9:$N$2500)</f>
        <v>261431.12496176379</v>
      </c>
      <c r="D21" s="17">
        <f ca="1">SUMIF('SLA.F-1'!$B$9:$B$2500,13,'SLA.F-1'!$G$9:$G$2500)</f>
        <v>292817</v>
      </c>
      <c r="E21" s="276">
        <f t="shared" ca="1" si="0"/>
        <v>0.89300000000000002</v>
      </c>
      <c r="F21" s="276">
        <f t="shared" ca="1" si="1"/>
        <v>0.90200000000000002</v>
      </c>
      <c r="G21" s="18">
        <f t="shared" ca="1" si="2"/>
        <v>0</v>
      </c>
      <c r="H21" s="160">
        <f ca="1">G21/G$35*DOT!$I$18</f>
        <v>0</v>
      </c>
    </row>
    <row r="22" spans="1:8" x14ac:dyDescent="0.2">
      <c r="A22" s="88"/>
      <c r="B22" s="400" t="str">
        <f ca="1">DFIE!$B$35</f>
        <v>Schaffhausen</v>
      </c>
      <c r="C22" s="167">
        <f ca="1">SUMIF('SLA.F-1'!$B$9:$B$2500,14,'SLA.F-1'!$N$9:$N$2500)</f>
        <v>71287.880642910226</v>
      </c>
      <c r="D22" s="20">
        <f ca="1">SUMIF('SLA.F-1'!$B$9:$B$2500,14,'SLA.F-1'!$G$9:$G$2500)</f>
        <v>83995</v>
      </c>
      <c r="E22" s="273">
        <f t="shared" ca="1" si="0"/>
        <v>0.84899999999999998</v>
      </c>
      <c r="F22" s="273">
        <f t="shared" ca="1" si="1"/>
        <v>0.85799999999999998</v>
      </c>
      <c r="G22" s="21">
        <f t="shared" ca="1" si="2"/>
        <v>0</v>
      </c>
      <c r="H22" s="161">
        <f ca="1">G22/G$35*DOT!$I$18</f>
        <v>0</v>
      </c>
    </row>
    <row r="23" spans="1:8" ht="12.75" customHeight="1" x14ac:dyDescent="0.2">
      <c r="A23" s="88"/>
      <c r="B23" s="401" t="str">
        <f ca="1">DFIE!$B$36</f>
        <v>Appenzell A.Rh.</v>
      </c>
      <c r="C23" s="168">
        <f ca="1">SUMIF('SLA.F-1'!$B$9:$B$2500,15,'SLA.F-1'!$N$9:$N$2500)</f>
        <v>8280.3583436119297</v>
      </c>
      <c r="D23" s="17">
        <f ca="1">SUMIF('SLA.F-1'!$B$9:$B$2500,15,'SLA.F-1'!$G$9:$G$2500)</f>
        <v>55585</v>
      </c>
      <c r="E23" s="276">
        <f t="shared" ca="1" si="0"/>
        <v>0.14899999999999999</v>
      </c>
      <c r="F23" s="276">
        <f t="shared" ca="1" si="1"/>
        <v>0.158</v>
      </c>
      <c r="G23" s="18">
        <f t="shared" ca="1" si="2"/>
        <v>0</v>
      </c>
      <c r="H23" s="160">
        <f ca="1">G23/G$35*DOT!$I$18</f>
        <v>0</v>
      </c>
    </row>
    <row r="24" spans="1:8" x14ac:dyDescent="0.2">
      <c r="A24" s="88"/>
      <c r="B24" s="400" t="str">
        <f ca="1">DFIE!$B$37</f>
        <v>Appenzell I.Rh.</v>
      </c>
      <c r="C24" s="167">
        <f ca="1">SUMIF('SLA.F-1'!$B$9:$B$2500,16,'SLA.F-1'!$N$9:$N$2500)</f>
        <v>-143.97107347964237</v>
      </c>
      <c r="D24" s="20">
        <f ca="1">SUMIF('SLA.F-1'!$B$9:$B$2500,16,'SLA.F-1'!$G$9:$G$2500)</f>
        <v>16360</v>
      </c>
      <c r="E24" s="273">
        <f t="shared" ca="1" si="0"/>
        <v>-8.9999999999999993E-3</v>
      </c>
      <c r="F24" s="273">
        <f t="shared" ca="1" si="1"/>
        <v>0</v>
      </c>
      <c r="G24" s="21">
        <f t="shared" ca="1" si="2"/>
        <v>0</v>
      </c>
      <c r="H24" s="161">
        <f ca="1">G24/G$35*DOT!$I$18</f>
        <v>0</v>
      </c>
    </row>
    <row r="25" spans="1:8" x14ac:dyDescent="0.2">
      <c r="A25" s="88"/>
      <c r="B25" s="401" t="str">
        <f ca="1">DFIE!$B$38</f>
        <v>St. Gallen</v>
      </c>
      <c r="C25" s="168">
        <f ca="1">SUMIF('SLA.F-1'!$B$9:$B$2500,17,'SLA.F-1'!$N$9:$N$2500)</f>
        <v>564290.69313303544</v>
      </c>
      <c r="D25" s="17">
        <f ca="1">SUMIF('SLA.F-1'!$B$9:$B$2500,17,'SLA.F-1'!$G$9:$G$2500)</f>
        <v>519245</v>
      </c>
      <c r="E25" s="276">
        <f t="shared" ca="1" si="0"/>
        <v>1.087</v>
      </c>
      <c r="F25" s="276">
        <f t="shared" ca="1" si="1"/>
        <v>1.0959999999999999</v>
      </c>
      <c r="G25" s="18">
        <f t="shared" ca="1" si="2"/>
        <v>0</v>
      </c>
      <c r="H25" s="160">
        <f ca="1">G25/G$35*DOT!$I$18</f>
        <v>0</v>
      </c>
    </row>
    <row r="26" spans="1:8" x14ac:dyDescent="0.2">
      <c r="A26" s="88"/>
      <c r="B26" s="400" t="str">
        <f ca="1">DFIE!$B$39</f>
        <v>Graubünden</v>
      </c>
      <c r="C26" s="167">
        <f ca="1">SUMIF('SLA.F-1'!$B$9:$B$2500,18,'SLA.F-1'!$N$9:$N$2500)</f>
        <v>76704.798951391349</v>
      </c>
      <c r="D26" s="20">
        <f ca="1">SUMIF('SLA.F-1'!$B$9:$B$2500,18,'SLA.F-1'!$G$9:$G$2500)</f>
        <v>201376</v>
      </c>
      <c r="E26" s="273">
        <f t="shared" ca="1" si="0"/>
        <v>0.38100000000000001</v>
      </c>
      <c r="F26" s="273">
        <f t="shared" ca="1" si="1"/>
        <v>0.39</v>
      </c>
      <c r="G26" s="21">
        <f t="shared" ca="1" si="2"/>
        <v>0</v>
      </c>
      <c r="H26" s="161">
        <f ca="1">G26/G$35*DOT!$I$18</f>
        <v>0</v>
      </c>
    </row>
    <row r="27" spans="1:8" x14ac:dyDescent="0.2">
      <c r="A27" s="88"/>
      <c r="B27" s="401" t="str">
        <f ca="1">DFIE!$B$40</f>
        <v>Aargau</v>
      </c>
      <c r="C27" s="168">
        <f ca="1">SUMIF('SLA.F-1'!$B$9:$B$2500,19,'SLA.F-1'!$N$9:$N$2500)</f>
        <v>321065.2467883479</v>
      </c>
      <c r="D27" s="17">
        <f ca="1">SUMIF('SLA.F-1'!$B$9:$B$2500,19,'SLA.F-1'!$G$9:$G$2500)</f>
        <v>703086</v>
      </c>
      <c r="E27" s="276">
        <f t="shared" ca="1" si="0"/>
        <v>0.45700000000000002</v>
      </c>
      <c r="F27" s="276">
        <f t="shared" ca="1" si="1"/>
        <v>0.46600000000000003</v>
      </c>
      <c r="G27" s="18">
        <f t="shared" ca="1" si="2"/>
        <v>0</v>
      </c>
      <c r="H27" s="160">
        <f ca="1">G27/G$35*DOT!$I$18</f>
        <v>0</v>
      </c>
    </row>
    <row r="28" spans="1:8" x14ac:dyDescent="0.2">
      <c r="A28" s="88"/>
      <c r="B28" s="400" t="str">
        <f ca="1">DFIE!$B$41</f>
        <v>Thurgau</v>
      </c>
      <c r="C28" s="167">
        <f ca="1">SUMIF('SLA.F-1'!$B$9:$B$2500,20,'SLA.F-1'!$N$9:$N$2500)</f>
        <v>124146.45400967663</v>
      </c>
      <c r="D28" s="20">
        <f ca="1">SUMIF('SLA.F-1'!$B$9:$B$2500,20,'SLA.F-1'!$G$9:$G$2500)</f>
        <v>285964</v>
      </c>
      <c r="E28" s="273">
        <f t="shared" ca="1" si="0"/>
        <v>0.434</v>
      </c>
      <c r="F28" s="273">
        <f t="shared" ca="1" si="1"/>
        <v>0.443</v>
      </c>
      <c r="G28" s="21">
        <f t="shared" ca="1" si="2"/>
        <v>0</v>
      </c>
      <c r="H28" s="161">
        <f ca="1">G28/G$35*DOT!$I$18</f>
        <v>0</v>
      </c>
    </row>
    <row r="29" spans="1:8" x14ac:dyDescent="0.2">
      <c r="A29" s="88"/>
      <c r="B29" s="401" t="str">
        <f ca="1">DFIE!$B$42</f>
        <v>Tessin</v>
      </c>
      <c r="C29" s="168">
        <f ca="1">SUMIF('SLA.F-1'!$B$9:$B$2500,21,'SLA.F-1'!$N$9:$N$2500)</f>
        <v>408464.27336317929</v>
      </c>
      <c r="D29" s="17">
        <f ca="1">SUMIF('SLA.F-1'!$B$9:$B$2500,21,'SLA.F-1'!$G$9:$G$2500)</f>
        <v>352181</v>
      </c>
      <c r="E29" s="276">
        <f t="shared" ca="1" si="0"/>
        <v>1.1599999999999999</v>
      </c>
      <c r="F29" s="276">
        <f t="shared" ca="1" si="1"/>
        <v>1.1689999999999998</v>
      </c>
      <c r="G29" s="18">
        <f t="shared" ca="1" si="2"/>
        <v>0</v>
      </c>
      <c r="H29" s="160">
        <f ca="1">G29/G$35*DOT!$I$18</f>
        <v>0</v>
      </c>
    </row>
    <row r="30" spans="1:8" x14ac:dyDescent="0.2">
      <c r="A30" s="88"/>
      <c r="B30" s="400" t="str">
        <f ca="1">DFIE!$B$43</f>
        <v>Waadt</v>
      </c>
      <c r="C30" s="167">
        <f ca="1">SUMIF('SLA.F-1'!$B$9:$B$2500,22,'SLA.F-1'!$N$9:$N$2500)</f>
        <v>1700709.0710926524</v>
      </c>
      <c r="D30" s="20">
        <f ca="1">SUMIF('SLA.F-1'!$B$9:$B$2500,22,'SLA.F-1'!$G$9:$G$2500)</f>
        <v>822968</v>
      </c>
      <c r="E30" s="273">
        <f t="shared" ca="1" si="0"/>
        <v>2.0670000000000002</v>
      </c>
      <c r="F30" s="273">
        <f t="shared" ca="1" si="1"/>
        <v>2.0760000000000001</v>
      </c>
      <c r="G30" s="21">
        <f t="shared" ca="1" si="2"/>
        <v>388789.07476923085</v>
      </c>
      <c r="H30" s="161">
        <f ca="1">G30/G$35*DOT!$I$18</f>
        <v>5167994.0312680397</v>
      </c>
    </row>
    <row r="31" spans="1:8" x14ac:dyDescent="0.2">
      <c r="A31" s="88"/>
      <c r="B31" s="401" t="str">
        <f ca="1">DFIE!$B$44</f>
        <v>Wallis</v>
      </c>
      <c r="C31" s="168">
        <f ca="1">SUMIF('SLA.F-1'!$B$9:$B$2500,23,'SLA.F-1'!$N$9:$N$2500)</f>
        <v>122385.82774583701</v>
      </c>
      <c r="D31" s="17">
        <f ca="1">SUMIF('SLA.F-1'!$B$9:$B$2500,23,'SLA.F-1'!$G$9:$G$2500)</f>
        <v>353209</v>
      </c>
      <c r="E31" s="276">
        <f t="shared" ca="1" si="0"/>
        <v>0.34599999999999997</v>
      </c>
      <c r="F31" s="276">
        <f t="shared" ca="1" si="1"/>
        <v>0.35499999999999998</v>
      </c>
      <c r="G31" s="18">
        <f t="shared" ca="1" si="2"/>
        <v>0</v>
      </c>
      <c r="H31" s="160">
        <f ca="1">G31/G$35*DOT!$I$18</f>
        <v>0</v>
      </c>
    </row>
    <row r="32" spans="1:8" x14ac:dyDescent="0.2">
      <c r="A32" s="88"/>
      <c r="B32" s="400" t="str">
        <f ca="1">DFIE!$B$45</f>
        <v>Neuenburg</v>
      </c>
      <c r="C32" s="167">
        <f ca="1">SUMIF('SLA.F-1'!$B$9:$B$2500,24,'SLA.F-1'!$N$9:$N$2500)</f>
        <v>197351.81088704403</v>
      </c>
      <c r="D32" s="20">
        <f ca="1">SUMIF('SLA.F-1'!$B$9:$B$2500,24,'SLA.F-1'!$G$9:$G$2500)</f>
        <v>176166</v>
      </c>
      <c r="E32" s="273">
        <f t="shared" ca="1" si="0"/>
        <v>1.1200000000000001</v>
      </c>
      <c r="F32" s="273">
        <f t="shared" ca="1" si="1"/>
        <v>1.129</v>
      </c>
      <c r="G32" s="21">
        <f t="shared" ca="1" si="2"/>
        <v>0</v>
      </c>
      <c r="H32" s="161">
        <f ca="1">G32/G$35*DOT!$I$18</f>
        <v>0</v>
      </c>
    </row>
    <row r="33" spans="1:8" x14ac:dyDescent="0.2">
      <c r="A33" s="88"/>
      <c r="B33" s="401" t="str">
        <f ca="1">DFIE!$B$46</f>
        <v>Genf</v>
      </c>
      <c r="C33" s="168">
        <f ca="1">SUMIF('SLA.F-1'!$B$9:$B$2500,25,'SLA.F-1'!$N$9:$N$2500)</f>
        <v>4258536.7005545935</v>
      </c>
      <c r="D33" s="17">
        <f ca="1">SUMIF('SLA.F-1'!$B$9:$B$2500,25,'SLA.F-1'!$G$9:$G$2500)</f>
        <v>509448</v>
      </c>
      <c r="E33" s="276">
        <f t="shared" ca="1" si="0"/>
        <v>8.359</v>
      </c>
      <c r="F33" s="276">
        <f t="shared" ca="1" si="1"/>
        <v>8.3680000000000003</v>
      </c>
      <c r="G33" s="18">
        <f t="shared" ca="1" si="2"/>
        <v>3446121.807692308</v>
      </c>
      <c r="H33" s="160">
        <f ca="1">G33/G$35*DOT!$I$18</f>
        <v>45807709.34406396</v>
      </c>
    </row>
    <row r="34" spans="1:8" x14ac:dyDescent="0.2">
      <c r="A34" s="88"/>
      <c r="B34" s="410" t="str">
        <f ca="1">DFIE!$B$47</f>
        <v>Jura</v>
      </c>
      <c r="C34" s="169">
        <f ca="1">SUMIF('SLA.F-1'!$B$9:$B$2500,26,'SLA.F-1'!$N$9:$N$2500)</f>
        <v>7542.6730995860671</v>
      </c>
      <c r="D34" s="28">
        <f ca="1">SUMIF('SLA.F-1'!$B$9:$B$2500,26,'SLA.F-1'!$G$9:$G$2500)</f>
        <v>73798</v>
      </c>
      <c r="E34" s="279">
        <f t="shared" ca="1" si="0"/>
        <v>0.10199999999999999</v>
      </c>
      <c r="F34" s="279">
        <f t="shared" ca="1" si="1"/>
        <v>0.11099999999999999</v>
      </c>
      <c r="G34" s="29">
        <f t="shared" ca="1" si="2"/>
        <v>0</v>
      </c>
      <c r="H34" s="165">
        <f ca="1">G34/G$35*DOT!$I$18</f>
        <v>0</v>
      </c>
    </row>
    <row r="35" spans="1:8" x14ac:dyDescent="0.2">
      <c r="A35" s="393"/>
      <c r="B35" s="298" t="str">
        <f ca="1">DFIE!$B$48</f>
        <v>Schweiz</v>
      </c>
      <c r="C35" s="23"/>
      <c r="D35" s="23">
        <f ca="1">SUM(D9:D34)</f>
        <v>8738791</v>
      </c>
      <c r="E35" s="398"/>
      <c r="F35" s="398"/>
      <c r="G35" s="23">
        <f ca="1">SUM(G9:G34)</f>
        <v>13041885.975153847</v>
      </c>
      <c r="H35" s="162">
        <f ca="1">SUM(H9:H34)</f>
        <v>173359781.04857892</v>
      </c>
    </row>
    <row r="36" spans="1:8" ht="7.5" customHeight="1" x14ac:dyDescent="0.2">
      <c r="A36" s="393"/>
      <c r="B36" s="394"/>
      <c r="C36" s="397"/>
      <c r="D36" s="394"/>
      <c r="E36" s="394"/>
      <c r="F36" s="394"/>
      <c r="G36" s="397"/>
      <c r="H36" s="396"/>
    </row>
    <row r="37" spans="1:8" ht="12.75" customHeight="1" x14ac:dyDescent="0.2">
      <c r="B37" s="402" t="str">
        <f ca="1">DFIE!$B$184</f>
        <v>Minimum (Min)</v>
      </c>
      <c r="C37" s="403"/>
      <c r="D37" s="403"/>
      <c r="E37" s="404">
        <f ca="1">MIN(E9:E34)</f>
        <v>-8.9999999999999993E-3</v>
      </c>
      <c r="F37" s="405"/>
      <c r="G37" s="102"/>
      <c r="H37" s="102"/>
    </row>
    <row r="38" spans="1:8" ht="12.75" customHeight="1" x14ac:dyDescent="0.2">
      <c r="B38" s="406" t="str">
        <f ca="1">DFIE!$B$185</f>
        <v>Mittelwert (MW)</v>
      </c>
      <c r="C38" s="407"/>
      <c r="D38" s="407"/>
      <c r="E38" s="408"/>
      <c r="F38" s="409">
        <f ca="1">AVERAGE(F9:F34)</f>
        <v>1.603576923076923</v>
      </c>
      <c r="G38" s="102"/>
      <c r="H38" s="102"/>
    </row>
    <row r="39" spans="1:8" x14ac:dyDescent="0.2">
      <c r="C39" s="15"/>
      <c r="D39" s="88"/>
      <c r="E39" s="88"/>
      <c r="F39" s="88"/>
      <c r="H39" s="88"/>
    </row>
  </sheetData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INTRO</vt:lpstr>
      <vt:lpstr>TOTAL</vt:lpstr>
      <vt:lpstr>DOT</vt:lpstr>
      <vt:lpstr>GLA-1</vt:lpstr>
      <vt:lpstr>GLA-2</vt:lpstr>
      <vt:lpstr>SLA.AC-1</vt:lpstr>
      <vt:lpstr>SLA.AC-2</vt:lpstr>
      <vt:lpstr>SLA.F-1</vt:lpstr>
      <vt:lpstr>SLA.F-2</vt:lpstr>
      <vt:lpstr>DOT!Druckbereich</vt:lpstr>
      <vt:lpstr>'GLA-1'!Druckbereich</vt:lpstr>
      <vt:lpstr>'GLA-2'!Druckbereich</vt:lpstr>
      <vt:lpstr>'SLA.AC-1'!Druckbereich</vt:lpstr>
      <vt:lpstr>'SLA.AC-2'!Druckbereich</vt:lpstr>
      <vt:lpstr>'SLA.F-1'!Druckbereich</vt:lpstr>
      <vt:lpstr>'SLA.F-2'!Druckbereich</vt:lpstr>
      <vt:lpstr>TOTAL!Druckbereich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Witschard Jean-Pierre EFV</cp:lastModifiedBy>
  <dcterms:created xsi:type="dcterms:W3CDTF">2014-03-07T16:08:25Z</dcterms:created>
  <dcterms:modified xsi:type="dcterms:W3CDTF">2023-05-05T08:31:56Z</dcterms:modified>
</cp:coreProperties>
</file>