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7\Datenbank\Dateien\D\"/>
    </mc:Choice>
  </mc:AlternateContent>
  <bookViews>
    <workbookView xWindow="15" yWindow="6075" windowWidth="25260" windowHeight="5655"/>
  </bookViews>
  <sheets>
    <sheet name="Zahlungen" sheetId="1" r:id="rId1"/>
    <sheet name="Zahlungen_pro_Kopf" sheetId="2" r:id="rId2"/>
  </sheets>
  <definedNames>
    <definedName name="B">#REF!</definedName>
    <definedName name="_xlnm.Print_Area">Zahlungen!$A$1:$R$33</definedName>
    <definedName name="RI">#REF!</definedName>
    <definedName name="sse">#REF!</definedName>
    <definedName name="Summe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G30" i="2" l="1"/>
  <c r="F30" i="2"/>
  <c r="E30" i="2"/>
  <c r="H30" i="2" s="1"/>
  <c r="C30" i="2"/>
  <c r="G29" i="2"/>
  <c r="F29" i="2"/>
  <c r="E29" i="2"/>
  <c r="H29" i="2" s="1"/>
  <c r="C29" i="2"/>
  <c r="G28" i="2"/>
  <c r="F28" i="2"/>
  <c r="E28" i="2"/>
  <c r="H28" i="2" s="1"/>
  <c r="C28" i="2"/>
  <c r="G27" i="2"/>
  <c r="F27" i="2"/>
  <c r="E27" i="2"/>
  <c r="H27" i="2" s="1"/>
  <c r="C27" i="2"/>
  <c r="G26" i="2"/>
  <c r="F26" i="2"/>
  <c r="E26" i="2"/>
  <c r="H26" i="2" s="1"/>
  <c r="C26" i="2"/>
  <c r="G25" i="2"/>
  <c r="F25" i="2"/>
  <c r="E25" i="2"/>
  <c r="H25" i="2" s="1"/>
  <c r="C25" i="2"/>
  <c r="G24" i="2"/>
  <c r="F24" i="2"/>
  <c r="E24" i="2"/>
  <c r="H24" i="2" s="1"/>
  <c r="C24" i="2"/>
  <c r="G23" i="2"/>
  <c r="F23" i="2"/>
  <c r="E23" i="2"/>
  <c r="H23" i="2" s="1"/>
  <c r="C23" i="2"/>
  <c r="G22" i="2"/>
  <c r="F22" i="2"/>
  <c r="E22" i="2"/>
  <c r="H22" i="2" s="1"/>
  <c r="C22" i="2"/>
  <c r="G21" i="2"/>
  <c r="F21" i="2"/>
  <c r="E21" i="2"/>
  <c r="H21" i="2" s="1"/>
  <c r="C21" i="2"/>
  <c r="G20" i="2"/>
  <c r="F20" i="2"/>
  <c r="E20" i="2"/>
  <c r="H20" i="2" s="1"/>
  <c r="C20" i="2"/>
  <c r="G19" i="2"/>
  <c r="F19" i="2"/>
  <c r="E19" i="2"/>
  <c r="H19" i="2" s="1"/>
  <c r="C19" i="2"/>
  <c r="G18" i="2"/>
  <c r="F18" i="2"/>
  <c r="E18" i="2"/>
  <c r="H18" i="2" s="1"/>
  <c r="C18" i="2"/>
  <c r="G17" i="2"/>
  <c r="F17" i="2"/>
  <c r="E17" i="2"/>
  <c r="H17" i="2" s="1"/>
  <c r="C17" i="2"/>
  <c r="G16" i="2"/>
  <c r="F16" i="2"/>
  <c r="E16" i="2"/>
  <c r="H16" i="2" s="1"/>
  <c r="C16" i="2"/>
  <c r="G15" i="2"/>
  <c r="F15" i="2"/>
  <c r="E15" i="2"/>
  <c r="H15" i="2" s="1"/>
  <c r="C15" i="2"/>
  <c r="G14" i="2"/>
  <c r="F14" i="2"/>
  <c r="E14" i="2"/>
  <c r="H14" i="2" s="1"/>
  <c r="C14" i="2"/>
  <c r="G13" i="2"/>
  <c r="F13" i="2"/>
  <c r="E13" i="2"/>
  <c r="H13" i="2" s="1"/>
  <c r="C13" i="2"/>
  <c r="G12" i="2"/>
  <c r="F12" i="2"/>
  <c r="E12" i="2"/>
  <c r="H12" i="2" s="1"/>
  <c r="C12" i="2"/>
  <c r="G11" i="2"/>
  <c r="F11" i="2"/>
  <c r="E11" i="2"/>
  <c r="H11" i="2" s="1"/>
  <c r="C11" i="2"/>
  <c r="G10" i="2"/>
  <c r="F10" i="2"/>
  <c r="E10" i="2"/>
  <c r="H10" i="2" s="1"/>
  <c r="C10" i="2"/>
  <c r="G9" i="2"/>
  <c r="F9" i="2"/>
  <c r="E9" i="2"/>
  <c r="H9" i="2" s="1"/>
  <c r="C9" i="2"/>
  <c r="G8" i="2"/>
  <c r="F8" i="2"/>
  <c r="E8" i="2"/>
  <c r="H8" i="2" s="1"/>
  <c r="C8" i="2"/>
  <c r="G7" i="2"/>
  <c r="F7" i="2"/>
  <c r="E7" i="2"/>
  <c r="H7" i="2" s="1"/>
  <c r="C7" i="2"/>
  <c r="G6" i="2"/>
  <c r="F6" i="2"/>
  <c r="E6" i="2"/>
  <c r="H6" i="2" s="1"/>
  <c r="C6" i="2"/>
  <c r="G5" i="2"/>
  <c r="F5" i="2"/>
  <c r="E5" i="2"/>
  <c r="H5" i="2" s="1"/>
  <c r="C5" i="2"/>
  <c r="L3" i="2"/>
  <c r="J3" i="2"/>
  <c r="I3" i="2"/>
  <c r="E3" i="2"/>
  <c r="D3" i="2"/>
  <c r="C3" i="2"/>
  <c r="L2" i="2"/>
  <c r="B1" i="2"/>
  <c r="P32" i="1"/>
  <c r="O32" i="1"/>
  <c r="L32" i="1"/>
  <c r="K32" i="1"/>
  <c r="J32" i="1"/>
  <c r="F32" i="1"/>
  <c r="E32" i="1"/>
  <c r="D32" i="1"/>
  <c r="Q31" i="1"/>
  <c r="I30" i="2" s="1"/>
  <c r="N31" i="1"/>
  <c r="R31" i="1" s="1"/>
  <c r="J30" i="2" s="1"/>
  <c r="M31" i="1"/>
  <c r="H31" i="1"/>
  <c r="G31" i="1"/>
  <c r="D30" i="2" s="1"/>
  <c r="Q30" i="1"/>
  <c r="I29" i="2" s="1"/>
  <c r="M30" i="1"/>
  <c r="H30" i="1"/>
  <c r="G30" i="1"/>
  <c r="D29" i="2" s="1"/>
  <c r="Q29" i="1"/>
  <c r="I28" i="2" s="1"/>
  <c r="N29" i="1"/>
  <c r="R29" i="1" s="1"/>
  <c r="J28" i="2" s="1"/>
  <c r="M29" i="1"/>
  <c r="H29" i="1"/>
  <c r="G29" i="1"/>
  <c r="D28" i="2" s="1"/>
  <c r="Q28" i="1"/>
  <c r="I27" i="2" s="1"/>
  <c r="M28" i="1"/>
  <c r="H28" i="1"/>
  <c r="G28" i="1"/>
  <c r="D27" i="2" s="1"/>
  <c r="Q27" i="1"/>
  <c r="I26" i="2" s="1"/>
  <c r="N27" i="1"/>
  <c r="R27" i="1" s="1"/>
  <c r="J26" i="2" s="1"/>
  <c r="M27" i="1"/>
  <c r="H27" i="1"/>
  <c r="G27" i="1"/>
  <c r="D26" i="2" s="1"/>
  <c r="Q26" i="1"/>
  <c r="I25" i="2" s="1"/>
  <c r="M26" i="1"/>
  <c r="H26" i="1"/>
  <c r="G26" i="1"/>
  <c r="D25" i="2" s="1"/>
  <c r="Q25" i="1"/>
  <c r="I24" i="2" s="1"/>
  <c r="N25" i="1"/>
  <c r="R25" i="1" s="1"/>
  <c r="J24" i="2" s="1"/>
  <c r="M25" i="1"/>
  <c r="H25" i="1"/>
  <c r="G25" i="1"/>
  <c r="D24" i="2" s="1"/>
  <c r="Q24" i="1"/>
  <c r="I23" i="2" s="1"/>
  <c r="M24" i="1"/>
  <c r="H24" i="1"/>
  <c r="G24" i="1"/>
  <c r="D23" i="2" s="1"/>
  <c r="Q23" i="1"/>
  <c r="I22" i="2" s="1"/>
  <c r="N23" i="1"/>
  <c r="R23" i="1" s="1"/>
  <c r="J22" i="2" s="1"/>
  <c r="M23" i="1"/>
  <c r="H23" i="1"/>
  <c r="G23" i="1"/>
  <c r="D22" i="2" s="1"/>
  <c r="Q22" i="1"/>
  <c r="I21" i="2" s="1"/>
  <c r="M22" i="1"/>
  <c r="H22" i="1"/>
  <c r="G22" i="1"/>
  <c r="D21" i="2" s="1"/>
  <c r="Q21" i="1"/>
  <c r="I20" i="2" s="1"/>
  <c r="N21" i="1"/>
  <c r="R21" i="1" s="1"/>
  <c r="J20" i="2" s="1"/>
  <c r="M21" i="1"/>
  <c r="H21" i="1"/>
  <c r="G21" i="1"/>
  <c r="D20" i="2" s="1"/>
  <c r="Q20" i="1"/>
  <c r="I19" i="2" s="1"/>
  <c r="M20" i="1"/>
  <c r="H20" i="1"/>
  <c r="G20" i="1"/>
  <c r="D19" i="2" s="1"/>
  <c r="Q19" i="1"/>
  <c r="I18" i="2" s="1"/>
  <c r="N19" i="1"/>
  <c r="R19" i="1" s="1"/>
  <c r="J18" i="2" s="1"/>
  <c r="M19" i="1"/>
  <c r="H19" i="1"/>
  <c r="G19" i="1"/>
  <c r="D18" i="2" s="1"/>
  <c r="Q18" i="1"/>
  <c r="I17" i="2" s="1"/>
  <c r="M18" i="1"/>
  <c r="H18" i="1"/>
  <c r="G18" i="1"/>
  <c r="D17" i="2" s="1"/>
  <c r="Q17" i="1"/>
  <c r="I16" i="2" s="1"/>
  <c r="N17" i="1"/>
  <c r="R17" i="1" s="1"/>
  <c r="J16" i="2" s="1"/>
  <c r="M17" i="1"/>
  <c r="H17" i="1"/>
  <c r="G17" i="1"/>
  <c r="D16" i="2" s="1"/>
  <c r="Q16" i="1"/>
  <c r="I15" i="2" s="1"/>
  <c r="M16" i="1"/>
  <c r="H16" i="1"/>
  <c r="G16" i="1"/>
  <c r="D15" i="2" s="1"/>
  <c r="Q15" i="1"/>
  <c r="I14" i="2" s="1"/>
  <c r="N15" i="1"/>
  <c r="R15" i="1" s="1"/>
  <c r="J14" i="2" s="1"/>
  <c r="M15" i="1"/>
  <c r="H15" i="1"/>
  <c r="G15" i="1"/>
  <c r="D14" i="2" s="1"/>
  <c r="Q14" i="1"/>
  <c r="I13" i="2" s="1"/>
  <c r="M14" i="1"/>
  <c r="H14" i="1"/>
  <c r="G14" i="1"/>
  <c r="D13" i="2" s="1"/>
  <c r="Q13" i="1"/>
  <c r="I12" i="2" s="1"/>
  <c r="N13" i="1"/>
  <c r="R13" i="1" s="1"/>
  <c r="J12" i="2" s="1"/>
  <c r="M13" i="1"/>
  <c r="H13" i="1"/>
  <c r="G13" i="1"/>
  <c r="D12" i="2" s="1"/>
  <c r="Q12" i="1"/>
  <c r="I11" i="2" s="1"/>
  <c r="M12" i="1"/>
  <c r="H12" i="1"/>
  <c r="G12" i="1"/>
  <c r="D11" i="2" s="1"/>
  <c r="Q11" i="1"/>
  <c r="I10" i="2" s="1"/>
  <c r="N11" i="1"/>
  <c r="R11" i="1" s="1"/>
  <c r="J10" i="2" s="1"/>
  <c r="M11" i="1"/>
  <c r="H11" i="1"/>
  <c r="G11" i="1"/>
  <c r="D10" i="2" s="1"/>
  <c r="Q10" i="1"/>
  <c r="I9" i="2" s="1"/>
  <c r="M10" i="1"/>
  <c r="H10" i="1"/>
  <c r="G10" i="1"/>
  <c r="D9" i="2" s="1"/>
  <c r="Q9" i="1"/>
  <c r="I8" i="2" s="1"/>
  <c r="N9" i="1"/>
  <c r="R9" i="1" s="1"/>
  <c r="J8" i="2" s="1"/>
  <c r="M9" i="1"/>
  <c r="H9" i="1"/>
  <c r="G9" i="1"/>
  <c r="D8" i="2" s="1"/>
  <c r="Q8" i="1"/>
  <c r="I7" i="2" s="1"/>
  <c r="M8" i="1"/>
  <c r="H8" i="1"/>
  <c r="G8" i="1"/>
  <c r="D7" i="2" s="1"/>
  <c r="Q7" i="1"/>
  <c r="I6" i="2" s="1"/>
  <c r="N7" i="1"/>
  <c r="R7" i="1" s="1"/>
  <c r="J6" i="2" s="1"/>
  <c r="M7" i="1"/>
  <c r="H7" i="1"/>
  <c r="G7" i="1"/>
  <c r="D6" i="2" s="1"/>
  <c r="Q6" i="1"/>
  <c r="I5" i="2" s="1"/>
  <c r="M6" i="1"/>
  <c r="M32" i="1" s="1"/>
  <c r="H6" i="1"/>
  <c r="H32" i="1" s="1"/>
  <c r="G6" i="1"/>
  <c r="D5" i="2" s="1"/>
  <c r="R3" i="1"/>
  <c r="J3" i="1"/>
  <c r="D3" i="1"/>
  <c r="C3" i="1"/>
  <c r="B1" i="1"/>
  <c r="N6" i="1" l="1"/>
  <c r="N8" i="1"/>
  <c r="R8" i="1" s="1"/>
  <c r="J7" i="2" s="1"/>
  <c r="N10" i="1"/>
  <c r="R10" i="1" s="1"/>
  <c r="J9" i="2" s="1"/>
  <c r="N12" i="1"/>
  <c r="R12" i="1" s="1"/>
  <c r="J11" i="2" s="1"/>
  <c r="N14" i="1"/>
  <c r="R14" i="1" s="1"/>
  <c r="J13" i="2" s="1"/>
  <c r="N16" i="1"/>
  <c r="R16" i="1" s="1"/>
  <c r="J15" i="2" s="1"/>
  <c r="N18" i="1"/>
  <c r="R18" i="1" s="1"/>
  <c r="J17" i="2" s="1"/>
  <c r="N20" i="1"/>
  <c r="R20" i="1" s="1"/>
  <c r="J19" i="2" s="1"/>
  <c r="N22" i="1"/>
  <c r="R22" i="1" s="1"/>
  <c r="J21" i="2" s="1"/>
  <c r="N24" i="1"/>
  <c r="R24" i="1" s="1"/>
  <c r="J23" i="2" s="1"/>
  <c r="N26" i="1"/>
  <c r="R26" i="1" s="1"/>
  <c r="J25" i="2" s="1"/>
  <c r="N28" i="1"/>
  <c r="R28" i="1" s="1"/>
  <c r="J27" i="2" s="1"/>
  <c r="N30" i="1"/>
  <c r="R30" i="1" s="1"/>
  <c r="J29" i="2" s="1"/>
  <c r="G32" i="1"/>
  <c r="Q32" i="1"/>
  <c r="N32" i="1" l="1"/>
  <c r="R6" i="1"/>
  <c r="J5" i="2" l="1"/>
  <c r="R32" i="1"/>
</calcChain>
</file>

<file path=xl/sharedStrings.xml><?xml version="1.0" encoding="utf-8"?>
<sst xmlns="http://schemas.openxmlformats.org/spreadsheetml/2006/main" count="88" uniqueCount="77">
  <si>
    <t>in CHF 1'000; (+) Belastung Kanton; (-) Entlastung Kanton</t>
  </si>
  <si>
    <t>Index SSE nach RA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</si>
  <si>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</si>
  <si>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</si>
  <si>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</si>
  <si>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</si>
  <si>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</si>
  <si>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</si>
  <si>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</si>
  <si>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</si>
  <si>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</si>
  <si>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</si>
  <si>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Einz.- Ausz.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</si>
  <si>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</si>
  <si>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</si>
  <si>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</si>
  <si>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</si>
  <si>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</si>
  <si>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</si>
  <si>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</si>
  <si>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</si>
  <si>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</si>
  <si>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</si>
  <si>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</si>
  <si>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</si>
  <si>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</si>
  <si>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</si>
  <si>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</si>
  <si>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</si>
  <si>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</si>
  <si>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</si>
  <si>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</si>
  <si>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</si>
  <si>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</si>
  <si>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</si>
  <si>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</si>
  <si>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</si>
  <si>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</si>
  <si>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</si>
  <si>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RI = Ressourcenindex; RA = Ressourcenausgleich; SLA = Soziodemografischer Lastenausgleich; A-C = Bereiche Armut, Alter, Ausländerintegration; F = Kernstadtproblematik;
GLA = Geografisch-topografischer Lastenausgleich; SSE = Standardisierter Steuerertrag</t>
  </si>
  <si>
    <t>Umgebung</t>
  </si>
  <si>
    <t>Produktion</t>
  </si>
  <si>
    <t>Typ</t>
  </si>
  <si>
    <t>Berechnung</t>
  </si>
  <si>
    <t>WS</t>
  </si>
  <si>
    <t>FA_2018_20170823</t>
  </si>
  <si>
    <t>SWS</t>
  </si>
  <si>
    <t>HA_ZA_2018_20170823</t>
  </si>
  <si>
    <t>RefJahr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</si>
  <si>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</si>
  <si>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</si>
  <si>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</si>
  <si>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</si>
  <si>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</si>
  <si>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</si>
  <si>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</si>
  <si>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</si>
  <si>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</si>
  <si>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</si>
  <si>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</si>
  <si>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</si>
  <si>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</si>
  <si>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</si>
  <si>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</si>
  <si>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</si>
  <si>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</si>
  <si>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</si>
  <si>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</si>
  <si>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</si>
  <si>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</si>
  <si>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</si>
  <si>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</si>
  <si>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</si>
  <si>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</si>
  <si>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</si>
  <si>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</si>
  <si>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Allfällige Abweichungen sind durch Rundungen bedingt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</si>
</sst>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 x14ac:dyDescent="0.2"/>
  <cols>
    <col min="1" max="1" width="1.42578125" style="1" customWidth="1"/>
    <col min="2" max="2" width="5.285156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5" width="10" style="3" customWidth="1"/>
    <col min="16" max="16" width="10.42578125" style="3" customWidth="1"/>
    <col min="17" max="17" width="10" style="3" customWidth="1"/>
    <col min="18" max="18" width="10.85546875" style="3" customWidth="1"/>
  </cols>
  <sheetData>
    <row r="1" spans="1:19" ht="18" customHeight="1" x14ac:dyDescent="0.25">
      <c r="B1" s="101" t="str">
        <f>"Zahlungen "&amp;R35</f>
        <v>Zahlungen 2018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</row>
    <row r="2" spans="1:19" ht="22.5" customHeight="1" x14ac:dyDescent="0.2">
      <c r="B2" s="5" t="s">
        <v>0</v>
      </c>
    </row>
    <row r="3" spans="1:19" ht="15.75" customHeight="1" x14ac:dyDescent="0.2">
      <c r="A3" s="6"/>
      <c r="B3" s="7"/>
      <c r="C3" s="109" t="str">
        <f>"RI "&amp;R35</f>
        <v>RI 2018</v>
      </c>
      <c r="D3" s="125" t="str">
        <f>"Ressourcenausgleich "&amp;R35</f>
        <v>Ressourcenausgleich 2018</v>
      </c>
      <c r="E3" s="126"/>
      <c r="F3" s="126"/>
      <c r="G3" s="126"/>
      <c r="H3" s="127"/>
      <c r="I3" s="109" t="s">
        <v>1</v>
      </c>
      <c r="J3" s="128" t="str">
        <f>"Lastenausgleich "&amp;R35</f>
        <v>Lastenausgleich 2018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Zahlungen "&amp;R35&amp;" Netto"</f>
        <v>Total Zahlungen 2018 Netto</v>
      </c>
    </row>
    <row r="4" spans="1:19" ht="15.75" customHeight="1" x14ac:dyDescent="0.2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1" customHeight="1" x14ac:dyDescent="0.2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10</v>
      </c>
      <c r="P5" s="13" t="s">
        <v>11</v>
      </c>
      <c r="Q5" s="16" t="s">
        <v>6</v>
      </c>
      <c r="R5" s="116"/>
    </row>
    <row r="6" spans="1:19" s="17" customFormat="1" ht="15" customHeight="1" x14ac:dyDescent="0.2">
      <c r="A6" s="18"/>
      <c r="B6" s="19" t="s">
        <v>13</v>
      </c>
      <c r="C6" s="20">
        <v>120.234446383768</v>
      </c>
      <c r="D6" s="21">
        <v>525847.07091914502</v>
      </c>
      <c r="E6" s="22">
        <v>0</v>
      </c>
      <c r="F6" s="22">
        <v>0</v>
      </c>
      <c r="G6" s="22">
        <f t="shared" ref="G6:G31" si="0">SUM(D6:F6)</f>
        <v>525847.07091914502</v>
      </c>
      <c r="H6" s="23">
        <f t="shared" ref="H6:H31" si="1">SUM(E6:F6)</f>
        <v>0</v>
      </c>
      <c r="I6" s="20">
        <v>116</v>
      </c>
      <c r="J6" s="24">
        <v>0</v>
      </c>
      <c r="K6" s="22">
        <v>-15929.4176442759</v>
      </c>
      <c r="L6" s="22">
        <v>-65117.654841781703</v>
      </c>
      <c r="M6" s="25">
        <f t="shared" ref="M6:M31" si="2">SUM(J6:L6)</f>
        <v>-81047.072486057601</v>
      </c>
      <c r="N6" s="26">
        <f t="shared" ref="N6:N31" si="3">G6+M6</f>
        <v>444799.99843308743</v>
      </c>
      <c r="O6" s="24">
        <v>16760.669999999998</v>
      </c>
      <c r="P6" s="22">
        <v>0</v>
      </c>
      <c r="Q6" s="25">
        <f t="shared" ref="Q6:Q31" si="4">O6+P6</f>
        <v>16760.669999999998</v>
      </c>
      <c r="R6" s="27">
        <f t="shared" ref="R6:R31" si="5">N6+Q6</f>
        <v>461560.66843308741</v>
      </c>
    </row>
    <row r="7" spans="1:19" s="17" customFormat="1" ht="15" customHeight="1" x14ac:dyDescent="0.2">
      <c r="A7" s="18"/>
      <c r="B7" s="28" t="s">
        <v>14</v>
      </c>
      <c r="C7" s="29">
        <v>75.168407953405307</v>
      </c>
      <c r="D7" s="30">
        <v>0</v>
      </c>
      <c r="E7" s="31">
        <v>-486878.14504737599</v>
      </c>
      <c r="F7" s="31">
        <v>-714771.89517371403</v>
      </c>
      <c r="G7" s="31">
        <f t="shared" si="0"/>
        <v>-1201650.04022109</v>
      </c>
      <c r="H7" s="32">
        <f t="shared" si="1"/>
        <v>-1201650.04022109</v>
      </c>
      <c r="I7" s="29">
        <v>88.9</v>
      </c>
      <c r="J7" s="33">
        <v>-27010.037997084299</v>
      </c>
      <c r="K7" s="31">
        <v>-12530.3214749859</v>
      </c>
      <c r="L7" s="31">
        <v>0</v>
      </c>
      <c r="M7" s="34">
        <f t="shared" si="2"/>
        <v>-39540.359472070195</v>
      </c>
      <c r="N7" s="35">
        <f t="shared" si="3"/>
        <v>-1241190.3996931601</v>
      </c>
      <c r="O7" s="33">
        <v>13077.544</v>
      </c>
      <c r="P7" s="31">
        <v>-44314.461000000003</v>
      </c>
      <c r="Q7" s="34">
        <f t="shared" si="4"/>
        <v>-31236.917000000001</v>
      </c>
      <c r="R7" s="36">
        <f t="shared" si="5"/>
        <v>-1272427.31669316</v>
      </c>
    </row>
    <row r="8" spans="1:19" s="17" customFormat="1" ht="15" customHeight="1" x14ac:dyDescent="0.2">
      <c r="A8" s="18"/>
      <c r="B8" s="19" t="s">
        <v>15</v>
      </c>
      <c r="C8" s="20">
        <v>89.455191638153707</v>
      </c>
      <c r="D8" s="21">
        <v>0</v>
      </c>
      <c r="E8" s="22">
        <v>-51317.3074733787</v>
      </c>
      <c r="F8" s="22">
        <v>-75337.473022926206</v>
      </c>
      <c r="G8" s="22">
        <f t="shared" si="0"/>
        <v>-126654.78049630491</v>
      </c>
      <c r="H8" s="23">
        <f t="shared" si="1"/>
        <v>-126654.78049630491</v>
      </c>
      <c r="I8" s="20">
        <v>93.2</v>
      </c>
      <c r="J8" s="24">
        <v>-6087.9831566453604</v>
      </c>
      <c r="K8" s="22">
        <v>0</v>
      </c>
      <c r="L8" s="22">
        <v>0</v>
      </c>
      <c r="M8" s="25">
        <f t="shared" si="2"/>
        <v>-6087.9831566453604</v>
      </c>
      <c r="N8" s="26">
        <f t="shared" si="3"/>
        <v>-132742.76365295026</v>
      </c>
      <c r="O8" s="24">
        <v>4741.6139999999996</v>
      </c>
      <c r="P8" s="22">
        <v>-20138.258999999998</v>
      </c>
      <c r="Q8" s="25">
        <f t="shared" si="4"/>
        <v>-15396.644999999999</v>
      </c>
      <c r="R8" s="27">
        <f t="shared" si="5"/>
        <v>-148139.40865295025</v>
      </c>
    </row>
    <row r="9" spans="1:19" s="17" customFormat="1" ht="15" customHeight="1" x14ac:dyDescent="0.2">
      <c r="A9" s="18"/>
      <c r="B9" s="28" t="s">
        <v>16</v>
      </c>
      <c r="C9" s="29">
        <v>68.157172293312797</v>
      </c>
      <c r="D9" s="30">
        <v>0</v>
      </c>
      <c r="E9" s="31">
        <v>-25646.128250776099</v>
      </c>
      <c r="F9" s="31">
        <v>-37650.348203433103</v>
      </c>
      <c r="G9" s="31">
        <f t="shared" si="0"/>
        <v>-63296.476454209202</v>
      </c>
      <c r="H9" s="32">
        <f t="shared" si="1"/>
        <v>-63296.476454209202</v>
      </c>
      <c r="I9" s="29">
        <v>88.3</v>
      </c>
      <c r="J9" s="33">
        <v>-11544.271444904</v>
      </c>
      <c r="K9" s="31">
        <v>0</v>
      </c>
      <c r="L9" s="31">
        <v>0</v>
      </c>
      <c r="M9" s="34">
        <f t="shared" si="2"/>
        <v>-11544.271444904</v>
      </c>
      <c r="N9" s="35">
        <f t="shared" si="3"/>
        <v>-74840.747899113194</v>
      </c>
      <c r="O9" s="33">
        <v>475.31099999999998</v>
      </c>
      <c r="P9" s="31">
        <v>0</v>
      </c>
      <c r="Q9" s="34">
        <f t="shared" si="4"/>
        <v>475.31099999999998</v>
      </c>
      <c r="R9" s="36">
        <f t="shared" si="5"/>
        <v>-74365.436899113192</v>
      </c>
    </row>
    <row r="10" spans="1:19" s="17" customFormat="1" ht="15" customHeight="1" x14ac:dyDescent="0.2">
      <c r="A10" s="18"/>
      <c r="B10" s="19" t="s">
        <v>17</v>
      </c>
      <c r="C10" s="20">
        <v>172.11390152650401</v>
      </c>
      <c r="D10" s="21">
        <v>199037.437693065</v>
      </c>
      <c r="E10" s="22">
        <v>0</v>
      </c>
      <c r="F10" s="22">
        <v>0</v>
      </c>
      <c r="G10" s="22">
        <f t="shared" si="0"/>
        <v>199037.437693065</v>
      </c>
      <c r="H10" s="23">
        <f t="shared" si="1"/>
        <v>0</v>
      </c>
      <c r="I10" s="20">
        <v>157</v>
      </c>
      <c r="J10" s="24">
        <v>-6725.5817051515396</v>
      </c>
      <c r="K10" s="22">
        <v>0</v>
      </c>
      <c r="L10" s="22">
        <v>0</v>
      </c>
      <c r="M10" s="25">
        <f t="shared" si="2"/>
        <v>-6725.5817051515396</v>
      </c>
      <c r="N10" s="26">
        <f t="shared" si="3"/>
        <v>192311.85598791347</v>
      </c>
      <c r="O10" s="24">
        <v>1754.7159999999999</v>
      </c>
      <c r="P10" s="22">
        <v>0</v>
      </c>
      <c r="Q10" s="25">
        <f t="shared" si="4"/>
        <v>1754.7159999999999</v>
      </c>
      <c r="R10" s="27">
        <f t="shared" si="5"/>
        <v>194066.57198791346</v>
      </c>
    </row>
    <row r="11" spans="1:19" s="17" customFormat="1" ht="15" customHeight="1" x14ac:dyDescent="0.2">
      <c r="A11" s="18"/>
      <c r="B11" s="28" t="s">
        <v>18</v>
      </c>
      <c r="C11" s="29">
        <v>102.37984248534499</v>
      </c>
      <c r="D11" s="30">
        <v>1587.8904464131999</v>
      </c>
      <c r="E11" s="31">
        <v>0</v>
      </c>
      <c r="F11" s="31">
        <v>0</v>
      </c>
      <c r="G11" s="31">
        <f t="shared" si="0"/>
        <v>1587.8904464131999</v>
      </c>
      <c r="H11" s="32">
        <f t="shared" si="1"/>
        <v>0</v>
      </c>
      <c r="I11" s="29">
        <v>101.9</v>
      </c>
      <c r="J11" s="33">
        <v>-6253.81998334115</v>
      </c>
      <c r="K11" s="31">
        <v>0</v>
      </c>
      <c r="L11" s="31">
        <v>0</v>
      </c>
      <c r="M11" s="34">
        <f t="shared" si="2"/>
        <v>-6253.81998334115</v>
      </c>
      <c r="N11" s="35">
        <f t="shared" si="3"/>
        <v>-4665.9295369279498</v>
      </c>
      <c r="O11" s="33">
        <v>441.58600000000001</v>
      </c>
      <c r="P11" s="31">
        <v>0</v>
      </c>
      <c r="Q11" s="34">
        <f t="shared" si="4"/>
        <v>441.58600000000001</v>
      </c>
      <c r="R11" s="36">
        <f t="shared" si="5"/>
        <v>-4224.3435369279496</v>
      </c>
    </row>
    <row r="12" spans="1:19" s="17" customFormat="1" ht="15" customHeight="1" x14ac:dyDescent="0.2">
      <c r="A12" s="18"/>
      <c r="B12" s="19" t="s">
        <v>19</v>
      </c>
      <c r="C12" s="20">
        <v>159.726616631653</v>
      </c>
      <c r="D12" s="21">
        <v>45615.981313972297</v>
      </c>
      <c r="E12" s="22">
        <v>0</v>
      </c>
      <c r="F12" s="22">
        <v>0</v>
      </c>
      <c r="G12" s="22">
        <f t="shared" si="0"/>
        <v>45615.981313972297</v>
      </c>
      <c r="H12" s="23">
        <f t="shared" si="1"/>
        <v>0</v>
      </c>
      <c r="I12" s="20">
        <v>147.19999999999999</v>
      </c>
      <c r="J12" s="24">
        <v>-1257.1365444446301</v>
      </c>
      <c r="K12" s="22">
        <v>0</v>
      </c>
      <c r="L12" s="22">
        <v>0</v>
      </c>
      <c r="M12" s="25">
        <f t="shared" si="2"/>
        <v>-1257.1365444446301</v>
      </c>
      <c r="N12" s="26">
        <f t="shared" si="3"/>
        <v>44358.84476952767</v>
      </c>
      <c r="O12" s="24">
        <v>506.48200000000003</v>
      </c>
      <c r="P12" s="22">
        <v>0</v>
      </c>
      <c r="Q12" s="25">
        <f t="shared" si="4"/>
        <v>506.48200000000003</v>
      </c>
      <c r="R12" s="27">
        <f t="shared" si="5"/>
        <v>44865.326769527674</v>
      </c>
    </row>
    <row r="13" spans="1:19" s="17" customFormat="1" ht="15" customHeight="1" x14ac:dyDescent="0.2">
      <c r="A13" s="18"/>
      <c r="B13" s="28" t="s">
        <v>20</v>
      </c>
      <c r="C13" s="29">
        <v>71.159692927477906</v>
      </c>
      <c r="D13" s="30">
        <v>0</v>
      </c>
      <c r="E13" s="31">
        <v>-24416.464494571599</v>
      </c>
      <c r="F13" s="31">
        <v>-35845.113973083397</v>
      </c>
      <c r="G13" s="31">
        <f t="shared" si="0"/>
        <v>-60261.578467654996</v>
      </c>
      <c r="H13" s="32">
        <f t="shared" si="1"/>
        <v>-60261.578467654996</v>
      </c>
      <c r="I13" s="29">
        <v>88.5</v>
      </c>
      <c r="J13" s="33">
        <v>-5331.7903701576297</v>
      </c>
      <c r="K13" s="31">
        <v>0</v>
      </c>
      <c r="L13" s="31">
        <v>0</v>
      </c>
      <c r="M13" s="34">
        <f t="shared" si="2"/>
        <v>-5331.7903701576297</v>
      </c>
      <c r="N13" s="35">
        <f t="shared" si="3"/>
        <v>-65593.368837812624</v>
      </c>
      <c r="O13" s="33">
        <v>526.13199999999995</v>
      </c>
      <c r="P13" s="31">
        <v>-6943.4440000000004</v>
      </c>
      <c r="Q13" s="34">
        <f t="shared" si="4"/>
        <v>-6417.3120000000008</v>
      </c>
      <c r="R13" s="36">
        <f t="shared" si="5"/>
        <v>-72010.68083781263</v>
      </c>
    </row>
    <row r="14" spans="1:19" s="17" customFormat="1" ht="15" customHeight="1" x14ac:dyDescent="0.2">
      <c r="A14" s="18"/>
      <c r="B14" s="19" t="s">
        <v>21</v>
      </c>
      <c r="C14" s="20">
        <v>244.149206472548</v>
      </c>
      <c r="D14" s="21">
        <v>311423.69591432199</v>
      </c>
      <c r="E14" s="22">
        <v>0</v>
      </c>
      <c r="F14" s="22">
        <v>0</v>
      </c>
      <c r="G14" s="22">
        <f t="shared" si="0"/>
        <v>311423.69591432199</v>
      </c>
      <c r="H14" s="23">
        <f t="shared" si="1"/>
        <v>0</v>
      </c>
      <c r="I14" s="20">
        <v>214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311423.69591432199</v>
      </c>
      <c r="O14" s="24">
        <v>1347.3389999999999</v>
      </c>
      <c r="P14" s="22">
        <v>0</v>
      </c>
      <c r="Q14" s="25">
        <f t="shared" si="4"/>
        <v>1347.3389999999999</v>
      </c>
      <c r="R14" s="27">
        <f t="shared" si="5"/>
        <v>312771.03491432196</v>
      </c>
    </row>
    <row r="15" spans="1:19" s="17" customFormat="1" ht="15" customHeight="1" x14ac:dyDescent="0.2">
      <c r="A15" s="18"/>
      <c r="B15" s="28" t="s">
        <v>22</v>
      </c>
      <c r="C15" s="29">
        <v>79.497815790565795</v>
      </c>
      <c r="D15" s="30">
        <v>0</v>
      </c>
      <c r="E15" s="31">
        <v>-107275.33071194901</v>
      </c>
      <c r="F15" s="31">
        <v>-157487.84828061101</v>
      </c>
      <c r="G15" s="31">
        <f t="shared" si="0"/>
        <v>-264763.17899256002</v>
      </c>
      <c r="H15" s="32">
        <f t="shared" si="1"/>
        <v>-264763.17899256002</v>
      </c>
      <c r="I15" s="29">
        <v>89.8</v>
      </c>
      <c r="J15" s="33">
        <v>-8895.8447957987792</v>
      </c>
      <c r="K15" s="31">
        <v>0</v>
      </c>
      <c r="L15" s="31">
        <v>0</v>
      </c>
      <c r="M15" s="34">
        <f t="shared" si="2"/>
        <v>-8895.8447957987792</v>
      </c>
      <c r="N15" s="35">
        <f t="shared" si="3"/>
        <v>-273659.02378835878</v>
      </c>
      <c r="O15" s="33">
        <v>3255.7959999999998</v>
      </c>
      <c r="P15" s="31">
        <v>-116688.02499999999</v>
      </c>
      <c r="Q15" s="34">
        <f t="shared" si="4"/>
        <v>-113432.22899999999</v>
      </c>
      <c r="R15" s="36">
        <f t="shared" si="5"/>
        <v>-387091.25278835878</v>
      </c>
    </row>
    <row r="16" spans="1:19" s="17" customFormat="1" ht="15" customHeight="1" x14ac:dyDescent="0.2">
      <c r="A16" s="18"/>
      <c r="B16" s="19" t="s">
        <v>23</v>
      </c>
      <c r="C16" s="20">
        <v>74.611443657919693</v>
      </c>
      <c r="D16" s="21">
        <v>0</v>
      </c>
      <c r="E16" s="22">
        <v>-131430.913636766</v>
      </c>
      <c r="F16" s="22">
        <v>-192949.96947423599</v>
      </c>
      <c r="G16" s="22">
        <f t="shared" si="0"/>
        <v>-324380.88311100198</v>
      </c>
      <c r="H16" s="23">
        <f t="shared" si="1"/>
        <v>-324380.88311100198</v>
      </c>
      <c r="I16" s="20">
        <v>88.9</v>
      </c>
      <c r="J16" s="24">
        <v>0</v>
      </c>
      <c r="K16" s="22">
        <v>-3886.5354790879401</v>
      </c>
      <c r="L16" s="22">
        <v>0</v>
      </c>
      <c r="M16" s="25">
        <f t="shared" si="2"/>
        <v>-3886.5354790879401</v>
      </c>
      <c r="N16" s="26">
        <f t="shared" si="3"/>
        <v>-328267.41859008995</v>
      </c>
      <c r="O16" s="24">
        <v>3330.4639999999999</v>
      </c>
      <c r="P16" s="22">
        <v>0</v>
      </c>
      <c r="Q16" s="25">
        <f t="shared" si="4"/>
        <v>3330.4639999999999</v>
      </c>
      <c r="R16" s="27">
        <f t="shared" si="5"/>
        <v>-324936.95459008997</v>
      </c>
    </row>
    <row r="17" spans="1:31" s="17" customFormat="1" ht="15" customHeight="1" x14ac:dyDescent="0.2">
      <c r="A17" s="18"/>
      <c r="B17" s="28" t="s">
        <v>24</v>
      </c>
      <c r="C17" s="29">
        <v>149.67813789242101</v>
      </c>
      <c r="D17" s="30">
        <v>172968.58452404701</v>
      </c>
      <c r="E17" s="31">
        <v>0</v>
      </c>
      <c r="F17" s="31">
        <v>0</v>
      </c>
      <c r="G17" s="31">
        <f t="shared" si="0"/>
        <v>172968.58452404701</v>
      </c>
      <c r="H17" s="32">
        <f t="shared" si="1"/>
        <v>0</v>
      </c>
      <c r="I17" s="29">
        <v>139.30000000000001</v>
      </c>
      <c r="J17" s="33">
        <v>0</v>
      </c>
      <c r="K17" s="31">
        <v>-33137.831204073897</v>
      </c>
      <c r="L17" s="31">
        <v>-18306.193061656901</v>
      </c>
      <c r="M17" s="34">
        <f t="shared" si="2"/>
        <v>-51444.024265730797</v>
      </c>
      <c r="N17" s="35">
        <f t="shared" si="3"/>
        <v>121524.56025831621</v>
      </c>
      <c r="O17" s="33">
        <v>2642.18</v>
      </c>
      <c r="P17" s="31">
        <v>0</v>
      </c>
      <c r="Q17" s="34">
        <f t="shared" si="4"/>
        <v>2642.18</v>
      </c>
      <c r="R17" s="36">
        <f t="shared" si="5"/>
        <v>124166.7402583162</v>
      </c>
    </row>
    <row r="18" spans="1:31" s="17" customFormat="1" ht="15" customHeight="1" x14ac:dyDescent="0.2">
      <c r="A18" s="18"/>
      <c r="B18" s="19" t="s">
        <v>25</v>
      </c>
      <c r="C18" s="20">
        <v>96.504645504738605</v>
      </c>
      <c r="D18" s="21">
        <v>0</v>
      </c>
      <c r="E18" s="22">
        <v>-6793.9446375650004</v>
      </c>
      <c r="F18" s="22">
        <v>-9973.99602692189</v>
      </c>
      <c r="G18" s="22">
        <f t="shared" si="0"/>
        <v>-16767.94066448689</v>
      </c>
      <c r="H18" s="23">
        <f t="shared" si="1"/>
        <v>-16767.94066448689</v>
      </c>
      <c r="I18" s="20">
        <v>97.2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-16767.94066448689</v>
      </c>
      <c r="O18" s="24">
        <v>3529.277</v>
      </c>
      <c r="P18" s="22">
        <v>0</v>
      </c>
      <c r="Q18" s="25">
        <f t="shared" si="4"/>
        <v>3529.277</v>
      </c>
      <c r="R18" s="27">
        <f t="shared" si="5"/>
        <v>-13238.66366448689</v>
      </c>
    </row>
    <row r="19" spans="1:31" s="17" customFormat="1" ht="15" customHeight="1" x14ac:dyDescent="0.2">
      <c r="A19" s="18"/>
      <c r="B19" s="28" t="s">
        <v>26</v>
      </c>
      <c r="C19" s="29">
        <v>93.030137348859995</v>
      </c>
      <c r="D19" s="30">
        <v>0</v>
      </c>
      <c r="E19" s="31">
        <v>-5517.9310504421001</v>
      </c>
      <c r="F19" s="31">
        <v>-8100.7169339642396</v>
      </c>
      <c r="G19" s="31">
        <f t="shared" si="0"/>
        <v>-13618.64798440634</v>
      </c>
      <c r="H19" s="32">
        <f t="shared" si="1"/>
        <v>-13618.64798440634</v>
      </c>
      <c r="I19" s="29">
        <v>95</v>
      </c>
      <c r="J19" s="33">
        <v>0</v>
      </c>
      <c r="K19" s="31">
        <v>-1250.3528471545101</v>
      </c>
      <c r="L19" s="31">
        <v>0</v>
      </c>
      <c r="M19" s="34">
        <f t="shared" si="2"/>
        <v>-1250.3528471545101</v>
      </c>
      <c r="N19" s="35">
        <f t="shared" si="3"/>
        <v>-14869.00083156085</v>
      </c>
      <c r="O19" s="33">
        <v>1005.998</v>
      </c>
      <c r="P19" s="31">
        <v>0</v>
      </c>
      <c r="Q19" s="34">
        <f t="shared" si="4"/>
        <v>1005.998</v>
      </c>
      <c r="R19" s="36">
        <f t="shared" si="5"/>
        <v>-13863.002831560851</v>
      </c>
    </row>
    <row r="20" spans="1:31" s="17" customFormat="1" ht="15" customHeight="1" x14ac:dyDescent="0.2">
      <c r="A20" s="18"/>
      <c r="B20" s="19" t="s">
        <v>27</v>
      </c>
      <c r="C20" s="20">
        <v>85.560259987418505</v>
      </c>
      <c r="D20" s="21">
        <v>0</v>
      </c>
      <c r="E20" s="22">
        <v>-11410.7118458596</v>
      </c>
      <c r="F20" s="22">
        <v>-16751.740069484102</v>
      </c>
      <c r="G20" s="22">
        <f t="shared" si="0"/>
        <v>-28162.4519153437</v>
      </c>
      <c r="H20" s="23">
        <f t="shared" si="1"/>
        <v>-28162.4519153437</v>
      </c>
      <c r="I20" s="20">
        <v>91.6</v>
      </c>
      <c r="J20" s="24">
        <v>-19206.006857173401</v>
      </c>
      <c r="K20" s="22">
        <v>0</v>
      </c>
      <c r="L20" s="22">
        <v>0</v>
      </c>
      <c r="M20" s="25">
        <f t="shared" si="2"/>
        <v>-19206.006857173401</v>
      </c>
      <c r="N20" s="26">
        <f t="shared" si="3"/>
        <v>-47368.4587725171</v>
      </c>
      <c r="O20" s="24">
        <v>732.97299999999996</v>
      </c>
      <c r="P20" s="22">
        <v>0</v>
      </c>
      <c r="Q20" s="25">
        <f t="shared" si="4"/>
        <v>732.97299999999996</v>
      </c>
      <c r="R20" s="27">
        <f t="shared" si="5"/>
        <v>-46635.485772517102</v>
      </c>
    </row>
    <row r="21" spans="1:31" s="17" customFormat="1" ht="15" customHeight="1" x14ac:dyDescent="0.2">
      <c r="A21" s="18"/>
      <c r="B21" s="28" t="s">
        <v>28</v>
      </c>
      <c r="C21" s="29">
        <v>85.224188344702696</v>
      </c>
      <c r="D21" s="30">
        <v>0</v>
      </c>
      <c r="E21" s="31">
        <v>-3475.3778004375899</v>
      </c>
      <c r="F21" s="31">
        <v>-5102.1028611208503</v>
      </c>
      <c r="G21" s="31">
        <f t="shared" si="0"/>
        <v>-8577.4806615584403</v>
      </c>
      <c r="H21" s="32">
        <f t="shared" si="1"/>
        <v>-8577.4806615584403</v>
      </c>
      <c r="I21" s="29">
        <v>91.5</v>
      </c>
      <c r="J21" s="33">
        <v>-8261.6984411902795</v>
      </c>
      <c r="K21" s="31">
        <v>0</v>
      </c>
      <c r="L21" s="31">
        <v>0</v>
      </c>
      <c r="M21" s="34">
        <f t="shared" si="2"/>
        <v>-8261.6984411902795</v>
      </c>
      <c r="N21" s="35">
        <f t="shared" si="3"/>
        <v>-16839.17910274872</v>
      </c>
      <c r="O21" s="33">
        <v>200.89099999999999</v>
      </c>
      <c r="P21" s="31">
        <v>0</v>
      </c>
      <c r="Q21" s="34">
        <f t="shared" si="4"/>
        <v>200.89099999999999</v>
      </c>
      <c r="R21" s="36">
        <f t="shared" si="5"/>
        <v>-16638.28810274872</v>
      </c>
    </row>
    <row r="22" spans="1:31" s="17" customFormat="1" ht="15" customHeight="1" x14ac:dyDescent="0.2">
      <c r="A22" s="18"/>
      <c r="B22" s="19" t="s">
        <v>29</v>
      </c>
      <c r="C22" s="20">
        <v>79.162002728963998</v>
      </c>
      <c r="D22" s="21">
        <v>0</v>
      </c>
      <c r="E22" s="22">
        <v>-182763.126053624</v>
      </c>
      <c r="F22" s="22">
        <v>-268309.32401886699</v>
      </c>
      <c r="G22" s="22">
        <f t="shared" si="0"/>
        <v>-451072.45007249096</v>
      </c>
      <c r="H22" s="23">
        <f t="shared" si="1"/>
        <v>-451072.45007249096</v>
      </c>
      <c r="I22" s="20">
        <v>89.7</v>
      </c>
      <c r="J22" s="24">
        <v>-1878.5949726113499</v>
      </c>
      <c r="K22" s="22">
        <v>0</v>
      </c>
      <c r="L22" s="22">
        <v>0</v>
      </c>
      <c r="M22" s="25">
        <f t="shared" si="2"/>
        <v>-1878.5949726113499</v>
      </c>
      <c r="N22" s="26">
        <f t="shared" si="3"/>
        <v>-452951.04504510231</v>
      </c>
      <c r="O22" s="24">
        <v>6156.0129999999999</v>
      </c>
      <c r="P22" s="22">
        <v>0</v>
      </c>
      <c r="Q22" s="25">
        <f t="shared" si="4"/>
        <v>6156.0129999999999</v>
      </c>
      <c r="R22" s="27">
        <f t="shared" si="5"/>
        <v>-446795.03204510233</v>
      </c>
    </row>
    <row r="23" spans="1:31" s="17" customFormat="1" ht="15" customHeight="1" x14ac:dyDescent="0.2">
      <c r="A23" s="18"/>
      <c r="B23" s="28" t="s">
        <v>30</v>
      </c>
      <c r="C23" s="29">
        <v>83.181786978841998</v>
      </c>
      <c r="D23" s="30">
        <v>0</v>
      </c>
      <c r="E23" s="31">
        <v>-54239.643686052703</v>
      </c>
      <c r="F23" s="31">
        <v>-79627.671328838202</v>
      </c>
      <c r="G23" s="31">
        <f t="shared" si="0"/>
        <v>-133867.31501489092</v>
      </c>
      <c r="H23" s="32">
        <f t="shared" si="1"/>
        <v>-133867.31501489092</v>
      </c>
      <c r="I23" s="29">
        <v>90.8</v>
      </c>
      <c r="J23" s="33">
        <v>-136826.830744737</v>
      </c>
      <c r="K23" s="31">
        <v>0</v>
      </c>
      <c r="L23" s="31">
        <v>0</v>
      </c>
      <c r="M23" s="34">
        <f t="shared" si="2"/>
        <v>-136826.830744737</v>
      </c>
      <c r="N23" s="35">
        <f t="shared" si="3"/>
        <v>-270694.14575962792</v>
      </c>
      <c r="O23" s="33">
        <v>2588.864</v>
      </c>
      <c r="P23" s="31">
        <v>0</v>
      </c>
      <c r="Q23" s="34">
        <f t="shared" si="4"/>
        <v>2588.864</v>
      </c>
      <c r="R23" s="36">
        <f t="shared" si="5"/>
        <v>-268105.28175962792</v>
      </c>
    </row>
    <row r="24" spans="1:31" s="17" customFormat="1" ht="15" customHeight="1" x14ac:dyDescent="0.2">
      <c r="A24" s="18"/>
      <c r="B24" s="19" t="s">
        <v>31</v>
      </c>
      <c r="C24" s="20">
        <v>85.2814565307782</v>
      </c>
      <c r="D24" s="21">
        <v>0</v>
      </c>
      <c r="E24" s="22">
        <v>-138883.07264746199</v>
      </c>
      <c r="F24" s="22">
        <v>-203890.271217895</v>
      </c>
      <c r="G24" s="22">
        <f t="shared" si="0"/>
        <v>-342773.34386535699</v>
      </c>
      <c r="H24" s="23">
        <f t="shared" si="1"/>
        <v>-342773.34386535699</v>
      </c>
      <c r="I24" s="20">
        <v>91.5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-342773.34386535699</v>
      </c>
      <c r="O24" s="24">
        <v>7421.4120000000003</v>
      </c>
      <c r="P24" s="22">
        <v>0</v>
      </c>
      <c r="Q24" s="25">
        <f t="shared" si="4"/>
        <v>7421.4120000000003</v>
      </c>
      <c r="R24" s="27">
        <f t="shared" si="5"/>
        <v>-335351.93186535698</v>
      </c>
    </row>
    <row r="25" spans="1:31" s="17" customFormat="1" ht="15" customHeight="1" x14ac:dyDescent="0.2">
      <c r="A25" s="18"/>
      <c r="B25" s="28" t="s">
        <v>32</v>
      </c>
      <c r="C25" s="29">
        <v>78.981526471689705</v>
      </c>
      <c r="D25" s="30">
        <v>0</v>
      </c>
      <c r="E25" s="31">
        <v>-97855.351169008994</v>
      </c>
      <c r="F25" s="31">
        <v>-143658.64543202301</v>
      </c>
      <c r="G25" s="31">
        <f t="shared" si="0"/>
        <v>-241513.99660103201</v>
      </c>
      <c r="H25" s="32">
        <f t="shared" si="1"/>
        <v>-241513.99660103201</v>
      </c>
      <c r="I25" s="29">
        <v>89.7</v>
      </c>
      <c r="J25" s="33">
        <v>-3885.04254460539</v>
      </c>
      <c r="K25" s="31">
        <v>0</v>
      </c>
      <c r="L25" s="31">
        <v>0</v>
      </c>
      <c r="M25" s="34">
        <f t="shared" si="2"/>
        <v>-3885.04254460539</v>
      </c>
      <c r="N25" s="35">
        <f t="shared" si="3"/>
        <v>-245399.03914563739</v>
      </c>
      <c r="O25" s="33">
        <v>3122.4850000000001</v>
      </c>
      <c r="P25" s="31">
        <v>0</v>
      </c>
      <c r="Q25" s="34">
        <f t="shared" si="4"/>
        <v>3122.4850000000001</v>
      </c>
      <c r="R25" s="36">
        <f t="shared" si="5"/>
        <v>-242276.5541456374</v>
      </c>
    </row>
    <row r="26" spans="1:31" s="17" customFormat="1" ht="15" customHeight="1" x14ac:dyDescent="0.2">
      <c r="A26" s="18"/>
      <c r="B26" s="19" t="s">
        <v>33</v>
      </c>
      <c r="C26" s="20">
        <v>97.387850243416196</v>
      </c>
      <c r="D26" s="21">
        <v>0</v>
      </c>
      <c r="E26" s="22">
        <v>-5402.2556944183198</v>
      </c>
      <c r="F26" s="22">
        <v>-7930.8972485027798</v>
      </c>
      <c r="G26" s="22">
        <f t="shared" si="0"/>
        <v>-13333.1529429211</v>
      </c>
      <c r="H26" s="23">
        <f t="shared" si="1"/>
        <v>-13333.1529429211</v>
      </c>
      <c r="I26" s="20">
        <v>97.8</v>
      </c>
      <c r="J26" s="24">
        <v>-14241.8640542293</v>
      </c>
      <c r="K26" s="22">
        <v>-17978.770594207799</v>
      </c>
      <c r="L26" s="22">
        <v>0</v>
      </c>
      <c r="M26" s="25">
        <f t="shared" si="2"/>
        <v>-32220.634648437099</v>
      </c>
      <c r="N26" s="26">
        <f t="shared" si="3"/>
        <v>-45553.787591358196</v>
      </c>
      <c r="O26" s="24">
        <v>4214.6660000000002</v>
      </c>
      <c r="P26" s="22">
        <v>0</v>
      </c>
      <c r="Q26" s="25">
        <f t="shared" si="4"/>
        <v>4214.6660000000002</v>
      </c>
      <c r="R26" s="27">
        <f t="shared" si="5"/>
        <v>-41339.121591358198</v>
      </c>
    </row>
    <row r="27" spans="1:31" s="17" customFormat="1" ht="15" customHeight="1" x14ac:dyDescent="0.2">
      <c r="A27" s="18"/>
      <c r="B27" s="28" t="s">
        <v>34</v>
      </c>
      <c r="C27" s="29">
        <v>99.634121607475905</v>
      </c>
      <c r="D27" s="30">
        <v>0</v>
      </c>
      <c r="E27" s="31">
        <v>-584.57759171566101</v>
      </c>
      <c r="F27" s="31">
        <v>-858.20166166224305</v>
      </c>
      <c r="G27" s="31">
        <f t="shared" si="0"/>
        <v>-1442.7792533779041</v>
      </c>
      <c r="H27" s="32">
        <f t="shared" si="1"/>
        <v>-1442.7792533779041</v>
      </c>
      <c r="I27" s="29">
        <v>99.7</v>
      </c>
      <c r="J27" s="33">
        <v>-67.687178857099298</v>
      </c>
      <c r="K27" s="31">
        <v>-64414.011521590102</v>
      </c>
      <c r="L27" s="31">
        <v>-3636.46086024739</v>
      </c>
      <c r="M27" s="34">
        <f t="shared" si="2"/>
        <v>-68118.159560694592</v>
      </c>
      <c r="N27" s="35">
        <f t="shared" si="3"/>
        <v>-69560.938814072491</v>
      </c>
      <c r="O27" s="33">
        <v>8624.0640000000003</v>
      </c>
      <c r="P27" s="31">
        <v>0</v>
      </c>
      <c r="Q27" s="34">
        <f t="shared" si="4"/>
        <v>8624.0640000000003</v>
      </c>
      <c r="R27" s="36">
        <f t="shared" si="5"/>
        <v>-60936.874814072493</v>
      </c>
    </row>
    <row r="28" spans="1:31" s="17" customFormat="1" ht="15" customHeight="1" x14ac:dyDescent="0.2">
      <c r="A28" s="18"/>
      <c r="B28" s="19" t="s">
        <v>35</v>
      </c>
      <c r="C28" s="20">
        <v>66.778651523513304</v>
      </c>
      <c r="D28" s="21">
        <v>0</v>
      </c>
      <c r="E28" s="22">
        <v>-251270.04094539501</v>
      </c>
      <c r="F28" s="22">
        <v>-368882.36860465503</v>
      </c>
      <c r="G28" s="22">
        <f t="shared" si="0"/>
        <v>-620152.40955005004</v>
      </c>
      <c r="H28" s="23">
        <f t="shared" si="1"/>
        <v>-620152.40955005004</v>
      </c>
      <c r="I28" s="20">
        <v>88.3</v>
      </c>
      <c r="J28" s="24">
        <v>-73343.364031175006</v>
      </c>
      <c r="K28" s="22">
        <v>-5935.7915116980303</v>
      </c>
      <c r="L28" s="22">
        <v>0</v>
      </c>
      <c r="M28" s="25">
        <f t="shared" si="2"/>
        <v>-79279.155542873035</v>
      </c>
      <c r="N28" s="26">
        <f t="shared" si="3"/>
        <v>-699431.56509292312</v>
      </c>
      <c r="O28" s="24">
        <v>3748.3130000000001</v>
      </c>
      <c r="P28" s="22">
        <v>0</v>
      </c>
      <c r="Q28" s="25">
        <f t="shared" si="4"/>
        <v>3748.3130000000001</v>
      </c>
      <c r="R28" s="27">
        <f t="shared" si="5"/>
        <v>-695683.25209292315</v>
      </c>
    </row>
    <row r="29" spans="1:31" s="17" customFormat="1" ht="15" customHeight="1" x14ac:dyDescent="0.2">
      <c r="A29" s="18"/>
      <c r="B29" s="28" t="s">
        <v>36</v>
      </c>
      <c r="C29" s="29">
        <v>94.2522546398516</v>
      </c>
      <c r="D29" s="30">
        <v>0</v>
      </c>
      <c r="E29" s="31">
        <v>-9189.5229292777203</v>
      </c>
      <c r="F29" s="31">
        <v>-13490.876077962001</v>
      </c>
      <c r="G29" s="31">
        <f t="shared" si="0"/>
        <v>-22680.399007239721</v>
      </c>
      <c r="H29" s="32">
        <f t="shared" si="1"/>
        <v>-22680.399007239721</v>
      </c>
      <c r="I29" s="29">
        <v>95.7</v>
      </c>
      <c r="J29" s="33">
        <v>-23361.5909865047</v>
      </c>
      <c r="K29" s="31">
        <v>-14563.925350408201</v>
      </c>
      <c r="L29" s="31">
        <v>0</v>
      </c>
      <c r="M29" s="34">
        <f t="shared" si="2"/>
        <v>-37925.5163369129</v>
      </c>
      <c r="N29" s="35">
        <f t="shared" si="3"/>
        <v>-60605.915344152621</v>
      </c>
      <c r="O29" s="33">
        <v>2287.6219999999998</v>
      </c>
      <c r="P29" s="31">
        <v>-92507.816999999995</v>
      </c>
      <c r="Q29" s="34">
        <f t="shared" si="4"/>
        <v>-90220.194999999992</v>
      </c>
      <c r="R29" s="36">
        <f t="shared" si="5"/>
        <v>-150826.11034415261</v>
      </c>
    </row>
    <row r="30" spans="1:31" s="17" customFormat="1" ht="15" customHeight="1" x14ac:dyDescent="0.2">
      <c r="A30" s="18"/>
      <c r="B30" s="19" t="s">
        <v>37</v>
      </c>
      <c r="C30" s="20">
        <v>146.105604138806</v>
      </c>
      <c r="D30" s="21">
        <v>394228.24894630502</v>
      </c>
      <c r="E30" s="22">
        <v>0</v>
      </c>
      <c r="F30" s="22">
        <v>0</v>
      </c>
      <c r="G30" s="22">
        <f t="shared" si="0"/>
        <v>394228.24894630502</v>
      </c>
      <c r="H30" s="23">
        <f t="shared" si="1"/>
        <v>0</v>
      </c>
      <c r="I30" s="20">
        <v>136.5</v>
      </c>
      <c r="J30" s="24">
        <v>0</v>
      </c>
      <c r="K30" s="22">
        <v>-69387.134376419403</v>
      </c>
      <c r="L30" s="22">
        <v>-32584.6925204451</v>
      </c>
      <c r="M30" s="25">
        <f t="shared" si="2"/>
        <v>-101971.8268968645</v>
      </c>
      <c r="N30" s="26">
        <f t="shared" si="3"/>
        <v>292256.4220494405</v>
      </c>
      <c r="O30" s="24">
        <v>5604.4920000000002</v>
      </c>
      <c r="P30" s="22">
        <v>0</v>
      </c>
      <c r="Q30" s="25">
        <f t="shared" si="4"/>
        <v>5604.4920000000002</v>
      </c>
      <c r="R30" s="27">
        <f t="shared" si="5"/>
        <v>297860.91404944053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 x14ac:dyDescent="0.2">
      <c r="A31" s="18"/>
      <c r="B31" s="37" t="s">
        <v>38</v>
      </c>
      <c r="C31" s="38">
        <v>65.924443163521204</v>
      </c>
      <c r="D31" s="39">
        <v>0</v>
      </c>
      <c r="E31" s="40">
        <v>-56359.064091193199</v>
      </c>
      <c r="F31" s="40">
        <v>-82739.131876127096</v>
      </c>
      <c r="G31" s="40">
        <f t="shared" si="0"/>
        <v>-139098.19596732029</v>
      </c>
      <c r="H31" s="41">
        <f t="shared" si="1"/>
        <v>-139098.19596732029</v>
      </c>
      <c r="I31" s="38">
        <v>88.3</v>
      </c>
      <c r="J31" s="42">
        <v>-4755.8580437811797</v>
      </c>
      <c r="K31" s="40">
        <v>-275.91056435932597</v>
      </c>
      <c r="L31" s="40">
        <v>0</v>
      </c>
      <c r="M31" s="43">
        <f t="shared" si="2"/>
        <v>-5031.7686081405054</v>
      </c>
      <c r="N31" s="44">
        <f t="shared" si="3"/>
        <v>-144129.96457546079</v>
      </c>
      <c r="O31" s="42">
        <v>926.90499999999997</v>
      </c>
      <c r="P31" s="40">
        <v>-16479.420999999998</v>
      </c>
      <c r="Q31" s="43">
        <f t="shared" si="4"/>
        <v>-15552.515999999998</v>
      </c>
      <c r="R31" s="45">
        <f t="shared" si="5"/>
        <v>-159682.4805754608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 x14ac:dyDescent="0.2">
      <c r="A32" s="18"/>
      <c r="B32" s="46" t="s">
        <v>6</v>
      </c>
      <c r="C32" s="47">
        <v>100</v>
      </c>
      <c r="D32" s="48">
        <f>SUM(D6:D31)</f>
        <v>1650708.9097572695</v>
      </c>
      <c r="E32" s="49">
        <f>SUM(E6:E31)</f>
        <v>-1650708.9097572688</v>
      </c>
      <c r="F32" s="49">
        <f>SUM(F6:F31)</f>
        <v>-2423358.5914860275</v>
      </c>
      <c r="G32" s="49">
        <f>SUM(G6:G31)</f>
        <v>-2423358.591486027</v>
      </c>
      <c r="H32" s="50">
        <f>SUM(H6:H31)</f>
        <v>-4074067.5012432965</v>
      </c>
      <c r="I32" s="51"/>
      <c r="J32" s="52">
        <f t="shared" ref="J32:R32" si="6">SUM(J6:J31)</f>
        <v>-358935.00385239202</v>
      </c>
      <c r="K32" s="49">
        <f t="shared" si="6"/>
        <v>-239290.00256826106</v>
      </c>
      <c r="L32" s="49">
        <f t="shared" si="6"/>
        <v>-119645.0012841311</v>
      </c>
      <c r="M32" s="53">
        <f t="shared" si="6"/>
        <v>-717870.00770478405</v>
      </c>
      <c r="N32" s="54">
        <f t="shared" si="6"/>
        <v>-3141228.5991908107</v>
      </c>
      <c r="O32" s="52">
        <f t="shared" si="6"/>
        <v>99023.809000000008</v>
      </c>
      <c r="P32" s="49">
        <f t="shared" si="6"/>
        <v>-297071.42699999997</v>
      </c>
      <c r="Q32" s="53">
        <f t="shared" si="6"/>
        <v>-198047.61799999999</v>
      </c>
      <c r="R32" s="55">
        <f t="shared" si="6"/>
        <v>-3339276.2171908109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 x14ac:dyDescent="0.2">
      <c r="B33" s="102" t="s">
        <v>39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ht="22.5" customHeight="1" x14ac:dyDescent="0.2"/>
    <row r="35" spans="1:24" s="17" customFormat="1" x14ac:dyDescent="0.2">
      <c r="A35" s="18"/>
      <c r="B35" s="57"/>
      <c r="C35" s="58"/>
      <c r="D35" s="59" t="s">
        <v>40</v>
      </c>
      <c r="E35" s="60" t="s">
        <v>41</v>
      </c>
      <c r="F35" s="58"/>
      <c r="G35" s="59" t="s">
        <v>42</v>
      </c>
      <c r="H35" s="60" t="s">
        <v>43</v>
      </c>
      <c r="I35" s="59" t="s">
        <v>44</v>
      </c>
      <c r="J35" s="60" t="s">
        <v>45</v>
      </c>
      <c r="K35" s="60"/>
      <c r="L35" s="60"/>
      <c r="M35" s="59" t="s">
        <v>46</v>
      </c>
      <c r="N35" s="60" t="s">
        <v>47</v>
      </c>
      <c r="O35" s="60"/>
      <c r="P35" s="60"/>
      <c r="Q35" s="59" t="s">
        <v>48</v>
      </c>
      <c r="R35" s="61">
        <v>2018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8" priority="1" stopIfTrue="1">
      <formula>ISBLANK(C6)</formula>
    </cfRule>
  </conditionalFormatting>
  <conditionalFormatting sqref="I6:L31">
    <cfRule type="expression" dxfId="7" priority="2" stopIfTrue="1">
      <formula>ISBLANK(I6)</formula>
    </cfRule>
  </conditionalFormatting>
  <conditionalFormatting sqref="O6:P31">
    <cfRule type="expression" dxfId="6" priority="3" stopIfTrue="1">
      <formula>ISBLANK(O6)</formula>
    </cfRule>
  </conditionalFormatting>
  <conditionalFormatting sqref="E35">
    <cfRule type="expression" dxfId="5" priority="4" stopIfTrue="1">
      <formula>ISBLANK(E35)</formula>
    </cfRule>
  </conditionalFormatting>
  <conditionalFormatting sqref="H35">
    <cfRule type="expression" dxfId="4" priority="5" stopIfTrue="1">
      <formula>ISBLANK(H35)</formula>
    </cfRule>
  </conditionalFormatting>
  <conditionalFormatting sqref="J35">
    <cfRule type="expression" dxfId="3" priority="6" stopIfTrue="1">
      <formula>ISBLANK(J35)</formula>
    </cfRule>
  </conditionalFormatting>
  <conditionalFormatting sqref="N35">
    <cfRule type="expression" dxfId="2" priority="7" stopIfTrue="1">
      <formula>ISBLANK(N35)</formula>
    </cfRule>
  </conditionalFormatting>
  <conditionalFormatting sqref="R35">
    <cfRule type="expression" dxfId="1" priority="8" stopIfTrue="1">
      <formula>ISBLANK(R35)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82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7.7109375" style="3" customWidth="1"/>
    <col min="13" max="13" width="11.42578125" style="3" customWidth="1"/>
    <col min="14" max="16384" width="11.42578125" style="3"/>
  </cols>
  <sheetData>
    <row r="1" spans="1:12" ht="18" customHeight="1" x14ac:dyDescent="0.25">
      <c r="B1" s="101" t="str">
        <f>"Zahlungen pro Kopf "&amp;Zahlungen!R35</f>
        <v>Zahlungen pro Kopf 2018</v>
      </c>
      <c r="C1" s="101"/>
      <c r="D1" s="101"/>
      <c r="E1" s="101"/>
      <c r="F1" s="101"/>
      <c r="G1" s="101"/>
      <c r="H1" s="101"/>
      <c r="I1" s="101"/>
      <c r="J1" s="101"/>
      <c r="K1" s="4"/>
    </row>
    <row r="2" spans="1:12" ht="22.5" customHeight="1" x14ac:dyDescent="0.2">
      <c r="B2" s="5" t="s">
        <v>49</v>
      </c>
      <c r="L2" s="62" t="str">
        <f>Zahlungen!J35</f>
        <v>FA_2018_20170823</v>
      </c>
    </row>
    <row r="3" spans="1:12" ht="15.75" customHeight="1" x14ac:dyDescent="0.2">
      <c r="A3" s="6"/>
      <c r="B3" s="63"/>
      <c r="C3" s="137" t="str">
        <f>"RI "&amp;Zahlungen!R35</f>
        <v>RI 2018</v>
      </c>
      <c r="D3" s="138" t="str">
        <f>"Ressourcen-ausgleich "&amp;Zahlungen!R35</f>
        <v>Ressourcen-ausgleich 2018</v>
      </c>
      <c r="E3" s="134" t="str">
        <f>"Lastenausgleich "&amp;Zahlungen!R35</f>
        <v>Lastenausgleich 2018</v>
      </c>
      <c r="F3" s="135"/>
      <c r="G3" s="135"/>
      <c r="H3" s="136"/>
      <c r="I3" s="132" t="str">
        <f>"Härte-ausgleich "&amp;Zahlungen!R35</f>
        <v>Härte-ausgleich 2018</v>
      </c>
      <c r="J3" s="132" t="str">
        <f>"Total Zahlungen "&amp;Zahlungen!R35&amp;" Netto"</f>
        <v>Total Zahlungen 2018 Netto</v>
      </c>
      <c r="L3" s="130" t="str">
        <f>"Massgebende Wohnbevölkerung "&amp;Zahlungen!R35</f>
        <v>Massgebende Wohnbevölkerung 2018</v>
      </c>
    </row>
    <row r="4" spans="1:12" ht="27" customHeight="1" x14ac:dyDescent="0.2">
      <c r="A4" s="6"/>
      <c r="B4" s="64"/>
      <c r="C4" s="137"/>
      <c r="D4" s="138"/>
      <c r="E4" s="65" t="s">
        <v>7</v>
      </c>
      <c r="F4" s="66" t="s">
        <v>8</v>
      </c>
      <c r="G4" s="66" t="s">
        <v>9</v>
      </c>
      <c r="H4" s="67" t="s">
        <v>6</v>
      </c>
      <c r="I4" s="133"/>
      <c r="J4" s="132"/>
      <c r="L4" s="131"/>
    </row>
    <row r="5" spans="1:12" s="17" customFormat="1" ht="15" customHeight="1" x14ac:dyDescent="0.2">
      <c r="A5" s="18"/>
      <c r="B5" s="68" t="s">
        <v>50</v>
      </c>
      <c r="C5" s="69">
        <f>Zahlungen!C6</f>
        <v>120.234446383768</v>
      </c>
      <c r="D5" s="70">
        <f>Zahlungen!G6/L5*1000</f>
        <v>367.48387574301296</v>
      </c>
      <c r="E5" s="71">
        <f>Zahlungen!J6/Zahlungen_pro_Kopf!$L5*1000</f>
        <v>0</v>
      </c>
      <c r="F5" s="72">
        <f>Zahlungen!K6/Zahlungen_pro_Kopf!$L5*1000</f>
        <v>-11.1321417537148</v>
      </c>
      <c r="G5" s="72">
        <f>Zahlungen!L6/Zahlungen_pro_Kopf!$L5*1000</f>
        <v>-45.506934437661201</v>
      </c>
      <c r="H5" s="73">
        <f t="shared" ref="H5:H30" si="0">SUM(E5:G5)</f>
        <v>-56.639076191375999</v>
      </c>
      <c r="I5" s="74">
        <f>Zahlungen!Q6/Zahlungen_pro_Kopf!L5*1000</f>
        <v>11.713055586453391</v>
      </c>
      <c r="J5" s="75">
        <f>Zahlungen!R6/Zahlungen_pro_Kopf!L5*1000</f>
        <v>322.5578551380903</v>
      </c>
      <c r="L5" s="76">
        <v>1430939.16666667</v>
      </c>
    </row>
    <row r="6" spans="1:12" s="17" customFormat="1" ht="15" customHeight="1" x14ac:dyDescent="0.2">
      <c r="A6" s="18"/>
      <c r="B6" s="77" t="s">
        <v>51</v>
      </c>
      <c r="C6" s="29">
        <f>Zahlungen!C7</f>
        <v>75.168407953405307</v>
      </c>
      <c r="D6" s="78">
        <f>Zahlungen!G7/L6*1000</f>
        <v>-1195.7551665425667</v>
      </c>
      <c r="E6" s="79">
        <f>Zahlungen!J7/Zahlungen_pro_Kopf!$L6*1000</f>
        <v>-26.877536223093905</v>
      </c>
      <c r="F6" s="80">
        <f>Zahlungen!K7/Zahlungen_pro_Kopf!$L6*1000</f>
        <v>-12.468852112214742</v>
      </c>
      <c r="G6" s="80">
        <f>Zahlungen!L7/Zahlungen_pro_Kopf!$L6*1000</f>
        <v>0</v>
      </c>
      <c r="H6" s="81">
        <f t="shared" si="0"/>
        <v>-39.346388335308646</v>
      </c>
      <c r="I6" s="82">
        <f>Zahlungen!Q7/Zahlungen_pro_Kopf!L6*1000</f>
        <v>-31.083679639988237</v>
      </c>
      <c r="J6" s="83">
        <f>Zahlungen!R7/Zahlungen_pro_Kopf!L6*1000</f>
        <v>-1266.1852345178634</v>
      </c>
      <c r="L6" s="84">
        <v>1004929.83333333</v>
      </c>
    </row>
    <row r="7" spans="1:12" s="17" customFormat="1" ht="15" customHeight="1" x14ac:dyDescent="0.2">
      <c r="A7" s="18"/>
      <c r="B7" s="85" t="s">
        <v>52</v>
      </c>
      <c r="C7" s="20">
        <f>Zahlungen!C8</f>
        <v>89.455191638153707</v>
      </c>
      <c r="D7" s="86">
        <f>Zahlungen!G8/L7*1000</f>
        <v>-323.67692434527197</v>
      </c>
      <c r="E7" s="87">
        <f>Zahlungen!J8/Zahlungen_pro_Kopf!$L7*1000</f>
        <v>-15.558352048672017</v>
      </c>
      <c r="F7" s="88">
        <f>Zahlungen!K8/Zahlungen_pro_Kopf!$L7*1000</f>
        <v>0</v>
      </c>
      <c r="G7" s="88">
        <f>Zahlungen!L8/Zahlungen_pro_Kopf!$L7*1000</f>
        <v>0</v>
      </c>
      <c r="H7" s="89">
        <f t="shared" si="0"/>
        <v>-15.558352048672017</v>
      </c>
      <c r="I7" s="90">
        <f>Zahlungen!Q8/Zahlungen_pro_Kopf!L7*1000</f>
        <v>-39.347418860209551</v>
      </c>
      <c r="J7" s="91">
        <f>Zahlungen!R8/Zahlungen_pro_Kopf!L7*1000</f>
        <v>-378.58269525415346</v>
      </c>
      <c r="L7" s="76">
        <v>391300</v>
      </c>
    </row>
    <row r="8" spans="1:12" s="17" customFormat="1" ht="15" customHeight="1" x14ac:dyDescent="0.2">
      <c r="A8" s="18"/>
      <c r="B8" s="77" t="s">
        <v>53</v>
      </c>
      <c r="C8" s="29">
        <f>Zahlungen!C9</f>
        <v>68.157172293312797</v>
      </c>
      <c r="D8" s="78">
        <f>Zahlungen!G9/L8*1000</f>
        <v>-1747.5720314251689</v>
      </c>
      <c r="E8" s="79">
        <f>Zahlungen!J9/Zahlungen_pro_Kopf!$L8*1000</f>
        <v>-318.72936742204479</v>
      </c>
      <c r="F8" s="80">
        <f>Zahlungen!K9/Zahlungen_pro_Kopf!$L8*1000</f>
        <v>0</v>
      </c>
      <c r="G8" s="80">
        <f>Zahlungen!L9/Zahlungen_pro_Kopf!$L8*1000</f>
        <v>0</v>
      </c>
      <c r="H8" s="81">
        <f t="shared" si="0"/>
        <v>-318.72936742204479</v>
      </c>
      <c r="I8" s="82">
        <f>Zahlungen!Q9/Zahlungen_pro_Kopf!L8*1000</f>
        <v>13.123008678526386</v>
      </c>
      <c r="J8" s="83">
        <f>Zahlungen!R9/Zahlungen_pro_Kopf!L8*1000</f>
        <v>-2053.1783901686872</v>
      </c>
      <c r="L8" s="84">
        <v>36219.666666666701</v>
      </c>
    </row>
    <row r="9" spans="1:12" s="17" customFormat="1" ht="15" customHeight="1" x14ac:dyDescent="0.2">
      <c r="A9" s="18"/>
      <c r="B9" s="85" t="s">
        <v>54</v>
      </c>
      <c r="C9" s="20">
        <f>Zahlungen!C10</f>
        <v>172.11390152650401</v>
      </c>
      <c r="D9" s="86">
        <f>Zahlungen!G10/L9*1000</f>
        <v>1309.6822875850257</v>
      </c>
      <c r="E9" s="87">
        <f>Zahlungen!J10/Zahlungen_pro_Kopf!$L9*1000</f>
        <v>-44.254866496654934</v>
      </c>
      <c r="F9" s="88">
        <f>Zahlungen!K10/Zahlungen_pro_Kopf!$L9*1000</f>
        <v>0</v>
      </c>
      <c r="G9" s="88">
        <f>Zahlungen!L10/Zahlungen_pro_Kopf!$L9*1000</f>
        <v>0</v>
      </c>
      <c r="H9" s="89">
        <f t="shared" si="0"/>
        <v>-44.254866496654934</v>
      </c>
      <c r="I9" s="90">
        <f>Zahlungen!Q10/Zahlungen_pro_Kopf!L9*1000</f>
        <v>11.546171873886209</v>
      </c>
      <c r="J9" s="91">
        <f>Zahlungen!R10/Zahlungen_pro_Kopf!L9*1000</f>
        <v>1276.973592962257</v>
      </c>
      <c r="L9" s="76">
        <v>151973.83333333299</v>
      </c>
    </row>
    <row r="10" spans="1:12" s="17" customFormat="1" ht="15" customHeight="1" x14ac:dyDescent="0.2">
      <c r="A10" s="18"/>
      <c r="B10" s="77" t="s">
        <v>55</v>
      </c>
      <c r="C10" s="29">
        <f>Zahlungen!C11</f>
        <v>102.37984248534499</v>
      </c>
      <c r="D10" s="78">
        <f>Zahlungen!G11/L10*1000</f>
        <v>43.221036226332757</v>
      </c>
      <c r="E10" s="79">
        <f>Zahlungen!J11/Zahlungen_pro_Kopf!$L10*1000</f>
        <v>-170.2236956356214</v>
      </c>
      <c r="F10" s="80">
        <f>Zahlungen!K11/Zahlungen_pro_Kopf!$L10*1000</f>
        <v>0</v>
      </c>
      <c r="G10" s="80">
        <f>Zahlungen!L11/Zahlungen_pro_Kopf!$L10*1000</f>
        <v>0</v>
      </c>
      <c r="H10" s="81">
        <f t="shared" si="0"/>
        <v>-170.2236956356214</v>
      </c>
      <c r="I10" s="82">
        <f>Zahlungen!Q11/Zahlungen_pro_Kopf!L10*1000</f>
        <v>12.019597791619233</v>
      </c>
      <c r="J10" s="83">
        <f>Zahlungen!R11/Zahlungen_pro_Kopf!L10*1000</f>
        <v>-114.98306161766941</v>
      </c>
      <c r="L10" s="84">
        <v>36738.833333333299</v>
      </c>
    </row>
    <row r="11" spans="1:12" s="17" customFormat="1" ht="15" customHeight="1" x14ac:dyDescent="0.2">
      <c r="A11" s="18"/>
      <c r="B11" s="85" t="s">
        <v>56</v>
      </c>
      <c r="C11" s="20">
        <f>Zahlungen!C12</f>
        <v>159.726616631653</v>
      </c>
      <c r="D11" s="86">
        <f>Zahlungen!G12/L11*1000</f>
        <v>1084.713075343843</v>
      </c>
      <c r="E11" s="87">
        <f>Zahlungen!J12/Zahlungen_pro_Kopf!$L11*1000</f>
        <v>-29.893743551538638</v>
      </c>
      <c r="F11" s="88">
        <f>Zahlungen!K12/Zahlungen_pro_Kopf!$L11*1000</f>
        <v>0</v>
      </c>
      <c r="G11" s="88">
        <f>Zahlungen!L12/Zahlungen_pro_Kopf!$L11*1000</f>
        <v>0</v>
      </c>
      <c r="H11" s="89">
        <f t="shared" si="0"/>
        <v>-29.893743551538638</v>
      </c>
      <c r="I11" s="90">
        <f>Zahlungen!Q12/Zahlungen_pro_Kopf!L11*1000</f>
        <v>12.043753789815355</v>
      </c>
      <c r="J11" s="91">
        <f>Zahlungen!R12/Zahlungen_pro_Kopf!L11*1000</f>
        <v>1066.8630855821198</v>
      </c>
      <c r="L11" s="76">
        <v>42053.5</v>
      </c>
    </row>
    <row r="12" spans="1:12" s="17" customFormat="1" ht="15" customHeight="1" x14ac:dyDescent="0.2">
      <c r="A12" s="18"/>
      <c r="B12" s="77" t="s">
        <v>57</v>
      </c>
      <c r="C12" s="29">
        <f>Zahlungen!C13</f>
        <v>71.159692927477906</v>
      </c>
      <c r="D12" s="78">
        <f>Zahlungen!G13/L12*1000</f>
        <v>-1502.4827582441158</v>
      </c>
      <c r="E12" s="79">
        <f>Zahlungen!J13/Zahlungen_pro_Kopf!$L12*1000</f>
        <v>-132.93583250617408</v>
      </c>
      <c r="F12" s="80">
        <f>Zahlungen!K13/Zahlungen_pro_Kopf!$L12*1000</f>
        <v>0</v>
      </c>
      <c r="G12" s="80">
        <f>Zahlungen!L13/Zahlungen_pro_Kopf!$L12*1000</f>
        <v>0</v>
      </c>
      <c r="H12" s="81">
        <f t="shared" si="0"/>
        <v>-132.93583250617408</v>
      </c>
      <c r="I12" s="82">
        <f>Zahlungen!Q13/Zahlungen_pro_Kopf!L12*1000</f>
        <v>-160.00079784581629</v>
      </c>
      <c r="J12" s="83">
        <f>Zahlungen!R13/Zahlungen_pro_Kopf!L12*1000</f>
        <v>-1795.4193885961063</v>
      </c>
      <c r="L12" s="84">
        <v>40108</v>
      </c>
    </row>
    <row r="13" spans="1:12" s="17" customFormat="1" ht="15" customHeight="1" x14ac:dyDescent="0.2">
      <c r="A13" s="18"/>
      <c r="B13" s="85" t="s">
        <v>58</v>
      </c>
      <c r="C13" s="20">
        <f>Zahlungen!C14</f>
        <v>244.149206472548</v>
      </c>
      <c r="D13" s="86">
        <f>Zahlungen!G14/L13*1000</f>
        <v>2617.9371589976358</v>
      </c>
      <c r="E13" s="87">
        <f>Zahlungen!J14/Zahlungen_pro_Kopf!$L13*1000</f>
        <v>0</v>
      </c>
      <c r="F13" s="88">
        <f>Zahlungen!K14/Zahlungen_pro_Kopf!$L13*1000</f>
        <v>0</v>
      </c>
      <c r="G13" s="88">
        <f>Zahlungen!L14/Zahlungen_pro_Kopf!$L13*1000</f>
        <v>0</v>
      </c>
      <c r="H13" s="89">
        <f t="shared" si="0"/>
        <v>0</v>
      </c>
      <c r="I13" s="90">
        <f>Zahlungen!Q14/Zahlungen_pro_Kopf!L13*1000</f>
        <v>11.32620568101254</v>
      </c>
      <c r="J13" s="91">
        <f>Zahlungen!R14/Zahlungen_pro_Kopf!L13*1000</f>
        <v>2629.263364678648</v>
      </c>
      <c r="L13" s="76">
        <v>118957.66666666701</v>
      </c>
    </row>
    <row r="14" spans="1:12" s="17" customFormat="1" ht="15" customHeight="1" x14ac:dyDescent="0.2">
      <c r="A14" s="18"/>
      <c r="B14" s="77" t="s">
        <v>59</v>
      </c>
      <c r="C14" s="29">
        <f>Zahlungen!C15</f>
        <v>79.497815790565795</v>
      </c>
      <c r="D14" s="78">
        <f>Zahlungen!G15/L14*1000</f>
        <v>-892.67279057222629</v>
      </c>
      <c r="E14" s="79">
        <f>Zahlungen!J15/Zahlungen_pro_Kopf!$L14*1000</f>
        <v>-29.993138126605817</v>
      </c>
      <c r="F14" s="80">
        <f>Zahlungen!K15/Zahlungen_pro_Kopf!$L14*1000</f>
        <v>0</v>
      </c>
      <c r="G14" s="80">
        <f>Zahlungen!L15/Zahlungen_pro_Kopf!$L14*1000</f>
        <v>0</v>
      </c>
      <c r="H14" s="81">
        <f t="shared" si="0"/>
        <v>-29.993138126605817</v>
      </c>
      <c r="I14" s="82">
        <f>Zahlungen!Q15/Zahlungen_pro_Kopf!L14*1000</f>
        <v>-382.44692780752263</v>
      </c>
      <c r="J14" s="83">
        <f>Zahlungen!R15/Zahlungen_pro_Kopf!L14*1000</f>
        <v>-1305.1128565063548</v>
      </c>
      <c r="L14" s="84">
        <v>296596</v>
      </c>
    </row>
    <row r="15" spans="1:12" s="17" customFormat="1" ht="15" customHeight="1" x14ac:dyDescent="0.2">
      <c r="A15" s="18"/>
      <c r="B15" s="85" t="s">
        <v>60</v>
      </c>
      <c r="C15" s="20">
        <f>Zahlungen!C16</f>
        <v>74.611443657919693</v>
      </c>
      <c r="D15" s="86">
        <f>Zahlungen!G16/L15*1000</f>
        <v>-1236.9170698552407</v>
      </c>
      <c r="E15" s="87">
        <f>Zahlungen!J16/Zahlungen_pro_Kopf!$L15*1000</f>
        <v>0</v>
      </c>
      <c r="F15" s="88">
        <f>Zahlungen!K16/Zahlungen_pro_Kopf!$L15*1000</f>
        <v>-14.819991950748964</v>
      </c>
      <c r="G15" s="88">
        <f>Zahlungen!L16/Zahlungen_pro_Kopf!$L15*1000</f>
        <v>0</v>
      </c>
      <c r="H15" s="89">
        <f t="shared" si="0"/>
        <v>-14.819991950748964</v>
      </c>
      <c r="I15" s="90">
        <f>Zahlungen!Q16/Zahlungen_pro_Kopf!L15*1000</f>
        <v>12.69960095252803</v>
      </c>
      <c r="J15" s="91">
        <f>Zahlungen!R16/Zahlungen_pro_Kopf!L15*1000</f>
        <v>-1239.0374608534621</v>
      </c>
      <c r="L15" s="76">
        <v>262249.5</v>
      </c>
    </row>
    <row r="16" spans="1:12" s="17" customFormat="1" ht="15" customHeight="1" x14ac:dyDescent="0.2">
      <c r="A16" s="18"/>
      <c r="B16" s="77" t="s">
        <v>61</v>
      </c>
      <c r="C16" s="29">
        <f>Zahlungen!C17</f>
        <v>149.67813789242101</v>
      </c>
      <c r="D16" s="78">
        <f>Zahlungen!G17/L16*1000</f>
        <v>902.21962618397151</v>
      </c>
      <c r="E16" s="79">
        <f>Zahlungen!J17/Zahlungen_pro_Kopf!$L16*1000</f>
        <v>0</v>
      </c>
      <c r="F16" s="80">
        <f>Zahlungen!K17/Zahlungen_pro_Kopf!$L16*1000</f>
        <v>-172.84989504744763</v>
      </c>
      <c r="G16" s="80">
        <f>Zahlungen!L17/Zahlungen_pro_Kopf!$L16*1000</f>
        <v>-95.486742325994641</v>
      </c>
      <c r="H16" s="81">
        <f t="shared" si="0"/>
        <v>-268.33663737344227</v>
      </c>
      <c r="I16" s="82">
        <f>Zahlungen!Q17/Zahlungen_pro_Kopf!L16*1000</f>
        <v>13.781847486757652</v>
      </c>
      <c r="J16" s="83">
        <f>Zahlungen!R17/Zahlungen_pro_Kopf!L16*1000</f>
        <v>647.66483629728691</v>
      </c>
      <c r="L16" s="84">
        <v>191714.5</v>
      </c>
    </row>
    <row r="17" spans="1:23" s="17" customFormat="1" ht="15" customHeight="1" x14ac:dyDescent="0.2">
      <c r="A17" s="18"/>
      <c r="B17" s="85" t="s">
        <v>62</v>
      </c>
      <c r="C17" s="20">
        <f>Zahlungen!C18</f>
        <v>96.504645504738605</v>
      </c>
      <c r="D17" s="86">
        <f>Zahlungen!G18/L17*1000</f>
        <v>-60.039568193693071</v>
      </c>
      <c r="E17" s="87">
        <f>Zahlungen!J18/Zahlungen_pro_Kopf!$L17*1000</f>
        <v>0</v>
      </c>
      <c r="F17" s="88">
        <f>Zahlungen!K18/Zahlungen_pro_Kopf!$L17*1000</f>
        <v>0</v>
      </c>
      <c r="G17" s="88">
        <f>Zahlungen!L18/Zahlungen_pro_Kopf!$L17*1000</f>
        <v>0</v>
      </c>
      <c r="H17" s="89">
        <f t="shared" si="0"/>
        <v>0</v>
      </c>
      <c r="I17" s="90">
        <f>Zahlungen!Q18/Zahlungen_pro_Kopf!L17*1000</f>
        <v>12.636988128465365</v>
      </c>
      <c r="J17" s="91">
        <f>Zahlungen!R18/Zahlungen_pro_Kopf!L17*1000</f>
        <v>-47.402580065227703</v>
      </c>
      <c r="L17" s="76">
        <v>279281.5</v>
      </c>
    </row>
    <row r="18" spans="1:23" s="17" customFormat="1" ht="15" customHeight="1" x14ac:dyDescent="0.2">
      <c r="A18" s="18"/>
      <c r="B18" s="77" t="s">
        <v>63</v>
      </c>
      <c r="C18" s="29">
        <f>Zahlungen!C19</f>
        <v>93.030137348859995</v>
      </c>
      <c r="D18" s="78">
        <f>Zahlungen!G19/L18*1000</f>
        <v>-172.09096518337148</v>
      </c>
      <c r="E18" s="79">
        <f>Zahlungen!J19/Zahlungen_pro_Kopf!$L18*1000</f>
        <v>0</v>
      </c>
      <c r="F18" s="80">
        <f>Zahlungen!K19/Zahlungen_pro_Kopf!$L18*1000</f>
        <v>-15.799984589731357</v>
      </c>
      <c r="G18" s="80">
        <f>Zahlungen!L19/Zahlungen_pro_Kopf!$L18*1000</f>
        <v>0</v>
      </c>
      <c r="H18" s="81">
        <f t="shared" si="0"/>
        <v>-15.799984589731357</v>
      </c>
      <c r="I18" s="82">
        <f>Zahlungen!Q19/Zahlungen_pro_Kopf!L18*1000</f>
        <v>12.712213943026597</v>
      </c>
      <c r="J18" s="83">
        <f>Zahlungen!R19/Zahlungen_pro_Kopf!L18*1000</f>
        <v>-175.17873583007622</v>
      </c>
      <c r="L18" s="84">
        <v>79136.333333333299</v>
      </c>
    </row>
    <row r="19" spans="1:23" s="17" customFormat="1" ht="15" customHeight="1" x14ac:dyDescent="0.2">
      <c r="A19" s="18"/>
      <c r="B19" s="85" t="s">
        <v>64</v>
      </c>
      <c r="C19" s="20">
        <f>Zahlungen!C20</f>
        <v>85.560259987418505</v>
      </c>
      <c r="D19" s="86">
        <f>Zahlungen!G20/L19*1000</f>
        <v>-522.88898083916831</v>
      </c>
      <c r="E19" s="87">
        <f>Zahlungen!J20/Zahlungen_pro_Kopf!$L19*1000</f>
        <v>-356.59570344675785</v>
      </c>
      <c r="F19" s="88">
        <f>Zahlungen!K20/Zahlungen_pro_Kopf!$L19*1000</f>
        <v>0</v>
      </c>
      <c r="G19" s="88">
        <f>Zahlungen!L20/Zahlungen_pro_Kopf!$L19*1000</f>
        <v>0</v>
      </c>
      <c r="H19" s="89">
        <f t="shared" si="0"/>
        <v>-356.59570344675785</v>
      </c>
      <c r="I19" s="90">
        <f>Zahlungen!Q20/Zahlungen_pro_Kopf!L19*1000</f>
        <v>13.609024743467559</v>
      </c>
      <c r="J19" s="91">
        <f>Zahlungen!R20/Zahlungen_pro_Kopf!L19*1000</f>
        <v>-865.87565954245872</v>
      </c>
      <c r="L19" s="76">
        <v>53859.333333333299</v>
      </c>
    </row>
    <row r="20" spans="1:23" s="17" customFormat="1" ht="15" customHeight="1" x14ac:dyDescent="0.2">
      <c r="A20" s="18"/>
      <c r="B20" s="77" t="s">
        <v>65</v>
      </c>
      <c r="C20" s="29">
        <f>Zahlungen!C21</f>
        <v>85.224188344702696</v>
      </c>
      <c r="D20" s="78">
        <f>Zahlungen!G21/L20*1000</f>
        <v>-541.57029927022836</v>
      </c>
      <c r="E20" s="79">
        <f>Zahlungen!J21/Zahlungen_pro_Kopf!$L20*1000</f>
        <v>-521.63224538973964</v>
      </c>
      <c r="F20" s="80">
        <f>Zahlungen!K21/Zahlungen_pro_Kopf!$L20*1000</f>
        <v>0</v>
      </c>
      <c r="G20" s="80">
        <f>Zahlungen!L21/Zahlungen_pro_Kopf!$L20*1000</f>
        <v>0</v>
      </c>
      <c r="H20" s="81">
        <f t="shared" si="0"/>
        <v>-521.63224538973964</v>
      </c>
      <c r="I20" s="82">
        <f>Zahlungen!Q21/Zahlungen_pro_Kopf!L20*1000</f>
        <v>12.683980679581994</v>
      </c>
      <c r="J20" s="83">
        <f>Zahlungen!R21/Zahlungen_pro_Kopf!L20*1000</f>
        <v>-1050.518563980386</v>
      </c>
      <c r="L20" s="84">
        <v>15838.166666666701</v>
      </c>
    </row>
    <row r="21" spans="1:23" s="17" customFormat="1" ht="15" customHeight="1" x14ac:dyDescent="0.2">
      <c r="A21" s="18"/>
      <c r="B21" s="85" t="s">
        <v>66</v>
      </c>
      <c r="C21" s="20">
        <f>Zahlungen!C22</f>
        <v>79.162002728963998</v>
      </c>
      <c r="D21" s="86">
        <f>Zahlungen!G22/L21*1000</f>
        <v>-915.07738378420902</v>
      </c>
      <c r="E21" s="87">
        <f>Zahlungen!J22/Zahlungen_pro_Kopf!$L21*1000</f>
        <v>-3.8110502480279944</v>
      </c>
      <c r="F21" s="88">
        <f>Zahlungen!K22/Zahlungen_pro_Kopf!$L21*1000</f>
        <v>0</v>
      </c>
      <c r="G21" s="88">
        <f>Zahlungen!L22/Zahlungen_pro_Kopf!$L21*1000</f>
        <v>0</v>
      </c>
      <c r="H21" s="89">
        <f t="shared" si="0"/>
        <v>-3.8110502480279944</v>
      </c>
      <c r="I21" s="90">
        <f>Zahlungen!Q22/Zahlungen_pro_Kopf!L21*1000</f>
        <v>12.488522120285277</v>
      </c>
      <c r="J21" s="91">
        <f>Zahlungen!R22/Zahlungen_pro_Kopf!L21*1000</f>
        <v>-906.39991191195168</v>
      </c>
      <c r="L21" s="76">
        <v>492933.66666666698</v>
      </c>
    </row>
    <row r="22" spans="1:23" s="17" customFormat="1" ht="15" customHeight="1" x14ac:dyDescent="0.2">
      <c r="A22" s="18"/>
      <c r="B22" s="77" t="s">
        <v>67</v>
      </c>
      <c r="C22" s="29">
        <f>Zahlungen!C23</f>
        <v>83.181786978841998</v>
      </c>
      <c r="D22" s="78">
        <f>Zahlungen!G23/L22*1000</f>
        <v>-659.85121387500146</v>
      </c>
      <c r="E22" s="79">
        <f>Zahlungen!J23/Zahlungen_pro_Kopf!$L22*1000</f>
        <v>-674.43909177935677</v>
      </c>
      <c r="F22" s="80">
        <f>Zahlungen!K23/Zahlungen_pro_Kopf!$L22*1000</f>
        <v>0</v>
      </c>
      <c r="G22" s="80">
        <f>Zahlungen!L23/Zahlungen_pro_Kopf!$L22*1000</f>
        <v>0</v>
      </c>
      <c r="H22" s="81">
        <f t="shared" si="0"/>
        <v>-674.43909177935677</v>
      </c>
      <c r="I22" s="82">
        <f>Zahlungen!Q23/Zahlungen_pro_Kopf!L22*1000</f>
        <v>12.760882316697474</v>
      </c>
      <c r="J22" s="83">
        <f>Zahlungen!R23/Zahlungen_pro_Kopf!L22*1000</f>
        <v>-1321.5294233376605</v>
      </c>
      <c r="L22" s="84">
        <v>202875</v>
      </c>
    </row>
    <row r="23" spans="1:23" s="17" customFormat="1" ht="15" customHeight="1" x14ac:dyDescent="0.2">
      <c r="A23" s="18"/>
      <c r="B23" s="85" t="s">
        <v>68</v>
      </c>
      <c r="C23" s="20">
        <f>Zahlungen!C24</f>
        <v>85.2814565307782</v>
      </c>
      <c r="D23" s="86">
        <f>Zahlungen!G24/L23*1000</f>
        <v>-538.37096172503118</v>
      </c>
      <c r="E23" s="87">
        <f>Zahlungen!J24/Zahlungen_pro_Kopf!$L23*1000</f>
        <v>0</v>
      </c>
      <c r="F23" s="88">
        <f>Zahlungen!K24/Zahlungen_pro_Kopf!$L23*1000</f>
        <v>0</v>
      </c>
      <c r="G23" s="88">
        <f>Zahlungen!L24/Zahlungen_pro_Kopf!$L23*1000</f>
        <v>0</v>
      </c>
      <c r="H23" s="89">
        <f t="shared" si="0"/>
        <v>0</v>
      </c>
      <c r="I23" s="90">
        <f>Zahlungen!Q24/Zahlungen_pro_Kopf!L23*1000</f>
        <v>11.65631105015893</v>
      </c>
      <c r="J23" s="91">
        <f>Zahlungen!R24/Zahlungen_pro_Kopf!L23*1000</f>
        <v>-526.71465067487225</v>
      </c>
      <c r="L23" s="76">
        <v>636686.16666666698</v>
      </c>
    </row>
    <row r="24" spans="1:23" s="17" customFormat="1" ht="15" customHeight="1" x14ac:dyDescent="0.2">
      <c r="A24" s="18"/>
      <c r="B24" s="77" t="s">
        <v>69</v>
      </c>
      <c r="C24" s="29">
        <f>Zahlungen!C25</f>
        <v>78.981526471689705</v>
      </c>
      <c r="D24" s="78">
        <f>Zahlungen!G25/L24*1000</f>
        <v>-927.1971536928603</v>
      </c>
      <c r="E24" s="79">
        <f>Zahlungen!J25/Zahlungen_pro_Kopf!$L24*1000</f>
        <v>-14.915079208781526</v>
      </c>
      <c r="F24" s="80">
        <f>Zahlungen!K25/Zahlungen_pro_Kopf!$L24*1000</f>
        <v>0</v>
      </c>
      <c r="G24" s="80">
        <f>Zahlungen!L25/Zahlungen_pro_Kopf!$L24*1000</f>
        <v>0</v>
      </c>
      <c r="H24" s="81">
        <f t="shared" si="0"/>
        <v>-14.915079208781526</v>
      </c>
      <c r="I24" s="82">
        <f>Zahlungen!Q25/Zahlungen_pro_Kopf!L24*1000</f>
        <v>11.987542110163066</v>
      </c>
      <c r="J24" s="83">
        <f>Zahlungen!R25/Zahlungen_pro_Kopf!L24*1000</f>
        <v>-930.12469079147877</v>
      </c>
      <c r="L24" s="84">
        <v>260477.5</v>
      </c>
    </row>
    <row r="25" spans="1:23" s="17" customFormat="1" ht="15" customHeight="1" x14ac:dyDescent="0.2">
      <c r="A25" s="18"/>
      <c r="B25" s="85" t="s">
        <v>70</v>
      </c>
      <c r="C25" s="20">
        <f>Zahlungen!C26</f>
        <v>97.387850243416196</v>
      </c>
      <c r="D25" s="86">
        <f>Zahlungen!G26/L25*1000</f>
        <v>-38.498109552437313</v>
      </c>
      <c r="E25" s="87">
        <f>Zahlungen!J26/Zahlungen_pro_Kopf!$L25*1000</f>
        <v>-41.121919544299281</v>
      </c>
      <c r="F25" s="88">
        <f>Zahlungen!K26/Zahlungen_pro_Kopf!$L25*1000</f>
        <v>-51.911853326592876</v>
      </c>
      <c r="G25" s="88">
        <f>Zahlungen!L26/Zahlungen_pro_Kopf!$L25*1000</f>
        <v>0</v>
      </c>
      <c r="H25" s="89">
        <f t="shared" si="0"/>
        <v>-93.033772870892165</v>
      </c>
      <c r="I25" s="90">
        <f>Zahlungen!Q26/Zahlungen_pro_Kopf!L25*1000</f>
        <v>12.169415148056098</v>
      </c>
      <c r="J25" s="91">
        <f>Zahlungen!R26/Zahlungen_pro_Kopf!L25*1000</f>
        <v>-119.36246727527337</v>
      </c>
      <c r="L25" s="76">
        <v>346332.66666666698</v>
      </c>
    </row>
    <row r="26" spans="1:23" s="17" customFormat="1" ht="15" customHeight="1" x14ac:dyDescent="0.2">
      <c r="A26" s="18"/>
      <c r="B26" s="77" t="s">
        <v>71</v>
      </c>
      <c r="C26" s="29">
        <f>Zahlungen!C27</f>
        <v>99.634121607475905</v>
      </c>
      <c r="D26" s="78">
        <f>Zahlungen!G27/L26*1000</f>
        <v>-1.9184805827212421</v>
      </c>
      <c r="E26" s="79">
        <f>Zahlungen!J27/Zahlungen_pro_Kopf!$L26*1000</f>
        <v>-9.0004439717648016E-2</v>
      </c>
      <c r="F26" s="80">
        <f>Zahlungen!K27/Zahlungen_pro_Kopf!$L26*1000</f>
        <v>-85.652070522935858</v>
      </c>
      <c r="G26" s="80">
        <f>Zahlungen!L27/Zahlungen_pro_Kopf!$L26*1000</f>
        <v>-4.8354448775699632</v>
      </c>
      <c r="H26" s="81">
        <f t="shared" si="0"/>
        <v>-90.577519840223474</v>
      </c>
      <c r="I26" s="82">
        <f>Zahlungen!Q27/Zahlungen_pro_Kopf!L26*1000</f>
        <v>11.467519573357535</v>
      </c>
      <c r="J26" s="83">
        <f>Zahlungen!R27/Zahlungen_pro_Kopf!L26*1000</f>
        <v>-81.028480849587169</v>
      </c>
      <c r="L26" s="84">
        <v>752042.66666666698</v>
      </c>
    </row>
    <row r="27" spans="1:23" s="17" customFormat="1" ht="15" customHeight="1" x14ac:dyDescent="0.2">
      <c r="A27" s="18"/>
      <c r="B27" s="85" t="s">
        <v>72</v>
      </c>
      <c r="C27" s="20">
        <f>Zahlungen!C28</f>
        <v>66.778651523513304</v>
      </c>
      <c r="D27" s="86">
        <f>Zahlungen!G28/L27*1000</f>
        <v>-1864.3079567347875</v>
      </c>
      <c r="E27" s="87">
        <f>Zahlungen!J28/Zahlungen_pro_Kopf!$L27*1000</f>
        <v>-220.48550490390423</v>
      </c>
      <c r="F27" s="88">
        <f>Zahlungen!K28/Zahlungen_pro_Kopf!$L27*1000</f>
        <v>-17.844231795868474</v>
      </c>
      <c r="G27" s="88">
        <f>Zahlungen!L28/Zahlungen_pro_Kopf!$L27*1000</f>
        <v>0</v>
      </c>
      <c r="H27" s="89">
        <f t="shared" si="0"/>
        <v>-238.3297366997727</v>
      </c>
      <c r="I27" s="90">
        <f>Zahlungen!Q28/Zahlungen_pro_Kopf!L27*1000</f>
        <v>11.268213494973878</v>
      </c>
      <c r="J27" s="91">
        <f>Zahlungen!R28/Zahlungen_pro_Kopf!L27*1000</f>
        <v>-2091.3694799395867</v>
      </c>
      <c r="L27" s="76">
        <v>332644.83333333302</v>
      </c>
    </row>
    <row r="28" spans="1:23" s="17" customFormat="1" ht="15" customHeight="1" x14ac:dyDescent="0.2">
      <c r="A28" s="18"/>
      <c r="B28" s="77" t="s">
        <v>73</v>
      </c>
      <c r="C28" s="29">
        <f>Zahlungen!C29</f>
        <v>94.2522546398516</v>
      </c>
      <c r="D28" s="78">
        <f>Zahlungen!G29/L28*1000</f>
        <v>-128.2363794058696</v>
      </c>
      <c r="E28" s="79">
        <f>Zahlungen!J29/Zahlungen_pro_Kopf!$L28*1000</f>
        <v>-132.08788100746733</v>
      </c>
      <c r="F28" s="80">
        <f>Zahlungen!K29/Zahlungen_pro_Kopf!$L28*1000</f>
        <v>-82.345335118555511</v>
      </c>
      <c r="G28" s="80">
        <f>Zahlungen!L29/Zahlungen_pro_Kopf!$L28*1000</f>
        <v>0</v>
      </c>
      <c r="H28" s="81">
        <f t="shared" si="0"/>
        <v>-214.43321612602284</v>
      </c>
      <c r="I28" s="82">
        <f>Zahlungen!Q29/Zahlungen_pro_Kopf!L28*1000</f>
        <v>-510.11056518002528</v>
      </c>
      <c r="J28" s="83">
        <f>Zahlungen!R29/Zahlungen_pro_Kopf!L28*1000</f>
        <v>-852.78016071191769</v>
      </c>
      <c r="L28" s="84">
        <v>176864</v>
      </c>
    </row>
    <row r="29" spans="1:23" s="17" customFormat="1" ht="15" customHeight="1" x14ac:dyDescent="0.2">
      <c r="A29" s="18"/>
      <c r="B29" s="85" t="s">
        <v>74</v>
      </c>
      <c r="C29" s="20">
        <f>Zahlungen!C30</f>
        <v>146.105604138806</v>
      </c>
      <c r="D29" s="86">
        <f>Zahlungen!G30/L29*1000</f>
        <v>837.33776457521742</v>
      </c>
      <c r="E29" s="87">
        <f>Zahlungen!J30/Zahlungen_pro_Kopf!$L29*1000</f>
        <v>0</v>
      </c>
      <c r="F29" s="88">
        <f>Zahlungen!K30/Zahlungen_pro_Kopf!$L29*1000</f>
        <v>-147.3777390238331</v>
      </c>
      <c r="G29" s="88">
        <f>Zahlungen!L30/Zahlungen_pro_Kopf!$L29*1000</f>
        <v>-69.209635959285407</v>
      </c>
      <c r="H29" s="89">
        <f t="shared" si="0"/>
        <v>-216.58737498311851</v>
      </c>
      <c r="I29" s="90">
        <f>Zahlungen!Q30/Zahlungen_pro_Kopf!L29*1000</f>
        <v>11.903897844466417</v>
      </c>
      <c r="J29" s="91">
        <f>Zahlungen!R30/Zahlungen_pro_Kopf!L29*1000</f>
        <v>632.65428743656548</v>
      </c>
      <c r="K29" s="18"/>
      <c r="L29" s="76">
        <v>470811.5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 x14ac:dyDescent="0.2">
      <c r="A30" s="18"/>
      <c r="B30" s="92" t="s">
        <v>75</v>
      </c>
      <c r="C30" s="93">
        <f>Zahlungen!C31</f>
        <v>65.924443163521204</v>
      </c>
      <c r="D30" s="94">
        <f>Zahlungen!G31/L30*1000</f>
        <v>-1937.9395617959544</v>
      </c>
      <c r="E30" s="95">
        <f>Zahlungen!J31/Zahlungen_pro_Kopf!$L30*1000</f>
        <v>-66.259417595138359</v>
      </c>
      <c r="F30" s="96">
        <f>Zahlungen!K31/Zahlungen_pro_Kopf!$L30*1000</f>
        <v>-3.8440325877052244</v>
      </c>
      <c r="G30" s="96">
        <f>Zahlungen!L31/Zahlungen_pro_Kopf!$L30*1000</f>
        <v>0</v>
      </c>
      <c r="H30" s="97">
        <f t="shared" si="0"/>
        <v>-70.103450182843588</v>
      </c>
      <c r="I30" s="98">
        <f>Zahlungen!Q31/Zahlungen_pro_Kopf!L30*1000</f>
        <v>-216.68027994371411</v>
      </c>
      <c r="J30" s="99">
        <f>Zahlungen!R31/Zahlungen_pro_Kopf!L30*1000</f>
        <v>-2224.7232919225121</v>
      </c>
      <c r="K30" s="18"/>
      <c r="L30" s="100">
        <v>71776.333333333299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B31" s="102" t="s">
        <v>76</v>
      </c>
      <c r="C31" s="102"/>
      <c r="D31" s="102"/>
      <c r="E31" s="102"/>
      <c r="F31" s="102"/>
      <c r="G31" s="102"/>
      <c r="H31" s="102"/>
      <c r="I31" s="102"/>
      <c r="J31" s="102"/>
      <c r="K31" s="56"/>
      <c r="L31" s="56"/>
      <c r="M31" s="56"/>
      <c r="N31" s="56"/>
      <c r="O31" s="56"/>
      <c r="P31" s="56"/>
    </row>
  </sheetData>
  <mergeCells count="8">
    <mergeCell ref="B1:J1"/>
    <mergeCell ref="D3:D4"/>
    <mergeCell ref="L3:L4"/>
    <mergeCell ref="B31:J31"/>
    <mergeCell ref="J3:J4"/>
    <mergeCell ref="I3:I4"/>
    <mergeCell ref="E3:H3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97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Zahlungen</vt:lpstr>
      <vt:lpstr>Zahlungen_pro_Kopf</vt:lpstr>
      <vt:lpstr>Druckbereich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2013-03-07T14:31:35Z</cp:lastPrinted>
  <dcterms:created xsi:type="dcterms:W3CDTF">2007-03-30T08:04:01Z</dcterms:created>
  <dcterms:modified xsi:type="dcterms:W3CDTF">2017-11-03T14:11:38Z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0x010100E30D380D957B59469852DA09B4612C42</vt:lpwstr>
  </property>
  <property fmtid="{D5CDD505-2E9C-101B-9397-08002B2CF9AE}" pid="3" name="BExAnalyzer_OldName">
    <vt:lpwstr>Zahlungen_2018.xlsx</vt:lpwstr>
  </property>
</Properties>
</file>