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Berechnungen_FA\01_RA\2016\Output\"/>
    </mc:Choice>
  </mc:AlternateContent>
  <bookViews>
    <workbookView xWindow="-15" yWindow="-120" windowWidth="20730" windowHeight="6030"/>
  </bookViews>
  <sheets>
    <sheet name="Info" sheetId="1" r:id="rId1"/>
    <sheet name="NP" sheetId="2" r:id="rId2"/>
    <sheet name="QS" sheetId="3" r:id="rId3"/>
    <sheet name="VERM" sheetId="4" r:id="rId4"/>
    <sheet name="JP" sheetId="5" r:id="rId5"/>
    <sheet name="REPART" sheetId="6" r:id="rId6"/>
    <sheet name="ASG_Total" sheetId="7" r:id="rId7"/>
    <sheet name="ASG_pro_Einwohner" sheetId="8" r:id="rId8"/>
    <sheet name="ASG_in_Prozent" sheetId="9" r:id="rId9"/>
  </sheets>
  <definedNames>
    <definedName name="_xlnm.Print_Area">#REF!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H2" i="9" l="1"/>
  <c r="A1" i="9"/>
  <c r="I33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H5" i="8"/>
  <c r="F5" i="8"/>
  <c r="D5" i="8"/>
  <c r="I1" i="8"/>
  <c r="B1" i="8"/>
  <c r="D32" i="7"/>
  <c r="D31" i="7"/>
  <c r="C31" i="7"/>
  <c r="D30" i="7"/>
  <c r="D29" i="7"/>
  <c r="C29" i="7"/>
  <c r="D28" i="7"/>
  <c r="D27" i="7"/>
  <c r="C27" i="7"/>
  <c r="D26" i="7"/>
  <c r="D25" i="7"/>
  <c r="C25" i="7"/>
  <c r="D24" i="7"/>
  <c r="D23" i="7"/>
  <c r="C23" i="7"/>
  <c r="D22" i="7"/>
  <c r="D21" i="7"/>
  <c r="C21" i="7"/>
  <c r="D20" i="7"/>
  <c r="D19" i="7"/>
  <c r="C19" i="7"/>
  <c r="D18" i="7"/>
  <c r="D17" i="7"/>
  <c r="C17" i="7"/>
  <c r="D16" i="7"/>
  <c r="D15" i="7"/>
  <c r="C15" i="7"/>
  <c r="D14" i="7"/>
  <c r="D13" i="7"/>
  <c r="C13" i="7"/>
  <c r="D12" i="7"/>
  <c r="D11" i="7"/>
  <c r="C11" i="7"/>
  <c r="D10" i="7"/>
  <c r="D9" i="7"/>
  <c r="C9" i="7"/>
  <c r="D8" i="7"/>
  <c r="D7" i="7"/>
  <c r="C7" i="7"/>
  <c r="H5" i="7"/>
  <c r="G5" i="7"/>
  <c r="G5" i="8" s="1"/>
  <c r="F5" i="7"/>
  <c r="E5" i="7"/>
  <c r="E5" i="8" s="1"/>
  <c r="D5" i="7"/>
  <c r="C5" i="7"/>
  <c r="C5" i="8" s="1"/>
  <c r="H1" i="7"/>
  <c r="B1" i="7"/>
  <c r="F33" i="6"/>
  <c r="D33" i="6"/>
  <c r="C33" i="6"/>
  <c r="E32" i="6"/>
  <c r="H31" i="6"/>
  <c r="E31" i="6"/>
  <c r="E30" i="6"/>
  <c r="H29" i="6"/>
  <c r="E29" i="6"/>
  <c r="E28" i="6"/>
  <c r="H27" i="6"/>
  <c r="E27" i="6"/>
  <c r="E26" i="6"/>
  <c r="H25" i="6"/>
  <c r="E25" i="6"/>
  <c r="E24" i="6"/>
  <c r="H23" i="6"/>
  <c r="E23" i="6"/>
  <c r="E22" i="6"/>
  <c r="H21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33" i="6" s="1"/>
  <c r="I1" i="6"/>
  <c r="C35" i="5"/>
  <c r="B35" i="5"/>
  <c r="D34" i="5"/>
  <c r="F32" i="7" s="1"/>
  <c r="F32" i="8" s="1"/>
  <c r="D33" i="5"/>
  <c r="F31" i="7" s="1"/>
  <c r="F31" i="8" s="1"/>
  <c r="D32" i="5"/>
  <c r="F30" i="7" s="1"/>
  <c r="F30" i="8" s="1"/>
  <c r="D31" i="5"/>
  <c r="F29" i="7" s="1"/>
  <c r="F29" i="8" s="1"/>
  <c r="D30" i="5"/>
  <c r="F28" i="7" s="1"/>
  <c r="F28" i="8" s="1"/>
  <c r="D29" i="5"/>
  <c r="F27" i="7" s="1"/>
  <c r="F27" i="8" s="1"/>
  <c r="D28" i="5"/>
  <c r="F26" i="7" s="1"/>
  <c r="F26" i="8" s="1"/>
  <c r="D27" i="5"/>
  <c r="F25" i="7" s="1"/>
  <c r="F25" i="8" s="1"/>
  <c r="D26" i="5"/>
  <c r="F24" i="7" s="1"/>
  <c r="F24" i="8" s="1"/>
  <c r="D25" i="5"/>
  <c r="F23" i="7" s="1"/>
  <c r="F23" i="8" s="1"/>
  <c r="D24" i="5"/>
  <c r="F22" i="7" s="1"/>
  <c r="F22" i="8" s="1"/>
  <c r="D23" i="5"/>
  <c r="F21" i="7" s="1"/>
  <c r="F21" i="8" s="1"/>
  <c r="D22" i="5"/>
  <c r="F20" i="7" s="1"/>
  <c r="F20" i="8" s="1"/>
  <c r="D21" i="5"/>
  <c r="F19" i="7" s="1"/>
  <c r="F19" i="8" s="1"/>
  <c r="D20" i="5"/>
  <c r="F18" i="7" s="1"/>
  <c r="F18" i="8" s="1"/>
  <c r="D19" i="5"/>
  <c r="F17" i="7" s="1"/>
  <c r="F17" i="8" s="1"/>
  <c r="D18" i="5"/>
  <c r="F16" i="7" s="1"/>
  <c r="F16" i="8" s="1"/>
  <c r="D17" i="5"/>
  <c r="F15" i="7" s="1"/>
  <c r="F15" i="8" s="1"/>
  <c r="D16" i="5"/>
  <c r="F14" i="7" s="1"/>
  <c r="F14" i="8" s="1"/>
  <c r="D15" i="5"/>
  <c r="F13" i="7" s="1"/>
  <c r="F13" i="8" s="1"/>
  <c r="D14" i="5"/>
  <c r="F12" i="7" s="1"/>
  <c r="F12" i="8" s="1"/>
  <c r="D13" i="5"/>
  <c r="F11" i="7" s="1"/>
  <c r="F11" i="8" s="1"/>
  <c r="D12" i="5"/>
  <c r="F10" i="7" s="1"/>
  <c r="F10" i="8" s="1"/>
  <c r="D11" i="5"/>
  <c r="F9" i="7" s="1"/>
  <c r="F9" i="8" s="1"/>
  <c r="D10" i="5"/>
  <c r="F8" i="7" s="1"/>
  <c r="F8" i="8" s="1"/>
  <c r="D9" i="5"/>
  <c r="F7" i="7" s="1"/>
  <c r="D3" i="5"/>
  <c r="B35" i="4"/>
  <c r="D34" i="4"/>
  <c r="E32" i="7" s="1"/>
  <c r="C34" i="4"/>
  <c r="D33" i="4"/>
  <c r="E31" i="7" s="1"/>
  <c r="C33" i="4"/>
  <c r="D32" i="4"/>
  <c r="E30" i="7" s="1"/>
  <c r="C32" i="4"/>
  <c r="D31" i="4"/>
  <c r="E29" i="7" s="1"/>
  <c r="C31" i="4"/>
  <c r="D30" i="4"/>
  <c r="E28" i="7" s="1"/>
  <c r="C30" i="4"/>
  <c r="D29" i="4"/>
  <c r="E27" i="7" s="1"/>
  <c r="C29" i="4"/>
  <c r="D28" i="4"/>
  <c r="E26" i="7" s="1"/>
  <c r="C28" i="4"/>
  <c r="D27" i="4"/>
  <c r="E25" i="7" s="1"/>
  <c r="C27" i="4"/>
  <c r="D26" i="4"/>
  <c r="E24" i="7" s="1"/>
  <c r="C26" i="4"/>
  <c r="D25" i="4"/>
  <c r="E23" i="7" s="1"/>
  <c r="C25" i="4"/>
  <c r="D24" i="4"/>
  <c r="E22" i="7" s="1"/>
  <c r="C24" i="4"/>
  <c r="D23" i="4"/>
  <c r="E21" i="7" s="1"/>
  <c r="C23" i="4"/>
  <c r="D22" i="4"/>
  <c r="E20" i="7" s="1"/>
  <c r="C22" i="4"/>
  <c r="D21" i="4"/>
  <c r="E19" i="7" s="1"/>
  <c r="C21" i="4"/>
  <c r="D20" i="4"/>
  <c r="E18" i="7" s="1"/>
  <c r="C20" i="4"/>
  <c r="D19" i="4"/>
  <c r="E17" i="7" s="1"/>
  <c r="C19" i="4"/>
  <c r="D18" i="4"/>
  <c r="E16" i="7" s="1"/>
  <c r="C18" i="4"/>
  <c r="D17" i="4"/>
  <c r="E15" i="7" s="1"/>
  <c r="C17" i="4"/>
  <c r="D16" i="4"/>
  <c r="E14" i="7" s="1"/>
  <c r="C16" i="4"/>
  <c r="D15" i="4"/>
  <c r="E13" i="7" s="1"/>
  <c r="C15" i="4"/>
  <c r="D14" i="4"/>
  <c r="E12" i="7" s="1"/>
  <c r="C14" i="4"/>
  <c r="D13" i="4"/>
  <c r="E11" i="7" s="1"/>
  <c r="C13" i="4"/>
  <c r="D12" i="4"/>
  <c r="E10" i="7" s="1"/>
  <c r="C12" i="4"/>
  <c r="D11" i="4"/>
  <c r="E9" i="7" s="1"/>
  <c r="C11" i="4"/>
  <c r="D10" i="4"/>
  <c r="E8" i="7" s="1"/>
  <c r="C10" i="4"/>
  <c r="D9" i="4"/>
  <c r="E7" i="7" s="1"/>
  <c r="C9" i="4"/>
  <c r="D3" i="4"/>
  <c r="C33" i="3"/>
  <c r="C5" i="3"/>
  <c r="C3" i="3"/>
  <c r="I33" i="2"/>
  <c r="H33" i="2"/>
  <c r="G33" i="2"/>
  <c r="F33" i="2"/>
  <c r="E33" i="2"/>
  <c r="D33" i="2"/>
  <c r="C33" i="2"/>
  <c r="J32" i="2"/>
  <c r="G32" i="6" s="1"/>
  <c r="H32" i="6" s="1"/>
  <c r="J31" i="2"/>
  <c r="G31" i="6" s="1"/>
  <c r="J30" i="2"/>
  <c r="G30" i="6" s="1"/>
  <c r="H30" i="6" s="1"/>
  <c r="J29" i="2"/>
  <c r="G29" i="6" s="1"/>
  <c r="J28" i="2"/>
  <c r="G28" i="6" s="1"/>
  <c r="H28" i="6" s="1"/>
  <c r="J27" i="2"/>
  <c r="G27" i="6" s="1"/>
  <c r="J26" i="2"/>
  <c r="G26" i="6" s="1"/>
  <c r="H26" i="6" s="1"/>
  <c r="J25" i="2"/>
  <c r="G25" i="6" s="1"/>
  <c r="J24" i="2"/>
  <c r="G24" i="6" s="1"/>
  <c r="H24" i="6" s="1"/>
  <c r="J23" i="2"/>
  <c r="G23" i="6" s="1"/>
  <c r="J22" i="2"/>
  <c r="G22" i="6" s="1"/>
  <c r="H22" i="6" s="1"/>
  <c r="J21" i="2"/>
  <c r="G21" i="6" s="1"/>
  <c r="J20" i="2"/>
  <c r="G20" i="6" s="1"/>
  <c r="H20" i="6" s="1"/>
  <c r="J19" i="2"/>
  <c r="G19" i="6" s="1"/>
  <c r="H19" i="6" s="1"/>
  <c r="J18" i="2"/>
  <c r="G18" i="6" s="1"/>
  <c r="H18" i="6" s="1"/>
  <c r="J17" i="2"/>
  <c r="G17" i="6" s="1"/>
  <c r="H17" i="6" s="1"/>
  <c r="J16" i="2"/>
  <c r="G16" i="6" s="1"/>
  <c r="H16" i="6" s="1"/>
  <c r="J15" i="2"/>
  <c r="G15" i="6" s="1"/>
  <c r="H15" i="6" s="1"/>
  <c r="J14" i="2"/>
  <c r="G14" i="6" s="1"/>
  <c r="H14" i="6" s="1"/>
  <c r="J13" i="2"/>
  <c r="G13" i="6" s="1"/>
  <c r="H13" i="6" s="1"/>
  <c r="J12" i="2"/>
  <c r="G12" i="6" s="1"/>
  <c r="H12" i="6" s="1"/>
  <c r="J11" i="2"/>
  <c r="G11" i="6" s="1"/>
  <c r="H11" i="6" s="1"/>
  <c r="J10" i="2"/>
  <c r="G10" i="6" s="1"/>
  <c r="H10" i="6" s="1"/>
  <c r="J9" i="2"/>
  <c r="G9" i="6" s="1"/>
  <c r="H9" i="6" s="1"/>
  <c r="J8" i="2"/>
  <c r="J33" i="2" s="1"/>
  <c r="J7" i="2"/>
  <c r="G7" i="6" s="1"/>
  <c r="J1" i="2"/>
  <c r="A4" i="1"/>
  <c r="A3" i="1"/>
  <c r="I10" i="6" l="1"/>
  <c r="G10" i="7" s="1"/>
  <c r="I12" i="6"/>
  <c r="G12" i="7" s="1"/>
  <c r="I14" i="6"/>
  <c r="G14" i="7" s="1"/>
  <c r="I16" i="6"/>
  <c r="G16" i="7" s="1"/>
  <c r="I18" i="6"/>
  <c r="G18" i="7" s="1"/>
  <c r="H7" i="6"/>
  <c r="E7" i="8"/>
  <c r="E33" i="7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I9" i="6"/>
  <c r="G9" i="7" s="1"/>
  <c r="I11" i="6"/>
  <c r="G11" i="7" s="1"/>
  <c r="I13" i="6"/>
  <c r="G13" i="7" s="1"/>
  <c r="I15" i="6"/>
  <c r="G15" i="7" s="1"/>
  <c r="H15" i="7" s="1"/>
  <c r="I17" i="6"/>
  <c r="G17" i="7" s="1"/>
  <c r="A2" i="9"/>
  <c r="E1" i="8"/>
  <c r="D35" i="4"/>
  <c r="E1" i="6"/>
  <c r="I19" i="6"/>
  <c r="G19" i="7" s="1"/>
  <c r="D1" i="7"/>
  <c r="C7" i="8"/>
  <c r="C8" i="7"/>
  <c r="C9" i="8"/>
  <c r="H9" i="7"/>
  <c r="C10" i="7"/>
  <c r="C11" i="8"/>
  <c r="C12" i="7"/>
  <c r="C13" i="8"/>
  <c r="H13" i="7"/>
  <c r="C14" i="7"/>
  <c r="C15" i="8"/>
  <c r="C16" i="7"/>
  <c r="C17" i="8"/>
  <c r="H17" i="7"/>
  <c r="C18" i="7"/>
  <c r="C19" i="8"/>
  <c r="H19" i="7"/>
  <c r="C20" i="7"/>
  <c r="C21" i="8"/>
  <c r="C22" i="7"/>
  <c r="C23" i="8"/>
  <c r="C24" i="7"/>
  <c r="C25" i="8"/>
  <c r="C26" i="7"/>
  <c r="C27" i="8"/>
  <c r="C28" i="7"/>
  <c r="C29" i="8"/>
  <c r="C30" i="7"/>
  <c r="C31" i="8"/>
  <c r="C32" i="7"/>
  <c r="G1" i="2"/>
  <c r="B2" i="3"/>
  <c r="A2" i="4"/>
  <c r="A2" i="5"/>
  <c r="F33" i="7"/>
  <c r="F33" i="8" s="1"/>
  <c r="D35" i="5"/>
  <c r="I7" i="6"/>
  <c r="G8" i="6"/>
  <c r="H8" i="6" s="1"/>
  <c r="I8" i="6" s="1"/>
  <c r="G8" i="7" s="1"/>
  <c r="I20" i="6"/>
  <c r="G20" i="7" s="1"/>
  <c r="I21" i="6"/>
  <c r="G21" i="7" s="1"/>
  <c r="I22" i="6"/>
  <c r="G22" i="7" s="1"/>
  <c r="I23" i="6"/>
  <c r="G23" i="7" s="1"/>
  <c r="H23" i="7" s="1"/>
  <c r="I24" i="6"/>
  <c r="G24" i="7" s="1"/>
  <c r="I25" i="6"/>
  <c r="G25" i="7" s="1"/>
  <c r="I26" i="6"/>
  <c r="G26" i="7" s="1"/>
  <c r="I27" i="6"/>
  <c r="G27" i="7" s="1"/>
  <c r="H27" i="7" s="1"/>
  <c r="I28" i="6"/>
  <c r="G28" i="7" s="1"/>
  <c r="I29" i="6"/>
  <c r="G29" i="7" s="1"/>
  <c r="I30" i="6"/>
  <c r="G30" i="7" s="1"/>
  <c r="I31" i="6"/>
  <c r="G31" i="7" s="1"/>
  <c r="H31" i="7" s="1"/>
  <c r="I32" i="6"/>
  <c r="G32" i="7" s="1"/>
  <c r="F7" i="8"/>
  <c r="C8" i="9"/>
  <c r="C12" i="9"/>
  <c r="C16" i="9"/>
  <c r="C18" i="9"/>
  <c r="D25" i="8"/>
  <c r="D26" i="8"/>
  <c r="D27" i="8"/>
  <c r="D28" i="8"/>
  <c r="D29" i="8"/>
  <c r="D30" i="8"/>
  <c r="D31" i="8"/>
  <c r="D32" i="8"/>
  <c r="D33" i="7"/>
  <c r="F30" i="9" l="1"/>
  <c r="E30" i="9"/>
  <c r="H31" i="8"/>
  <c r="D30" i="9"/>
  <c r="B30" i="9"/>
  <c r="C30" i="9"/>
  <c r="F26" i="9"/>
  <c r="E26" i="9"/>
  <c r="H27" i="8"/>
  <c r="D26" i="9"/>
  <c r="B26" i="9"/>
  <c r="C26" i="9"/>
  <c r="F22" i="9"/>
  <c r="E22" i="9"/>
  <c r="H23" i="8"/>
  <c r="D22" i="9"/>
  <c r="B22" i="9"/>
  <c r="C22" i="9"/>
  <c r="G8" i="8"/>
  <c r="F14" i="9"/>
  <c r="E14" i="9"/>
  <c r="H15" i="8"/>
  <c r="D14" i="9"/>
  <c r="B14" i="9"/>
  <c r="C14" i="9"/>
  <c r="G29" i="8"/>
  <c r="G25" i="8"/>
  <c r="G21" i="8"/>
  <c r="C32" i="8"/>
  <c r="H32" i="7"/>
  <c r="B31" i="9" s="1"/>
  <c r="C28" i="8"/>
  <c r="H28" i="7"/>
  <c r="C22" i="8"/>
  <c r="H22" i="7"/>
  <c r="C18" i="8"/>
  <c r="H18" i="7"/>
  <c r="C12" i="8"/>
  <c r="H12" i="7"/>
  <c r="C10" i="8"/>
  <c r="H10" i="7"/>
  <c r="C8" i="8"/>
  <c r="H8" i="7"/>
  <c r="G11" i="8"/>
  <c r="D33" i="8"/>
  <c r="G31" i="9"/>
  <c r="G32" i="8"/>
  <c r="G30" i="8"/>
  <c r="G27" i="9"/>
  <c r="G28" i="8"/>
  <c r="G26" i="8"/>
  <c r="G24" i="8"/>
  <c r="G21" i="9"/>
  <c r="G22" i="8"/>
  <c r="G20" i="8"/>
  <c r="G7" i="7"/>
  <c r="I33" i="6"/>
  <c r="C33" i="7"/>
  <c r="H29" i="7"/>
  <c r="H25" i="7"/>
  <c r="H21" i="7"/>
  <c r="F18" i="9"/>
  <c r="E18" i="9"/>
  <c r="H19" i="8"/>
  <c r="B18" i="9"/>
  <c r="F16" i="9"/>
  <c r="E16" i="9"/>
  <c r="H17" i="8"/>
  <c r="B16" i="9"/>
  <c r="F12" i="9"/>
  <c r="E12" i="9"/>
  <c r="H13" i="8"/>
  <c r="B12" i="9"/>
  <c r="H11" i="7"/>
  <c r="F8" i="9"/>
  <c r="E8" i="9"/>
  <c r="H9" i="8"/>
  <c r="B8" i="9"/>
  <c r="G18" i="9"/>
  <c r="G19" i="8"/>
  <c r="G16" i="9"/>
  <c r="G17" i="8"/>
  <c r="G12" i="9"/>
  <c r="G13" i="8"/>
  <c r="G8" i="9"/>
  <c r="G9" i="8"/>
  <c r="D18" i="9"/>
  <c r="D16" i="9"/>
  <c r="D12" i="9"/>
  <c r="D8" i="9"/>
  <c r="G17" i="9"/>
  <c r="G18" i="8"/>
  <c r="G14" i="8"/>
  <c r="G9" i="9"/>
  <c r="G10" i="8"/>
  <c r="G30" i="9"/>
  <c r="G31" i="8"/>
  <c r="G26" i="9"/>
  <c r="G27" i="8"/>
  <c r="G22" i="9"/>
  <c r="G23" i="8"/>
  <c r="C30" i="8"/>
  <c r="H30" i="7"/>
  <c r="G29" i="9" s="1"/>
  <c r="C26" i="8"/>
  <c r="H26" i="7"/>
  <c r="C24" i="8"/>
  <c r="H24" i="7"/>
  <c r="G23" i="9" s="1"/>
  <c r="C20" i="8"/>
  <c r="H20" i="7"/>
  <c r="C16" i="8"/>
  <c r="H16" i="7"/>
  <c r="G15" i="9" s="1"/>
  <c r="C14" i="8"/>
  <c r="H14" i="7"/>
  <c r="G14" i="9"/>
  <c r="G15" i="8"/>
  <c r="E33" i="8"/>
  <c r="G33" i="6"/>
  <c r="H33" i="6" s="1"/>
  <c r="G16" i="8"/>
  <c r="G11" i="9"/>
  <c r="G12" i="8"/>
  <c r="B15" i="9" l="1"/>
  <c r="E13" i="9"/>
  <c r="F13" i="9"/>
  <c r="H14" i="8"/>
  <c r="D13" i="9"/>
  <c r="C13" i="9"/>
  <c r="B13" i="9"/>
  <c r="E19" i="9"/>
  <c r="F19" i="9"/>
  <c r="H20" i="8"/>
  <c r="C19" i="9"/>
  <c r="D19" i="9"/>
  <c r="B19" i="9"/>
  <c r="E25" i="9"/>
  <c r="F25" i="9"/>
  <c r="H26" i="8"/>
  <c r="D25" i="9"/>
  <c r="C25" i="9"/>
  <c r="B25" i="9"/>
  <c r="H8" i="9"/>
  <c r="F10" i="9"/>
  <c r="E10" i="9"/>
  <c r="H11" i="8"/>
  <c r="D10" i="9"/>
  <c r="B10" i="9"/>
  <c r="C10" i="9"/>
  <c r="F24" i="9"/>
  <c r="E24" i="9"/>
  <c r="H25" i="8"/>
  <c r="D24" i="9"/>
  <c r="B24" i="9"/>
  <c r="C24" i="9"/>
  <c r="C33" i="8"/>
  <c r="G6" i="9"/>
  <c r="G7" i="8"/>
  <c r="G33" i="7"/>
  <c r="H7" i="7"/>
  <c r="G19" i="9"/>
  <c r="G25" i="9"/>
  <c r="G10" i="9"/>
  <c r="E9" i="9"/>
  <c r="F9" i="9"/>
  <c r="H10" i="8"/>
  <c r="C9" i="9"/>
  <c r="D9" i="9"/>
  <c r="B9" i="9"/>
  <c r="H9" i="9" s="1"/>
  <c r="E17" i="9"/>
  <c r="F17" i="9"/>
  <c r="H18" i="8"/>
  <c r="D17" i="9"/>
  <c r="C17" i="9"/>
  <c r="B17" i="9"/>
  <c r="H17" i="9" s="1"/>
  <c r="E27" i="9"/>
  <c r="F27" i="9"/>
  <c r="H28" i="8"/>
  <c r="D27" i="9"/>
  <c r="C27" i="9"/>
  <c r="B27" i="9"/>
  <c r="H27" i="9" s="1"/>
  <c r="E15" i="9"/>
  <c r="F15" i="9"/>
  <c r="H16" i="8"/>
  <c r="C15" i="9"/>
  <c r="D15" i="9"/>
  <c r="E23" i="9"/>
  <c r="F23" i="9"/>
  <c r="H24" i="8"/>
  <c r="C23" i="9"/>
  <c r="D23" i="9"/>
  <c r="B23" i="9"/>
  <c r="E29" i="9"/>
  <c r="F29" i="9"/>
  <c r="H30" i="8"/>
  <c r="D29" i="9"/>
  <c r="C29" i="9"/>
  <c r="B29" i="9"/>
  <c r="G13" i="9"/>
  <c r="H12" i="9"/>
  <c r="H16" i="9"/>
  <c r="H18" i="9"/>
  <c r="F20" i="9"/>
  <c r="E20" i="9"/>
  <c r="H21" i="8"/>
  <c r="D20" i="9"/>
  <c r="B20" i="9"/>
  <c r="C20" i="9"/>
  <c r="F28" i="9"/>
  <c r="E28" i="9"/>
  <c r="H29" i="8"/>
  <c r="D28" i="9"/>
  <c r="B28" i="9"/>
  <c r="C28" i="9"/>
  <c r="E7" i="9"/>
  <c r="F7" i="9"/>
  <c r="H8" i="8"/>
  <c r="D7" i="9"/>
  <c r="C7" i="9"/>
  <c r="B7" i="9"/>
  <c r="E11" i="9"/>
  <c r="F11" i="9"/>
  <c r="H12" i="8"/>
  <c r="D11" i="9"/>
  <c r="C11" i="9"/>
  <c r="B11" i="9"/>
  <c r="E21" i="9"/>
  <c r="F21" i="9"/>
  <c r="H22" i="8"/>
  <c r="D21" i="9"/>
  <c r="C21" i="9"/>
  <c r="B21" i="9"/>
  <c r="E31" i="9"/>
  <c r="F31" i="9"/>
  <c r="H32" i="8"/>
  <c r="D31" i="9"/>
  <c r="C31" i="9"/>
  <c r="H31" i="9" s="1"/>
  <c r="G20" i="9"/>
  <c r="G24" i="9"/>
  <c r="G28" i="9"/>
  <c r="H14" i="9"/>
  <c r="G7" i="9"/>
  <c r="H22" i="9"/>
  <c r="H26" i="9"/>
  <c r="H30" i="9"/>
  <c r="H28" i="9" l="1"/>
  <c r="H20" i="9"/>
  <c r="G33" i="8"/>
  <c r="G37" i="9"/>
  <c r="G38" i="9" s="1"/>
  <c r="H24" i="9"/>
  <c r="H10" i="9"/>
  <c r="H25" i="9"/>
  <c r="H19" i="9"/>
  <c r="H13" i="9"/>
  <c r="H15" i="9"/>
  <c r="H21" i="9"/>
  <c r="H11" i="9"/>
  <c r="H7" i="9"/>
  <c r="H29" i="9"/>
  <c r="H23" i="9"/>
  <c r="F6" i="9"/>
  <c r="E6" i="9"/>
  <c r="H33" i="7"/>
  <c r="H7" i="8"/>
  <c r="D6" i="9"/>
  <c r="B6" i="9"/>
  <c r="C6" i="9"/>
  <c r="B37" i="9" l="1"/>
  <c r="B38" i="9" s="1"/>
  <c r="H6" i="9"/>
  <c r="E37" i="9"/>
  <c r="E38" i="9" s="1"/>
  <c r="C37" i="9"/>
  <c r="C38" i="9" s="1"/>
  <c r="D37" i="9"/>
  <c r="D38" i="9" s="1"/>
  <c r="H33" i="8"/>
  <c r="F32" i="9"/>
  <c r="E32" i="9"/>
  <c r="E34" i="9" s="1"/>
  <c r="E35" i="9" s="1"/>
  <c r="C32" i="9"/>
  <c r="C34" i="9" s="1"/>
  <c r="C35" i="9" s="1"/>
  <c r="D32" i="9"/>
  <c r="D34" i="9" s="1"/>
  <c r="D35" i="9" s="1"/>
  <c r="B32" i="9"/>
  <c r="B34" i="9" s="1"/>
  <c r="B35" i="9" s="1"/>
  <c r="F37" i="9"/>
  <c r="F38" i="9" s="1"/>
  <c r="F34" i="9"/>
  <c r="F35" i="9" s="1"/>
  <c r="G32" i="9"/>
  <c r="G34" i="9" s="1"/>
  <c r="G35" i="9" s="1"/>
  <c r="H32" i="9" l="1"/>
</calcChain>
</file>

<file path=xl/sharedStrings.xml><?xml version="1.0" encoding="utf-8"?>
<sst xmlns="http://schemas.openxmlformats.org/spreadsheetml/2006/main" count="456" uniqueCount="129">
  <si>
    <t>Aggregierte Steuerbemessungs-grundlage (ASG)</t>
  </si>
  <si>
    <t>Arbeitsblatt</t>
  </si>
  <si>
    <t>Inhalt</t>
  </si>
  <si>
    <t>NP</t>
  </si>
  <si>
    <t>Einkommen der natürlichen Personen</t>
  </si>
  <si>
    <t>QS</t>
  </si>
  <si>
    <t>Quellenbesteuerte Einkommen</t>
  </si>
  <si>
    <t>VERM</t>
  </si>
  <si>
    <t>Vermögen der natürlichen Personen</t>
  </si>
  <si>
    <t>JP</t>
  </si>
  <si>
    <t>Gewinne der juristischen Personen</t>
  </si>
  <si>
    <t>REPART</t>
  </si>
  <si>
    <t>Steuerrepartitionen</t>
  </si>
  <si>
    <t>ASG_Total</t>
  </si>
  <si>
    <t>ASG Zusammenfassung</t>
  </si>
  <si>
    <t>ASG_pro_Einwohner</t>
  </si>
  <si>
    <t>ASG Zusammenfassung pro Einwohner</t>
  </si>
  <si>
    <t>ASG_in_Prozent</t>
  </si>
  <si>
    <t>ASG Zusammenfassung in Prozent</t>
  </si>
  <si>
    <t>Produktion</t>
  </si>
  <si>
    <t>Umgebung</t>
  </si>
  <si>
    <t>Typ</t>
  </si>
  <si>
    <t>Berechnung</t>
  </si>
  <si>
    <t>WS</t>
  </si>
  <si>
    <t>FA_2016_20150609</t>
  </si>
  <si>
    <t>SWS</t>
  </si>
  <si>
    <t>RA_2016_20150609</t>
  </si>
  <si>
    <t>RefJahr</t>
  </si>
  <si>
    <t>BemJahr</t>
  </si>
  <si>
    <t>0090305f-980e-e511-a615-00215ad18666</t>
  </si>
  <si>
    <t>Spalte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</si>
  <si>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</si>
  <si>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</si>
  <si>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</si>
  <si>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</si>
  <si>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</si>
  <si>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</si>
  <si>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</si>
  <si>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</si>
  <si>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</si>
  <si>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J = I - (E / 1000 * H)</t>
  </si>
  <si>
    <t>Anzahl Steuerpflichtige insgesamt</t>
  </si>
  <si>
    <t>Steuerbares Einkommen insgesamt</t>
  </si>
  <si>
    <t>Freibetrag</t>
  </si>
  <si>
    <t>Anzahl Steuerpflichtige mit steuerbarem Einkommen tiefer als der Freibetrag</t>
  </si>
  <si>
    <t>Steuerbares Einkommen der Steuerpflichtigen mit steuerbarem Einkommen tiefer als der Freibetrag</t>
  </si>
  <si>
    <t>Anzahl Steuerpflichtige mit steuerbarem Einkommen grösser oder gleich dem Freibetrag</t>
  </si>
  <si>
    <t>Steuerbares Einkommen der Steuerpflichtigen mit steuerbarem Einkommen grösser oder gleich dem Freibetrag</t>
  </si>
  <si>
    <t>Massgebende Einkommen der natürlichen Personen</t>
  </si>
  <si>
    <t>Datenquelle</t>
  </si>
  <si>
    <t>ESTV</t>
  </si>
  <si>
    <t>DBG Art. 214
Abs. 2 und 3</t>
  </si>
  <si>
    <t>Einheit</t>
  </si>
  <si>
    <t>CHF 1'000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</si>
  <si>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</si>
  <si>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</si>
  <si>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</si>
  <si>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</si>
  <si>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</si>
  <si>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</si>
  <si>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</si>
  <si>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</si>
  <si>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</si>
  <si>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</si>
  <si>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</si>
  <si>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</si>
  <si>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</si>
  <si>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</si>
  <si>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</si>
  <si>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</si>
  <si>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</si>
  <si>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</si>
  <si>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</si>
  <si>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</si>
  <si>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</si>
  <si>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</si>
  <si>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</si>
  <si>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</si>
  <si>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</si>
  <si>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</si>
  <si>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</si>
  <si>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</si>
  <si>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Massgebende
quellenbesteuerte
Einkommen</t>
  </si>
  <si>
    <t>in CHF 1'000</t>
  </si>
  <si>
    <t>B</t>
  </si>
  <si>
    <t>D = B * C</t>
  </si>
  <si>
    <t>Reinvermögen</t>
  </si>
  <si>
    <t>Faktor
Alpha</t>
  </si>
  <si>
    <t>Massgebende
Vermögen</t>
  </si>
  <si>
    <t>Art. 13 FiLaV</t>
  </si>
  <si>
    <t>D = B + C</t>
  </si>
  <si>
    <t>Massgebende Gewinne der juristischen Personen ohne besonderen Steuerstatus</t>
  </si>
  <si>
    <t>Massgebende Gewinne der juristischen Personen mit besonderem Steuerstatus</t>
  </si>
  <si>
    <t>Massgebende
Gewinne der juristischen Personen</t>
  </si>
  <si>
    <t>Faktoren</t>
  </si>
  <si>
    <t>Beta (Holding)</t>
  </si>
  <si>
    <t>Beta (Domizil)</t>
  </si>
  <si>
    <t>Beta (Gemischte)</t>
  </si>
  <si>
    <t>Epsilon</t>
  </si>
  <si>
    <t>E = D - C</t>
  </si>
  <si>
    <t>H = G / F</t>
  </si>
  <si>
    <t>I = H * E</t>
  </si>
  <si>
    <t>Zu Gunsten
anderer
Kantone</t>
  </si>
  <si>
    <t>Erhalten von
anderen
Kantonen</t>
  </si>
  <si>
    <t>Saldo</t>
  </si>
  <si>
    <t>Steueraufkommen DBSt (= Ablieferungen an die ESTV)</t>
  </si>
  <si>
    <t>Massgebende Steuerbemessungs-grundlage DBSt</t>
  </si>
  <si>
    <t>Gewichtungs-faktor</t>
  </si>
  <si>
    <t>Massgebende Steuerrepartitionen</t>
  </si>
  <si>
    <t>Tabellen "NP"; "QS"; "JP"</t>
  </si>
  <si>
    <t>H = C + D + E + F + G</t>
  </si>
  <si>
    <t>Massgebendes Einkommen der natürlichen Personen</t>
  </si>
  <si>
    <t>Massgebendes quellenbesteuertes Einkommen</t>
  </si>
  <si>
    <t>Massgebendes Vermögen</t>
  </si>
  <si>
    <t>Massgebender Gewinn der juristischen Personen</t>
  </si>
  <si>
    <t>ASG Total</t>
  </si>
  <si>
    <t>Bemessungsjahr</t>
  </si>
  <si>
    <t>Massgebende quellenbesteuerte Einkommen</t>
  </si>
  <si>
    <t>Massgebende Vermögen</t>
  </si>
  <si>
    <t>Massgebende Gewinne der juristischen Personen</t>
  </si>
  <si>
    <t>ASG</t>
  </si>
  <si>
    <t>Mittlere ständige
und nichtständige Wohnbevölkerung</t>
  </si>
  <si>
    <t>CHF pro Einwohner</t>
  </si>
  <si>
    <t>Einwohner</t>
  </si>
  <si>
    <t>ASG pro Einwohner</t>
  </si>
  <si>
    <t>Prozent</t>
  </si>
  <si>
    <t>Fribourg</t>
  </si>
  <si>
    <t>Minimum</t>
  </si>
  <si>
    <t>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</si>
</sst>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6" formatCode="_ * #,##0_ ;_ * \-#,##0_ ;_ * &quot;-&quot;??_ ;_ @_ "/>
    <numFmt numFmtId="167" formatCode="0.0%"/>
    <numFmt numFmtId="168" formatCode="#,##0.0"/>
  </numFmts>
  <fonts count="25" x14ac:knownFonts="1">
    <font>
      <sz val="10"/>
      <name val="Arial"/>
    </font>
    <font>
      <b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6"/>
      <color indexed="8"/>
      <name val="Arial"/>
      <family val="2"/>
    </font>
    <font>
      <sz val="10"/>
      <color rgb="FF0000FF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29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2" fillId="0" borderId="3" xfId="0" applyFont="1" applyFill="1" applyBorder="1"/>
    <xf numFmtId="1" fontId="3" fillId="0" borderId="4" xfId="0" applyNumberFormat="1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/>
    <xf numFmtId="1" fontId="3" fillId="0" borderId="6" xfId="0" applyNumberFormat="1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/>
    <xf numFmtId="1" fontId="3" fillId="0" borderId="8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/>
    <xf numFmtId="0" fontId="8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" fontId="9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9" xfId="0" applyFont="1" applyFill="1" applyBorder="1"/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0" xfId="0" applyFont="1" applyFill="1"/>
    <xf numFmtId="0" fontId="13" fillId="0" borderId="9" xfId="0" applyFont="1" applyFill="1" applyBorder="1"/>
    <xf numFmtId="0" fontId="13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/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0" fillId="0" borderId="6" xfId="0" applyFont="1" applyFill="1" applyBorder="1"/>
    <xf numFmtId="0" fontId="15" fillId="0" borderId="10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6" fillId="0" borderId="0" xfId="0" applyFont="1" applyFill="1"/>
    <xf numFmtId="0" fontId="16" fillId="0" borderId="9" xfId="0" applyFont="1" applyFill="1" applyBorder="1"/>
    <xf numFmtId="0" fontId="14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/>
    </xf>
    <xf numFmtId="0" fontId="0" fillId="0" borderId="13" xfId="0" applyFont="1" applyFill="1" applyBorder="1"/>
    <xf numFmtId="166" fontId="17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1" fontId="0" fillId="0" borderId="0" xfId="0" applyNumberFormat="1" applyFont="1" applyFill="1"/>
    <xf numFmtId="0" fontId="0" fillId="3" borderId="5" xfId="0" applyFont="1" applyFill="1" applyBorder="1"/>
    <xf numFmtId="166" fontId="17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/>
    <xf numFmtId="0" fontId="0" fillId="0" borderId="5" xfId="0" applyFont="1" applyFill="1" applyBorder="1"/>
    <xf numFmtId="166" fontId="17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/>
    <xf numFmtId="0" fontId="1" fillId="0" borderId="0" xfId="0" applyFont="1" applyFill="1"/>
    <xf numFmtId="0" fontId="1" fillId="0" borderId="16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1" fillId="0" borderId="0" xfId="0" applyFont="1" applyFill="1" applyBorder="1"/>
    <xf numFmtId="0" fontId="0" fillId="0" borderId="0" xfId="0" applyFont="1" applyFill="1" applyBorder="1"/>
    <xf numFmtId="0" fontId="15" fillId="0" borderId="0" xfId="0" applyFont="1" applyFill="1" applyBorder="1" applyAlignment="1" applyProtection="1">
      <alignment vertical="top"/>
      <protection locked="0"/>
    </xf>
    <xf numFmtId="1" fontId="18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right" wrapText="1"/>
    </xf>
    <xf numFmtId="0" fontId="14" fillId="0" borderId="17" xfId="0" applyFont="1" applyFill="1" applyBorder="1" applyAlignment="1">
      <alignment horizontal="right" wrapText="1"/>
    </xf>
    <xf numFmtId="0" fontId="14" fillId="0" borderId="18" xfId="0" applyFont="1" applyFill="1" applyBorder="1" applyAlignment="1">
      <alignment horizontal="right" wrapText="1"/>
    </xf>
    <xf numFmtId="0" fontId="16" fillId="0" borderId="0" xfId="0" applyFont="1" applyFill="1" applyBorder="1"/>
    <xf numFmtId="0" fontId="14" fillId="0" borderId="19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6" fontId="19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6" fontId="19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6" fontId="19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/>
    <xf numFmtId="0" fontId="8" fillId="0" borderId="12" xfId="0" applyFont="1" applyFill="1" applyBorder="1" applyAlignment="1">
      <alignment horizontal="left" vertical="top"/>
    </xf>
    <xf numFmtId="1" fontId="20" fillId="0" borderId="0" xfId="0" applyNumberFormat="1" applyFont="1" applyFill="1" applyBorder="1" applyAlignment="1" applyProtection="1">
      <alignment horizontal="left" vertical="top"/>
      <protection locked="0"/>
    </xf>
    <xf numFmtId="0" fontId="12" fillId="0" borderId="16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4" fillId="0" borderId="16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 wrapText="1"/>
    </xf>
    <xf numFmtId="0" fontId="11" fillId="0" borderId="16" xfId="0" applyFont="1" applyFill="1" applyBorder="1" applyAlignment="1">
      <alignment horizontal="right"/>
    </xf>
    <xf numFmtId="166" fontId="17" fillId="0" borderId="14" xfId="0" applyNumberFormat="1" applyFont="1" applyFill="1" applyBorder="1" applyAlignment="1" applyProtection="1">
      <alignment vertical="center"/>
      <protection locked="0"/>
    </xf>
    <xf numFmtId="167" fontId="12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6" fontId="17" fillId="3" borderId="0" xfId="0" applyNumberFormat="1" applyFont="1" applyFill="1" applyBorder="1" applyAlignment="1" applyProtection="1">
      <alignment vertical="center"/>
      <protection locked="0"/>
    </xf>
    <xf numFmtId="167" fontId="12" fillId="3" borderId="0" xfId="0" applyNumberFormat="1" applyFont="1" applyFill="1" applyBorder="1" applyAlignment="1" applyProtection="1">
      <alignment vertical="center"/>
      <protection locked="0"/>
    </xf>
    <xf numFmtId="3" fontId="1" fillId="3" borderId="9" xfId="0" applyNumberFormat="1" applyFont="1" applyFill="1" applyBorder="1" applyAlignment="1" applyProtection="1">
      <alignment vertical="center"/>
      <protection locked="0"/>
    </xf>
    <xf numFmtId="166" fontId="17" fillId="0" borderId="0" xfId="0" applyNumberFormat="1" applyFont="1" applyFill="1" applyBorder="1" applyAlignment="1" applyProtection="1">
      <alignment vertical="center"/>
      <protection locked="0"/>
    </xf>
    <xf numFmtId="167" fontId="12" fillId="0" borderId="0" xfId="0" applyNumberFormat="1" applyFont="1" applyFill="1" applyBorder="1" applyAlignment="1" applyProtection="1">
      <alignment vertical="center"/>
      <protection locked="0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>
      <alignment horizontal="left" indent="2"/>
    </xf>
    <xf numFmtId="1" fontId="18" fillId="0" borderId="13" xfId="0" applyNumberFormat="1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" fillId="4" borderId="16" xfId="0" applyFont="1" applyFill="1" applyBorder="1"/>
    <xf numFmtId="0" fontId="16" fillId="4" borderId="11" xfId="0" applyFont="1" applyFill="1" applyBorder="1"/>
    <xf numFmtId="3" fontId="22" fillId="0" borderId="15" xfId="0" applyNumberFormat="1" applyFont="1" applyFill="1" applyBorder="1"/>
    <xf numFmtId="0" fontId="0" fillId="0" borderId="27" xfId="0" applyFont="1" applyFill="1" applyBorder="1"/>
    <xf numFmtId="167" fontId="17" fillId="0" borderId="6" xfId="0" applyNumberFormat="1" applyFont="1" applyFill="1" applyBorder="1" applyProtection="1">
      <protection locked="0"/>
    </xf>
    <xf numFmtId="3" fontId="22" fillId="3" borderId="9" xfId="0" applyNumberFormat="1" applyFont="1" applyFill="1" applyBorder="1"/>
    <xf numFmtId="3" fontId="22" fillId="0" borderId="9" xfId="0" applyNumberFormat="1" applyFont="1" applyFill="1" applyBorder="1"/>
    <xf numFmtId="0" fontId="0" fillId="0" borderId="28" xfId="0" applyFont="1" applyFill="1" applyBorder="1"/>
    <xf numFmtId="9" fontId="17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3" fillId="0" borderId="10" xfId="0" applyNumberFormat="1" applyFont="1" applyFill="1" applyBorder="1"/>
    <xf numFmtId="0" fontId="0" fillId="0" borderId="0" xfId="0" applyFont="1" applyFill="1" applyAlignment="1">
      <alignment vertical="center"/>
    </xf>
    <xf numFmtId="0" fontId="12" fillId="0" borderId="0" xfId="0" applyFont="1" applyFill="1" applyBorder="1"/>
    <xf numFmtId="0" fontId="13" fillId="0" borderId="0" xfId="0" applyFont="1" applyFill="1" applyBorder="1"/>
    <xf numFmtId="3" fontId="0" fillId="0" borderId="14" xfId="0" applyNumberFormat="1" applyFont="1" applyFill="1" applyBorder="1" applyProtection="1">
      <protection locked="0"/>
    </xf>
    <xf numFmtId="168" fontId="0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8" fontId="0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8" fontId="0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 applyProtection="1">
      <protection locked="0"/>
    </xf>
    <xf numFmtId="168" fontId="1" fillId="0" borderId="10" xfId="0" applyNumberFormat="1" applyFont="1" applyFill="1" applyBorder="1"/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top" wrapText="1"/>
      <protection locked="0"/>
    </xf>
    <xf numFmtId="1" fontId="14" fillId="0" borderId="10" xfId="0" applyNumberFormat="1" applyFont="1" applyFill="1" applyBorder="1" applyAlignment="1">
      <alignment horizontal="right" wrapText="1"/>
    </xf>
    <xf numFmtId="1" fontId="14" fillId="0" borderId="2" xfId="0" applyNumberFormat="1" applyFont="1" applyFill="1" applyBorder="1" applyAlignment="1">
      <alignment horizontal="right" wrapText="1"/>
    </xf>
    <xf numFmtId="3" fontId="0" fillId="0" borderId="14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0" fontId="15" fillId="0" borderId="0" xfId="0" applyFont="1" applyFill="1" applyBorder="1" applyAlignment="1" applyProtection="1">
      <alignment vertical="top" wrapText="1"/>
      <protection locked="0"/>
    </xf>
    <xf numFmtId="166" fontId="17" fillId="0" borderId="15" xfId="0" applyNumberFormat="1" applyFont="1" applyFill="1" applyBorder="1" applyProtection="1">
      <protection locked="0"/>
    </xf>
    <xf numFmtId="166" fontId="17" fillId="3" borderId="9" xfId="0" applyNumberFormat="1" applyFont="1" applyFill="1" applyBorder="1" applyProtection="1">
      <protection locked="0"/>
    </xf>
    <xf numFmtId="166" fontId="17" fillId="0" borderId="9" xfId="0" applyNumberFormat="1" applyFont="1" applyFill="1" applyBorder="1" applyProtection="1">
      <protection locked="0"/>
    </xf>
    <xf numFmtId="0" fontId="10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right"/>
    </xf>
    <xf numFmtId="0" fontId="15" fillId="0" borderId="16" xfId="0" applyFont="1" applyFill="1" applyBorder="1" applyAlignment="1" applyProtection="1">
      <alignment horizontal="left" vertical="top" wrapText="1"/>
      <protection locked="0"/>
    </xf>
    <xf numFmtId="0" fontId="14" fillId="0" borderId="2" xfId="0" applyFont="1" applyFill="1" applyBorder="1" applyAlignment="1">
      <alignment horizontal="right"/>
    </xf>
    <xf numFmtId="0" fontId="16" fillId="0" borderId="2" xfId="0" applyFont="1" applyFill="1" applyBorder="1"/>
    <xf numFmtId="167" fontId="0" fillId="0" borderId="14" xfId="0" applyNumberFormat="1" applyFont="1" applyFill="1" applyBorder="1" applyProtection="1">
      <protection locked="0"/>
    </xf>
    <xf numFmtId="167" fontId="0" fillId="0" borderId="4" xfId="0" applyNumberFormat="1" applyFont="1" applyFill="1" applyBorder="1" applyProtection="1">
      <protection locked="0"/>
    </xf>
    <xf numFmtId="0" fontId="0" fillId="0" borderId="4" xfId="0" applyFont="1" applyFill="1" applyBorder="1" applyAlignment="1">
      <alignment horizontal="left"/>
    </xf>
    <xf numFmtId="167" fontId="0" fillId="3" borderId="0" xfId="0" applyNumberFormat="1" applyFont="1" applyFill="1" applyBorder="1" applyProtection="1">
      <protection locked="0"/>
    </xf>
    <xf numFmtId="167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7" fontId="0" fillId="0" borderId="0" xfId="0" applyNumberFormat="1" applyFont="1" applyFill="1" applyBorder="1" applyProtection="1">
      <protection locked="0"/>
    </xf>
    <xf numFmtId="167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7" fontId="1" fillId="0" borderId="10" xfId="0" applyNumberFormat="1" applyFont="1" applyFill="1" applyBorder="1"/>
    <xf numFmtId="167" fontId="1" fillId="0" borderId="2" xfId="0" applyNumberFormat="1" applyFont="1" applyFill="1" applyBorder="1"/>
    <xf numFmtId="0" fontId="1" fillId="0" borderId="2" xfId="0" applyFont="1" applyFill="1" applyBorder="1" applyAlignment="1">
      <alignment horizontal="left"/>
    </xf>
    <xf numFmtId="167" fontId="1" fillId="0" borderId="0" xfId="0" applyNumberFormat="1" applyFont="1" applyFill="1" applyBorder="1"/>
    <xf numFmtId="10" fontId="1" fillId="0" borderId="0" xfId="0" applyNumberFormat="1" applyFont="1" applyFill="1" applyBorder="1"/>
    <xf numFmtId="167" fontId="0" fillId="3" borderId="10" xfId="0" applyNumberFormat="1" applyFont="1" applyFill="1" applyBorder="1"/>
    <xf numFmtId="167" fontId="0" fillId="3" borderId="2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22" fillId="0" borderId="0" xfId="0" applyFont="1" applyFill="1" applyBorder="1"/>
    <xf numFmtId="0" fontId="24" fillId="0" borderId="0" xfId="0" applyFont="1" applyFill="1"/>
    <xf numFmtId="167" fontId="0" fillId="0" borderId="0" xfId="0" applyNumberFormat="1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" fillId="3" borderId="3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2"/>
  <sheetViews>
    <sheetView showGridLines="0" tabSelected="1" workbookViewId="0">
      <selection activeCell="A4" sqref="A4:E4"/>
    </sheetView>
  </sheetViews>
  <sheetFormatPr baseColWidth="10" defaultColWidth="11.42578125" defaultRowHeight="12.75" x14ac:dyDescent="0.2"/>
  <cols>
    <col min="1" max="1" width="14.28515625" style="1" customWidth="1"/>
    <col min="2" max="2" width="18.1406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54.75" customHeight="1" x14ac:dyDescent="0.4">
      <c r="A1" s="183" t="s">
        <v>0</v>
      </c>
      <c r="B1" s="183"/>
      <c r="C1" s="183"/>
      <c r="D1" s="183"/>
      <c r="E1" s="183"/>
    </row>
    <row r="2" spans="1:5" ht="24.75" customHeight="1" x14ac:dyDescent="0.35">
      <c r="A2" s="182"/>
      <c r="B2" s="182"/>
      <c r="C2" s="182"/>
      <c r="D2" s="182"/>
      <c r="E2" s="182"/>
    </row>
    <row r="3" spans="1:5" ht="18" customHeight="1" x14ac:dyDescent="0.25">
      <c r="A3" s="181" t="str">
        <f>"Bemessungsjahr "&amp;C31</f>
        <v>Bemessungsjahr 2010</v>
      </c>
      <c r="B3" s="181"/>
      <c r="C3" s="181"/>
      <c r="D3" s="181"/>
      <c r="E3" s="181"/>
    </row>
    <row r="4" spans="1:5" ht="18" customHeight="1" x14ac:dyDescent="0.25">
      <c r="A4" s="181" t="str">
        <f>"Referenzjahr "&amp;C30</f>
        <v>Referenzjahr 2016</v>
      </c>
      <c r="B4" s="181"/>
      <c r="C4" s="181"/>
      <c r="D4" s="181"/>
      <c r="E4" s="181"/>
    </row>
    <row r="12" spans="1:5" x14ac:dyDescent="0.2">
      <c r="B12" s="2" t="s">
        <v>1</v>
      </c>
      <c r="C12" s="2" t="s">
        <v>2</v>
      </c>
      <c r="D12" s="3"/>
    </row>
    <row r="13" spans="1:5" x14ac:dyDescent="0.2">
      <c r="B13" s="4" t="s">
        <v>3</v>
      </c>
      <c r="C13" s="4" t="s">
        <v>4</v>
      </c>
      <c r="D13" s="5"/>
    </row>
    <row r="14" spans="1:5" x14ac:dyDescent="0.2">
      <c r="B14" s="4" t="s">
        <v>5</v>
      </c>
      <c r="C14" s="4" t="s">
        <v>6</v>
      </c>
      <c r="D14" s="5"/>
    </row>
    <row r="15" spans="1:5" x14ac:dyDescent="0.2">
      <c r="B15" s="4" t="s">
        <v>7</v>
      </c>
      <c r="C15" s="4" t="s">
        <v>8</v>
      </c>
      <c r="D15" s="5"/>
    </row>
    <row r="16" spans="1:5" x14ac:dyDescent="0.2">
      <c r="B16" s="4" t="s">
        <v>9</v>
      </c>
      <c r="C16" s="4" t="s">
        <v>10</v>
      </c>
      <c r="D16" s="5"/>
    </row>
    <row r="17" spans="2:4" x14ac:dyDescent="0.2">
      <c r="B17" s="4" t="s">
        <v>11</v>
      </c>
      <c r="C17" s="4" t="s">
        <v>12</v>
      </c>
      <c r="D17" s="5"/>
    </row>
    <row r="18" spans="2:4" x14ac:dyDescent="0.2">
      <c r="B18" s="4" t="s">
        <v>13</v>
      </c>
      <c r="C18" s="4" t="s">
        <v>14</v>
      </c>
      <c r="D18" s="5"/>
    </row>
    <row r="19" spans="2:4" x14ac:dyDescent="0.2">
      <c r="B19" s="4" t="s">
        <v>15</v>
      </c>
      <c r="C19" s="4" t="s">
        <v>16</v>
      </c>
      <c r="D19" s="5"/>
    </row>
    <row r="20" spans="2:4" x14ac:dyDescent="0.2">
      <c r="B20" s="4" t="s">
        <v>17</v>
      </c>
      <c r="C20" s="4" t="s">
        <v>18</v>
      </c>
      <c r="D20" s="5"/>
    </row>
    <row r="25" spans="2:4" x14ac:dyDescent="0.2">
      <c r="B25" s="6" t="s">
        <v>19</v>
      </c>
      <c r="C25" s="7"/>
    </row>
    <row r="26" spans="2:4" x14ac:dyDescent="0.2">
      <c r="B26" s="8" t="s">
        <v>20</v>
      </c>
      <c r="C26" s="9" t="s">
        <v>19</v>
      </c>
    </row>
    <row r="27" spans="2:4" x14ac:dyDescent="0.2">
      <c r="B27" s="10" t="s">
        <v>21</v>
      </c>
      <c r="C27" s="11" t="s">
        <v>22</v>
      </c>
    </row>
    <row r="28" spans="2:4" x14ac:dyDescent="0.2">
      <c r="B28" s="10" t="s">
        <v>23</v>
      </c>
      <c r="C28" s="11" t="s">
        <v>24</v>
      </c>
    </row>
    <row r="29" spans="2:4" x14ac:dyDescent="0.2">
      <c r="B29" s="10" t="s">
        <v>25</v>
      </c>
      <c r="C29" s="11" t="s">
        <v>26</v>
      </c>
    </row>
    <row r="30" spans="2:4" x14ac:dyDescent="0.2">
      <c r="B30" s="10" t="s">
        <v>27</v>
      </c>
      <c r="C30" s="11">
        <v>2016</v>
      </c>
    </row>
    <row r="31" spans="2:4" x14ac:dyDescent="0.2">
      <c r="B31" s="12" t="s">
        <v>28</v>
      </c>
      <c r="C31" s="13">
        <v>2010</v>
      </c>
    </row>
    <row r="32" spans="2:4" x14ac:dyDescent="0.2">
      <c r="C32" s="14" t="s">
        <v>29</v>
      </c>
    </row>
  </sheetData>
  <mergeCells count="4">
    <mergeCell ref="A4:E4"/>
    <mergeCell ref="A3:E3"/>
    <mergeCell ref="A2:E2"/>
    <mergeCell ref="A1:E1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6"/>
  <sheetViews>
    <sheetView showGridLines="0" workbookViewId="0"/>
  </sheetViews>
  <sheetFormatPr baseColWidth="10" defaultColWidth="9.140625" defaultRowHeight="12.75" x14ac:dyDescent="0.2"/>
  <cols>
    <col min="1" max="1" width="1.28515625" style="1" customWidth="1"/>
    <col min="2" max="2" width="16.42578125" style="1" customWidth="1"/>
    <col min="3" max="5" width="15.42578125" style="1" customWidth="1"/>
    <col min="6" max="8" width="17.140625" style="1" customWidth="1"/>
    <col min="9" max="10" width="20.42578125" style="1" customWidth="1"/>
  </cols>
  <sheetData>
    <row r="1" spans="1:12" ht="32.25" customHeight="1" x14ac:dyDescent="0.2">
      <c r="A1" s="15"/>
      <c r="B1" s="16" t="s">
        <v>4</v>
      </c>
      <c r="D1" s="17"/>
      <c r="E1" s="18"/>
      <c r="F1" s="19">
        <v>2010</v>
      </c>
      <c r="G1" s="20" t="str">
        <f>Info!A4</f>
        <v>Referenzjahr 2016</v>
      </c>
      <c r="J1" s="21" t="str">
        <f>Info!$C$28</f>
        <v>FA_2016_20150609</v>
      </c>
    </row>
    <row r="2" spans="1:12" s="22" customFormat="1" x14ac:dyDescent="0.2">
      <c r="A2" s="23"/>
      <c r="B2" s="24" t="s">
        <v>30</v>
      </c>
      <c r="C2" s="25" t="s">
        <v>31</v>
      </c>
      <c r="D2" s="25" t="s">
        <v>32</v>
      </c>
      <c r="E2" s="25" t="s">
        <v>33</v>
      </c>
      <c r="F2" s="25" t="s">
        <v>34</v>
      </c>
      <c r="G2" s="25" t="s">
        <v>35</v>
      </c>
      <c r="H2" s="25" t="s">
        <v>36</v>
      </c>
      <c r="I2" s="25" t="s">
        <v>37</v>
      </c>
      <c r="J2" s="26" t="s">
        <v>38</v>
      </c>
    </row>
    <row r="3" spans="1:12" s="27" customFormat="1" ht="11.25" customHeight="1" x14ac:dyDescent="0.2">
      <c r="A3" s="28"/>
      <c r="B3" s="29" t="s">
        <v>39</v>
      </c>
      <c r="C3" s="30"/>
      <c r="D3" s="30"/>
      <c r="E3" s="30"/>
      <c r="F3" s="30"/>
      <c r="G3" s="31"/>
      <c r="H3" s="31"/>
      <c r="I3" s="32"/>
      <c r="J3" s="33" t="s">
        <v>40</v>
      </c>
    </row>
    <row r="4" spans="1:12" ht="93.75" customHeight="1" x14ac:dyDescent="0.2">
      <c r="A4" s="34"/>
      <c r="B4" s="35"/>
      <c r="C4" s="36" t="s">
        <v>41</v>
      </c>
      <c r="D4" s="36" t="s">
        <v>42</v>
      </c>
      <c r="E4" s="37" t="s">
        <v>43</v>
      </c>
      <c r="F4" s="36" t="s">
        <v>44</v>
      </c>
      <c r="G4" s="36" t="s">
        <v>45</v>
      </c>
      <c r="H4" s="36" t="s">
        <v>46</v>
      </c>
      <c r="I4" s="36" t="s">
        <v>47</v>
      </c>
      <c r="J4" s="38" t="s">
        <v>48</v>
      </c>
    </row>
    <row r="5" spans="1:12" s="39" customFormat="1" ht="22.5" customHeight="1" x14ac:dyDescent="0.2">
      <c r="A5" s="40"/>
      <c r="B5" s="41" t="s">
        <v>49</v>
      </c>
      <c r="C5" s="42" t="s">
        <v>50</v>
      </c>
      <c r="D5" s="42" t="s">
        <v>50</v>
      </c>
      <c r="E5" s="42" t="s">
        <v>51</v>
      </c>
      <c r="F5" s="42" t="s">
        <v>50</v>
      </c>
      <c r="G5" s="42" t="s">
        <v>50</v>
      </c>
      <c r="H5" s="42" t="s">
        <v>50</v>
      </c>
      <c r="I5" s="42" t="s">
        <v>50</v>
      </c>
      <c r="J5" s="43"/>
    </row>
    <row r="6" spans="1:12" s="39" customFormat="1" ht="11.25" customHeight="1" x14ac:dyDescent="0.2">
      <c r="A6" s="40"/>
      <c r="B6" s="41" t="s">
        <v>52</v>
      </c>
      <c r="C6" s="41"/>
      <c r="D6" s="41" t="s">
        <v>53</v>
      </c>
      <c r="E6" s="41" t="s">
        <v>54</v>
      </c>
      <c r="F6" s="41"/>
      <c r="G6" s="41" t="s">
        <v>53</v>
      </c>
      <c r="H6" s="41"/>
      <c r="I6" s="41" t="s">
        <v>53</v>
      </c>
      <c r="J6" s="43" t="s">
        <v>53</v>
      </c>
    </row>
    <row r="7" spans="1:12" x14ac:dyDescent="0.2">
      <c r="B7" s="44" t="s">
        <v>55</v>
      </c>
      <c r="C7" s="45">
        <v>836575</v>
      </c>
      <c r="D7" s="45">
        <v>55479105.299999997</v>
      </c>
      <c r="E7" s="45">
        <v>29200</v>
      </c>
      <c r="F7" s="45">
        <v>234935</v>
      </c>
      <c r="G7" s="45">
        <v>2664256</v>
      </c>
      <c r="H7" s="45">
        <v>601640</v>
      </c>
      <c r="I7" s="45">
        <v>52814849.299999997</v>
      </c>
      <c r="J7" s="46">
        <f t="shared" ref="J7:J32" si="0">I7-(E7/1000*H7)</f>
        <v>35246961.299999997</v>
      </c>
      <c r="K7" s="1"/>
      <c r="L7" s="47"/>
    </row>
    <row r="8" spans="1:12" x14ac:dyDescent="0.2">
      <c r="B8" s="48" t="s">
        <v>56</v>
      </c>
      <c r="C8" s="49">
        <v>618897</v>
      </c>
      <c r="D8" s="49">
        <v>29936219</v>
      </c>
      <c r="E8" s="49">
        <v>29200</v>
      </c>
      <c r="F8" s="49">
        <v>214855</v>
      </c>
      <c r="G8" s="49">
        <v>2227397.9</v>
      </c>
      <c r="H8" s="49">
        <v>404042</v>
      </c>
      <c r="I8" s="49">
        <v>27708821.100000001</v>
      </c>
      <c r="J8" s="50">
        <f t="shared" si="0"/>
        <v>15910794.700000001</v>
      </c>
      <c r="K8" s="1"/>
      <c r="L8" s="47"/>
    </row>
    <row r="9" spans="1:12" x14ac:dyDescent="0.2">
      <c r="B9" s="51" t="s">
        <v>57</v>
      </c>
      <c r="C9" s="52">
        <v>220654</v>
      </c>
      <c r="D9" s="52">
        <v>11850933.300000001</v>
      </c>
      <c r="E9" s="52">
        <v>29200</v>
      </c>
      <c r="F9" s="52">
        <v>66433</v>
      </c>
      <c r="G9" s="52">
        <v>845832.6</v>
      </c>
      <c r="H9" s="52">
        <v>154221</v>
      </c>
      <c r="I9" s="52">
        <v>11005100.699999999</v>
      </c>
      <c r="J9" s="53">
        <f t="shared" si="0"/>
        <v>6501847.4999999991</v>
      </c>
      <c r="K9" s="1"/>
      <c r="L9" s="47"/>
    </row>
    <row r="10" spans="1:12" x14ac:dyDescent="0.2">
      <c r="B10" s="48" t="s">
        <v>58</v>
      </c>
      <c r="C10" s="49">
        <v>20315</v>
      </c>
      <c r="D10" s="49">
        <v>957146.6</v>
      </c>
      <c r="E10" s="49">
        <v>29200</v>
      </c>
      <c r="F10" s="49">
        <v>6401</v>
      </c>
      <c r="G10" s="49">
        <v>84040.7</v>
      </c>
      <c r="H10" s="49">
        <v>13914</v>
      </c>
      <c r="I10" s="49">
        <v>873105.9</v>
      </c>
      <c r="J10" s="50">
        <f t="shared" si="0"/>
        <v>466817.10000000003</v>
      </c>
      <c r="K10" s="1"/>
      <c r="L10" s="47"/>
    </row>
    <row r="11" spans="1:12" x14ac:dyDescent="0.2">
      <c r="B11" s="51" t="s">
        <v>59</v>
      </c>
      <c r="C11" s="52">
        <v>86477</v>
      </c>
      <c r="D11" s="52">
        <v>7492263.9000000004</v>
      </c>
      <c r="E11" s="52">
        <v>29200</v>
      </c>
      <c r="F11" s="52">
        <v>24173</v>
      </c>
      <c r="G11" s="52">
        <v>298913.2</v>
      </c>
      <c r="H11" s="52">
        <v>62304</v>
      </c>
      <c r="I11" s="52">
        <v>7193350.7000000002</v>
      </c>
      <c r="J11" s="53">
        <f t="shared" si="0"/>
        <v>5374073.9000000004</v>
      </c>
      <c r="K11" s="1"/>
      <c r="L11" s="47"/>
    </row>
    <row r="12" spans="1:12" x14ac:dyDescent="0.2">
      <c r="B12" s="48" t="s">
        <v>60</v>
      </c>
      <c r="C12" s="49">
        <v>21431</v>
      </c>
      <c r="D12" s="49">
        <v>1176496.5</v>
      </c>
      <c r="E12" s="49">
        <v>29200</v>
      </c>
      <c r="F12" s="49">
        <v>6954</v>
      </c>
      <c r="G12" s="49">
        <v>88330.8</v>
      </c>
      <c r="H12" s="49">
        <v>14477</v>
      </c>
      <c r="I12" s="49">
        <v>1088165.7</v>
      </c>
      <c r="J12" s="50">
        <f t="shared" si="0"/>
        <v>665437.30000000005</v>
      </c>
      <c r="K12" s="1"/>
      <c r="L12" s="47"/>
    </row>
    <row r="13" spans="1:12" x14ac:dyDescent="0.2">
      <c r="B13" s="51" t="s">
        <v>61</v>
      </c>
      <c r="C13" s="52">
        <v>24735</v>
      </c>
      <c r="D13" s="52">
        <v>1758391.4</v>
      </c>
      <c r="E13" s="52">
        <v>29200</v>
      </c>
      <c r="F13" s="52">
        <v>6426</v>
      </c>
      <c r="G13" s="52">
        <v>86302.2</v>
      </c>
      <c r="H13" s="52">
        <v>18309</v>
      </c>
      <c r="I13" s="52">
        <v>1672089.2</v>
      </c>
      <c r="J13" s="53">
        <f t="shared" si="0"/>
        <v>1137466.3999999999</v>
      </c>
      <c r="K13" s="1"/>
      <c r="L13" s="47"/>
    </row>
    <row r="14" spans="1:12" x14ac:dyDescent="0.2">
      <c r="B14" s="48" t="s">
        <v>62</v>
      </c>
      <c r="C14" s="49">
        <v>22791</v>
      </c>
      <c r="D14" s="49">
        <v>1128572.2</v>
      </c>
      <c r="E14" s="49">
        <v>29200</v>
      </c>
      <c r="F14" s="49">
        <v>7204</v>
      </c>
      <c r="G14" s="49">
        <v>98777.4</v>
      </c>
      <c r="H14" s="49">
        <v>15587</v>
      </c>
      <c r="I14" s="49">
        <v>1029794.8</v>
      </c>
      <c r="J14" s="50">
        <f t="shared" si="0"/>
        <v>574654.40000000014</v>
      </c>
      <c r="K14" s="1"/>
      <c r="L14" s="47"/>
    </row>
    <row r="15" spans="1:12" x14ac:dyDescent="0.2">
      <c r="B15" s="51" t="s">
        <v>63</v>
      </c>
      <c r="C15" s="52">
        <v>66005</v>
      </c>
      <c r="D15" s="52">
        <v>6242117.5999999996</v>
      </c>
      <c r="E15" s="52">
        <v>29200</v>
      </c>
      <c r="F15" s="52">
        <v>15993</v>
      </c>
      <c r="G15" s="52">
        <v>184700.1</v>
      </c>
      <c r="H15" s="52">
        <v>50012</v>
      </c>
      <c r="I15" s="52">
        <v>6057417.5</v>
      </c>
      <c r="J15" s="53">
        <f t="shared" si="0"/>
        <v>4597067.0999999996</v>
      </c>
      <c r="K15" s="1"/>
      <c r="L15" s="47"/>
    </row>
    <row r="16" spans="1:12" x14ac:dyDescent="0.2">
      <c r="B16" s="48" t="s">
        <v>64</v>
      </c>
      <c r="C16" s="49">
        <v>158319</v>
      </c>
      <c r="D16" s="49">
        <v>8177826.5</v>
      </c>
      <c r="E16" s="49">
        <v>29200</v>
      </c>
      <c r="F16" s="49">
        <v>51854</v>
      </c>
      <c r="G16" s="49">
        <v>622799.80000000005</v>
      </c>
      <c r="H16" s="49">
        <v>106465</v>
      </c>
      <c r="I16" s="49">
        <v>7555026.7000000002</v>
      </c>
      <c r="J16" s="50">
        <f t="shared" si="0"/>
        <v>4446248.7</v>
      </c>
      <c r="K16" s="1"/>
      <c r="L16" s="47"/>
    </row>
    <row r="17" spans="2:12" x14ac:dyDescent="0.2">
      <c r="B17" s="51" t="s">
        <v>65</v>
      </c>
      <c r="C17" s="52">
        <v>158457</v>
      </c>
      <c r="D17" s="52">
        <v>8242798.2999999998</v>
      </c>
      <c r="E17" s="52">
        <v>29200</v>
      </c>
      <c r="F17" s="52">
        <v>48592</v>
      </c>
      <c r="G17" s="52">
        <v>542047.4</v>
      </c>
      <c r="H17" s="52">
        <v>109865</v>
      </c>
      <c r="I17" s="52">
        <v>7700750.9000000004</v>
      </c>
      <c r="J17" s="53">
        <f t="shared" si="0"/>
        <v>4492692.9000000004</v>
      </c>
      <c r="K17" s="1"/>
      <c r="L17" s="47"/>
    </row>
    <row r="18" spans="2:12" x14ac:dyDescent="0.2">
      <c r="B18" s="48" t="s">
        <v>66</v>
      </c>
      <c r="C18" s="49">
        <v>121411</v>
      </c>
      <c r="D18" s="49">
        <v>7335822.9000000004</v>
      </c>
      <c r="E18" s="49">
        <v>29200</v>
      </c>
      <c r="F18" s="49">
        <v>41194</v>
      </c>
      <c r="G18" s="49">
        <v>490283.5</v>
      </c>
      <c r="H18" s="49">
        <v>80217</v>
      </c>
      <c r="I18" s="49">
        <v>6845539.4000000004</v>
      </c>
      <c r="J18" s="50">
        <f t="shared" si="0"/>
        <v>4503203</v>
      </c>
      <c r="K18" s="1"/>
      <c r="L18" s="47"/>
    </row>
    <row r="19" spans="2:12" x14ac:dyDescent="0.2">
      <c r="B19" s="51" t="s">
        <v>67</v>
      </c>
      <c r="C19" s="52">
        <v>163556</v>
      </c>
      <c r="D19" s="52">
        <v>10541011.800000001</v>
      </c>
      <c r="E19" s="52">
        <v>29200</v>
      </c>
      <c r="F19" s="52">
        <v>42426</v>
      </c>
      <c r="G19" s="52">
        <v>468566</v>
      </c>
      <c r="H19" s="52">
        <v>121130</v>
      </c>
      <c r="I19" s="52">
        <v>10072445.800000001</v>
      </c>
      <c r="J19" s="53">
        <f t="shared" si="0"/>
        <v>6535449.8000000007</v>
      </c>
      <c r="K19" s="1"/>
      <c r="L19" s="47"/>
    </row>
    <row r="20" spans="2:12" x14ac:dyDescent="0.2">
      <c r="B20" s="48" t="s">
        <v>68</v>
      </c>
      <c r="C20" s="49">
        <v>45286</v>
      </c>
      <c r="D20" s="49">
        <v>2366433.1</v>
      </c>
      <c r="E20" s="49">
        <v>29200</v>
      </c>
      <c r="F20" s="49">
        <v>13808</v>
      </c>
      <c r="G20" s="49">
        <v>177687.2</v>
      </c>
      <c r="H20" s="49">
        <v>31478</v>
      </c>
      <c r="I20" s="49">
        <v>2188745.9</v>
      </c>
      <c r="J20" s="50">
        <f t="shared" si="0"/>
        <v>1269588.2999999998</v>
      </c>
      <c r="K20" s="1"/>
      <c r="L20" s="47"/>
    </row>
    <row r="21" spans="2:12" x14ac:dyDescent="0.2">
      <c r="B21" s="51" t="s">
        <v>69</v>
      </c>
      <c r="C21" s="52">
        <v>31315</v>
      </c>
      <c r="D21" s="52">
        <v>1697067.6</v>
      </c>
      <c r="E21" s="52">
        <v>29200</v>
      </c>
      <c r="F21" s="52">
        <v>10347</v>
      </c>
      <c r="G21" s="52">
        <v>133617.70000000001</v>
      </c>
      <c r="H21" s="52">
        <v>20968</v>
      </c>
      <c r="I21" s="52">
        <v>1563449.9</v>
      </c>
      <c r="J21" s="53">
        <f t="shared" si="0"/>
        <v>951184.29999999993</v>
      </c>
      <c r="K21" s="1"/>
      <c r="L21" s="47"/>
    </row>
    <row r="22" spans="2:12" x14ac:dyDescent="0.2">
      <c r="B22" s="48" t="s">
        <v>70</v>
      </c>
      <c r="C22" s="49">
        <v>9081</v>
      </c>
      <c r="D22" s="49">
        <v>491971.2</v>
      </c>
      <c r="E22" s="49">
        <v>29200</v>
      </c>
      <c r="F22" s="49">
        <v>2913</v>
      </c>
      <c r="G22" s="49">
        <v>38739.199999999997</v>
      </c>
      <c r="H22" s="49">
        <v>6168</v>
      </c>
      <c r="I22" s="49">
        <v>453232</v>
      </c>
      <c r="J22" s="50">
        <f t="shared" si="0"/>
        <v>273126.40000000002</v>
      </c>
      <c r="K22" s="1"/>
      <c r="L22" s="47"/>
    </row>
    <row r="23" spans="2:12" x14ac:dyDescent="0.2">
      <c r="B23" s="51" t="s">
        <v>71</v>
      </c>
      <c r="C23" s="52">
        <v>279512</v>
      </c>
      <c r="D23" s="52">
        <v>14251304</v>
      </c>
      <c r="E23" s="52">
        <v>29200</v>
      </c>
      <c r="F23" s="52">
        <v>89457</v>
      </c>
      <c r="G23" s="52">
        <v>1161089.5</v>
      </c>
      <c r="H23" s="52">
        <v>190055</v>
      </c>
      <c r="I23" s="52">
        <v>13090214.5</v>
      </c>
      <c r="J23" s="53">
        <f t="shared" si="0"/>
        <v>7540608.5</v>
      </c>
      <c r="K23" s="1"/>
      <c r="L23" s="47"/>
    </row>
    <row r="24" spans="2:12" x14ac:dyDescent="0.2">
      <c r="B24" s="48" t="s">
        <v>72</v>
      </c>
      <c r="C24" s="49">
        <v>126881</v>
      </c>
      <c r="D24" s="49">
        <v>6205298.5</v>
      </c>
      <c r="E24" s="49">
        <v>29200</v>
      </c>
      <c r="F24" s="49">
        <v>48533</v>
      </c>
      <c r="G24" s="49">
        <v>493068.9</v>
      </c>
      <c r="H24" s="49">
        <v>78348</v>
      </c>
      <c r="I24" s="49">
        <v>5712229.5999999996</v>
      </c>
      <c r="J24" s="50">
        <f t="shared" si="0"/>
        <v>3424467.9999999995</v>
      </c>
      <c r="K24" s="1"/>
      <c r="L24" s="47"/>
    </row>
    <row r="25" spans="2:12" x14ac:dyDescent="0.2">
      <c r="B25" s="51" t="s">
        <v>73</v>
      </c>
      <c r="C25" s="52">
        <v>352754</v>
      </c>
      <c r="D25" s="52">
        <v>20478161.800000001</v>
      </c>
      <c r="E25" s="52">
        <v>29200</v>
      </c>
      <c r="F25" s="52">
        <v>89065</v>
      </c>
      <c r="G25" s="52">
        <v>1104798.3</v>
      </c>
      <c r="H25" s="52">
        <v>263689</v>
      </c>
      <c r="I25" s="52">
        <v>19373363.5</v>
      </c>
      <c r="J25" s="53">
        <f t="shared" si="0"/>
        <v>11673644.699999999</v>
      </c>
      <c r="K25" s="1"/>
      <c r="L25" s="47"/>
    </row>
    <row r="26" spans="2:12" x14ac:dyDescent="0.2">
      <c r="B26" s="48" t="s">
        <v>74</v>
      </c>
      <c r="C26" s="49">
        <v>143822</v>
      </c>
      <c r="D26" s="49">
        <v>7676553.7999999998</v>
      </c>
      <c r="E26" s="49">
        <v>29200</v>
      </c>
      <c r="F26" s="49">
        <v>42933</v>
      </c>
      <c r="G26" s="49">
        <v>569391.69999999995</v>
      </c>
      <c r="H26" s="49">
        <v>100889</v>
      </c>
      <c r="I26" s="49">
        <v>7107162.0999999996</v>
      </c>
      <c r="J26" s="50">
        <f t="shared" si="0"/>
        <v>4161203.3</v>
      </c>
      <c r="K26" s="1"/>
      <c r="L26" s="47"/>
    </row>
    <row r="27" spans="2:12" x14ac:dyDescent="0.2">
      <c r="B27" s="51" t="s">
        <v>75</v>
      </c>
      <c r="C27" s="52">
        <v>210984</v>
      </c>
      <c r="D27" s="52">
        <v>11152198.4</v>
      </c>
      <c r="E27" s="52">
        <v>29200</v>
      </c>
      <c r="F27" s="52">
        <v>80437</v>
      </c>
      <c r="G27" s="52">
        <v>986520.4</v>
      </c>
      <c r="H27" s="52">
        <v>130547</v>
      </c>
      <c r="I27" s="52">
        <v>10165678</v>
      </c>
      <c r="J27" s="53">
        <f t="shared" si="0"/>
        <v>6353705.5999999996</v>
      </c>
      <c r="K27" s="1"/>
      <c r="L27" s="47"/>
    </row>
    <row r="28" spans="2:12" x14ac:dyDescent="0.2">
      <c r="B28" s="48" t="s">
        <v>76</v>
      </c>
      <c r="C28" s="49">
        <v>404427</v>
      </c>
      <c r="D28" s="49">
        <v>24772988.600000001</v>
      </c>
      <c r="E28" s="49">
        <v>29200</v>
      </c>
      <c r="F28" s="49">
        <v>136168</v>
      </c>
      <c r="G28" s="49">
        <v>1452494.7</v>
      </c>
      <c r="H28" s="49">
        <v>268259</v>
      </c>
      <c r="I28" s="49">
        <v>23320493.899999999</v>
      </c>
      <c r="J28" s="50">
        <f t="shared" si="0"/>
        <v>15487331.099999998</v>
      </c>
      <c r="K28" s="1"/>
      <c r="L28" s="47"/>
    </row>
    <row r="29" spans="2:12" x14ac:dyDescent="0.2">
      <c r="B29" s="51" t="s">
        <v>77</v>
      </c>
      <c r="C29" s="52">
        <v>218654</v>
      </c>
      <c r="D29" s="52">
        <v>9170280.9000000004</v>
      </c>
      <c r="E29" s="52">
        <v>29200</v>
      </c>
      <c r="F29" s="52">
        <v>97164</v>
      </c>
      <c r="G29" s="52">
        <v>846718.6</v>
      </c>
      <c r="H29" s="52">
        <v>121490</v>
      </c>
      <c r="I29" s="52">
        <v>8323562.2999999998</v>
      </c>
      <c r="J29" s="53">
        <f t="shared" si="0"/>
        <v>4776054.3</v>
      </c>
      <c r="K29" s="1"/>
      <c r="L29" s="47"/>
    </row>
    <row r="30" spans="2:12" x14ac:dyDescent="0.2">
      <c r="B30" s="48" t="s">
        <v>78</v>
      </c>
      <c r="C30" s="49">
        <v>103114</v>
      </c>
      <c r="D30" s="49">
        <v>5086154.9000000004</v>
      </c>
      <c r="E30" s="49">
        <v>29200</v>
      </c>
      <c r="F30" s="49">
        <v>36716</v>
      </c>
      <c r="G30" s="49">
        <v>413005.3</v>
      </c>
      <c r="H30" s="49">
        <v>66398</v>
      </c>
      <c r="I30" s="49">
        <v>4673149.5999999996</v>
      </c>
      <c r="J30" s="50">
        <f t="shared" si="0"/>
        <v>2734328</v>
      </c>
      <c r="K30" s="1"/>
      <c r="L30" s="47"/>
    </row>
    <row r="31" spans="2:12" x14ac:dyDescent="0.2">
      <c r="B31" s="51" t="s">
        <v>79</v>
      </c>
      <c r="C31" s="52">
        <v>256606</v>
      </c>
      <c r="D31" s="52">
        <v>18558566.300000001</v>
      </c>
      <c r="E31" s="52">
        <v>29200</v>
      </c>
      <c r="F31" s="52">
        <v>85535</v>
      </c>
      <c r="G31" s="52">
        <v>933627.9</v>
      </c>
      <c r="H31" s="52">
        <v>171071</v>
      </c>
      <c r="I31" s="52">
        <v>17624938.399999999</v>
      </c>
      <c r="J31" s="53">
        <f t="shared" si="0"/>
        <v>12629665.199999999</v>
      </c>
      <c r="K31" s="1"/>
      <c r="L31" s="47"/>
    </row>
    <row r="32" spans="2:12" x14ac:dyDescent="0.2">
      <c r="B32" s="48" t="s">
        <v>80</v>
      </c>
      <c r="C32" s="49">
        <v>42813</v>
      </c>
      <c r="D32" s="49">
        <v>1905669.8</v>
      </c>
      <c r="E32" s="49">
        <v>29200</v>
      </c>
      <c r="F32" s="49">
        <v>15968</v>
      </c>
      <c r="G32" s="49">
        <v>197058.8</v>
      </c>
      <c r="H32" s="49">
        <v>26845</v>
      </c>
      <c r="I32" s="49">
        <v>1708611</v>
      </c>
      <c r="J32" s="50">
        <f t="shared" si="0"/>
        <v>924737</v>
      </c>
      <c r="K32" s="1"/>
      <c r="L32" s="47"/>
    </row>
    <row r="33" spans="2:12" s="54" customFormat="1" x14ac:dyDescent="0.2">
      <c r="B33" s="55" t="s">
        <v>81</v>
      </c>
      <c r="C33" s="56">
        <f>SUM(C7:C32)</f>
        <v>4744872</v>
      </c>
      <c r="D33" s="56">
        <f>SUM(D7:D32)</f>
        <v>274131354.20000005</v>
      </c>
      <c r="E33" s="56">
        <f>AVERAGE(E7:E32)</f>
        <v>29200</v>
      </c>
      <c r="F33" s="56">
        <f>SUM(F7:F32)</f>
        <v>1516484</v>
      </c>
      <c r="G33" s="56">
        <f>SUM(G7:G32)</f>
        <v>17210065.800000001</v>
      </c>
      <c r="H33" s="56">
        <f>SUM(H7:H32)</f>
        <v>3228388</v>
      </c>
      <c r="I33" s="56">
        <f>SUM(I7:I32)</f>
        <v>256921288.40000007</v>
      </c>
      <c r="J33" s="57">
        <f>SUM(J7:J32)</f>
        <v>162652358.79999998</v>
      </c>
      <c r="L33" s="58"/>
    </row>
    <row r="34" spans="2:12" x14ac:dyDescent="0.2">
      <c r="B34" s="59"/>
      <c r="K34" s="1"/>
    </row>
    <row r="35" spans="2:12" x14ac:dyDescent="0.2">
      <c r="K35" s="1"/>
    </row>
    <row r="36" spans="2:12" x14ac:dyDescent="0.2">
      <c r="K36" s="1"/>
    </row>
  </sheetData>
  <conditionalFormatting sqref="F1">
    <cfRule type="expression" dxfId="14" priority="1" stopIfTrue="1">
      <formula>ISBLANK(F1)</formula>
    </cfRule>
  </conditionalFormatting>
  <conditionalFormatting sqref="C7:I32">
    <cfRule type="expression" dxfId="13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33"/>
  <sheetViews>
    <sheetView showGridLines="0" workbookViewId="0"/>
  </sheetViews>
  <sheetFormatPr baseColWidth="10" defaultColWidth="9.140625" defaultRowHeight="12.75" x14ac:dyDescent="0.2"/>
  <cols>
    <col min="1" max="1" width="1.42578125" style="60" customWidth="1"/>
    <col min="2" max="2" width="15.5703125" style="1" customWidth="1"/>
    <col min="3" max="3" width="29.85546875" style="1" customWidth="1"/>
    <col min="4" max="4" width="9.5703125" style="1" customWidth="1"/>
  </cols>
  <sheetData>
    <row r="1" spans="1:4" ht="20.25" customHeight="1" x14ac:dyDescent="0.3">
      <c r="B1" s="61" t="s">
        <v>6</v>
      </c>
      <c r="C1" s="61"/>
      <c r="D1" s="62">
        <v>2010</v>
      </c>
    </row>
    <row r="2" spans="1:4" ht="15.75" customHeight="1" x14ac:dyDescent="0.25">
      <c r="B2" s="63" t="str">
        <f>Info!A4</f>
        <v>Referenzjahr 2016</v>
      </c>
      <c r="C2" s="64"/>
    </row>
    <row r="3" spans="1:4" ht="19.5" customHeight="1" x14ac:dyDescent="0.2">
      <c r="A3" s="65"/>
      <c r="B3" s="60"/>
      <c r="C3" s="21" t="str">
        <f>Info!$C$28</f>
        <v>FA_2016_20150609</v>
      </c>
    </row>
    <row r="4" spans="1:4" ht="38.25" customHeight="1" x14ac:dyDescent="0.2">
      <c r="A4" s="65"/>
      <c r="B4" s="4"/>
      <c r="C4" s="66" t="s">
        <v>82</v>
      </c>
    </row>
    <row r="5" spans="1:4" ht="17.25" customHeight="1" x14ac:dyDescent="0.2">
      <c r="B5" s="67" t="s">
        <v>49</v>
      </c>
      <c r="C5" s="68" t="str">
        <f>"QS_"&amp;Info!C30&amp;"_"&amp;Info!C31&amp;".xlsx"</f>
        <v>QS_2016_2010.xlsx</v>
      </c>
    </row>
    <row r="6" spans="1:4" x14ac:dyDescent="0.2">
      <c r="A6" s="69"/>
      <c r="B6" s="70" t="s">
        <v>52</v>
      </c>
      <c r="C6" s="71" t="s">
        <v>83</v>
      </c>
    </row>
    <row r="7" spans="1:4" ht="15" customHeight="1" x14ac:dyDescent="0.2">
      <c r="A7" s="72"/>
      <c r="B7" s="73" t="s">
        <v>55</v>
      </c>
      <c r="C7" s="74">
        <v>1742490.9823463799</v>
      </c>
    </row>
    <row r="8" spans="1:4" ht="15" customHeight="1" x14ac:dyDescent="0.2">
      <c r="A8" s="72"/>
      <c r="B8" s="75" t="s">
        <v>56</v>
      </c>
      <c r="C8" s="76">
        <v>574232.33215010399</v>
      </c>
    </row>
    <row r="9" spans="1:4" ht="15" customHeight="1" x14ac:dyDescent="0.2">
      <c r="A9" s="72"/>
      <c r="B9" s="77" t="s">
        <v>57</v>
      </c>
      <c r="C9" s="78">
        <v>247233.90595377301</v>
      </c>
    </row>
    <row r="10" spans="1:4" ht="15" customHeight="1" x14ac:dyDescent="0.2">
      <c r="A10" s="72"/>
      <c r="B10" s="75" t="s">
        <v>58</v>
      </c>
      <c r="C10" s="76">
        <v>27337.237446750001</v>
      </c>
    </row>
    <row r="11" spans="1:4" ht="15" customHeight="1" x14ac:dyDescent="0.2">
      <c r="A11" s="72"/>
      <c r="B11" s="77" t="s">
        <v>59</v>
      </c>
      <c r="C11" s="78">
        <v>118372.951580323</v>
      </c>
    </row>
    <row r="12" spans="1:4" ht="15" customHeight="1" x14ac:dyDescent="0.2">
      <c r="A12" s="72"/>
      <c r="B12" s="75" t="s">
        <v>60</v>
      </c>
      <c r="C12" s="76">
        <v>28227.114170599802</v>
      </c>
    </row>
    <row r="13" spans="1:4" ht="15" customHeight="1" x14ac:dyDescent="0.2">
      <c r="A13" s="72"/>
      <c r="B13" s="77" t="s">
        <v>61</v>
      </c>
      <c r="C13" s="78">
        <v>25419.8069058334</v>
      </c>
    </row>
    <row r="14" spans="1:4" ht="15" customHeight="1" x14ac:dyDescent="0.2">
      <c r="A14" s="72"/>
      <c r="B14" s="75" t="s">
        <v>62</v>
      </c>
      <c r="C14" s="76">
        <v>33334.549871553201</v>
      </c>
    </row>
    <row r="15" spans="1:4" ht="15" customHeight="1" x14ac:dyDescent="0.2">
      <c r="A15" s="72"/>
      <c r="B15" s="77" t="s">
        <v>63</v>
      </c>
      <c r="C15" s="78">
        <v>199923.323052569</v>
      </c>
    </row>
    <row r="16" spans="1:4" ht="15" customHeight="1" x14ac:dyDescent="0.2">
      <c r="A16" s="72"/>
      <c r="B16" s="75" t="s">
        <v>64</v>
      </c>
      <c r="C16" s="76">
        <v>186742.99332208201</v>
      </c>
    </row>
    <row r="17" spans="1:3" ht="15" customHeight="1" x14ac:dyDescent="0.2">
      <c r="A17" s="72"/>
      <c r="B17" s="77" t="s">
        <v>65</v>
      </c>
      <c r="C17" s="78">
        <v>151886.10557367501</v>
      </c>
    </row>
    <row r="18" spans="1:3" ht="15" customHeight="1" x14ac:dyDescent="0.2">
      <c r="A18" s="72"/>
      <c r="B18" s="75" t="s">
        <v>66</v>
      </c>
      <c r="C18" s="76">
        <v>628472.91784103203</v>
      </c>
    </row>
    <row r="19" spans="1:3" ht="15" customHeight="1" x14ac:dyDescent="0.2">
      <c r="A19" s="72"/>
      <c r="B19" s="77" t="s">
        <v>67</v>
      </c>
      <c r="C19" s="78">
        <v>353099.57051899302</v>
      </c>
    </row>
    <row r="20" spans="1:3" ht="15" customHeight="1" x14ac:dyDescent="0.2">
      <c r="A20" s="72"/>
      <c r="B20" s="75" t="s">
        <v>68</v>
      </c>
      <c r="C20" s="76">
        <v>143926.952488157</v>
      </c>
    </row>
    <row r="21" spans="1:3" ht="15" customHeight="1" x14ac:dyDescent="0.2">
      <c r="A21" s="72"/>
      <c r="B21" s="77" t="s">
        <v>69</v>
      </c>
      <c r="C21" s="78">
        <v>38789.757777993698</v>
      </c>
    </row>
    <row r="22" spans="1:3" ht="15" customHeight="1" x14ac:dyDescent="0.2">
      <c r="A22" s="72"/>
      <c r="B22" s="75" t="s">
        <v>70</v>
      </c>
      <c r="C22" s="76">
        <v>7834.0374120035203</v>
      </c>
    </row>
    <row r="23" spans="1:3" ht="15" customHeight="1" x14ac:dyDescent="0.2">
      <c r="A23" s="72"/>
      <c r="B23" s="77" t="s">
        <v>71</v>
      </c>
      <c r="C23" s="78">
        <v>445577.025862679</v>
      </c>
    </row>
    <row r="24" spans="1:3" ht="15" customHeight="1" x14ac:dyDescent="0.2">
      <c r="A24" s="72"/>
      <c r="B24" s="75" t="s">
        <v>72</v>
      </c>
      <c r="C24" s="76">
        <v>355233.00700109999</v>
      </c>
    </row>
    <row r="25" spans="1:3" ht="15" customHeight="1" x14ac:dyDescent="0.2">
      <c r="A25" s="72"/>
      <c r="B25" s="77" t="s">
        <v>73</v>
      </c>
      <c r="C25" s="78">
        <v>540355.59828735597</v>
      </c>
    </row>
    <row r="26" spans="1:3" ht="15" customHeight="1" x14ac:dyDescent="0.2">
      <c r="A26" s="72"/>
      <c r="B26" s="75" t="s">
        <v>74</v>
      </c>
      <c r="C26" s="76">
        <v>238177.64345672401</v>
      </c>
    </row>
    <row r="27" spans="1:3" ht="15" customHeight="1" x14ac:dyDescent="0.2">
      <c r="A27" s="72"/>
      <c r="B27" s="77" t="s">
        <v>75</v>
      </c>
      <c r="C27" s="78">
        <v>788813.76058852498</v>
      </c>
    </row>
    <row r="28" spans="1:3" ht="15" customHeight="1" x14ac:dyDescent="0.2">
      <c r="A28" s="72"/>
      <c r="B28" s="75" t="s">
        <v>76</v>
      </c>
      <c r="C28" s="76">
        <v>1138886.8671426701</v>
      </c>
    </row>
    <row r="29" spans="1:3" ht="15" customHeight="1" x14ac:dyDescent="0.2">
      <c r="A29" s="72"/>
      <c r="B29" s="77" t="s">
        <v>77</v>
      </c>
      <c r="C29" s="78">
        <v>368067.55488419998</v>
      </c>
    </row>
    <row r="30" spans="1:3" ht="15" customHeight="1" x14ac:dyDescent="0.2">
      <c r="A30" s="72"/>
      <c r="B30" s="75" t="s">
        <v>78</v>
      </c>
      <c r="C30" s="76">
        <v>210847.18491102301</v>
      </c>
    </row>
    <row r="31" spans="1:3" ht="15" customHeight="1" x14ac:dyDescent="0.2">
      <c r="A31" s="72"/>
      <c r="B31" s="77" t="s">
        <v>79</v>
      </c>
      <c r="C31" s="78">
        <v>2014592.3582289501</v>
      </c>
    </row>
    <row r="32" spans="1:3" ht="15" customHeight="1" x14ac:dyDescent="0.2">
      <c r="A32" s="72"/>
      <c r="B32" s="75" t="s">
        <v>80</v>
      </c>
      <c r="C32" s="76">
        <v>73168.152358938605</v>
      </c>
    </row>
    <row r="33" spans="1:3" s="54" customFormat="1" ht="18.75" customHeight="1" x14ac:dyDescent="0.2">
      <c r="A33" s="79"/>
      <c r="B33" s="80" t="s">
        <v>81</v>
      </c>
      <c r="C33" s="81">
        <f>SUM(C7:C32)</f>
        <v>10681043.691133985</v>
      </c>
    </row>
  </sheetData>
  <conditionalFormatting sqref="D1">
    <cfRule type="expression" dxfId="12" priority="1" stopIfTrue="1">
      <formula>ISBLANK(D1)</formula>
    </cfRule>
  </conditionalFormatting>
  <conditionalFormatting sqref="C7:C32">
    <cfRule type="expression" dxfId="11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37"/>
  <sheetViews>
    <sheetView showGridLines="0" workbookViewId="0">
      <selection activeCell="A4" sqref="A4"/>
    </sheetView>
  </sheetViews>
  <sheetFormatPr baseColWidth="10" defaultColWidth="9.140625" defaultRowHeight="12.75" x14ac:dyDescent="0.2"/>
  <cols>
    <col min="1" max="1" width="16.5703125" style="1" customWidth="1"/>
    <col min="2" max="2" width="14.28515625" style="1" customWidth="1"/>
    <col min="3" max="3" width="12.5703125" style="1" customWidth="1"/>
    <col min="4" max="4" width="17" style="1" customWidth="1"/>
  </cols>
  <sheetData>
    <row r="1" spans="1:5" ht="23.25" customHeight="1" x14ac:dyDescent="0.2">
      <c r="A1" s="82" t="s">
        <v>8</v>
      </c>
      <c r="B1" s="82"/>
      <c r="C1" s="82"/>
      <c r="E1" s="19">
        <v>2010</v>
      </c>
    </row>
    <row r="2" spans="1:5" ht="15.75" customHeight="1" x14ac:dyDescent="0.25">
      <c r="A2" s="83" t="str">
        <f>Info!A4</f>
        <v>Referenzjahr 2016</v>
      </c>
      <c r="B2" s="64"/>
      <c r="C2" s="64"/>
    </row>
    <row r="3" spans="1:5" ht="12" customHeight="1" x14ac:dyDescent="0.2">
      <c r="A3" s="84"/>
      <c r="B3" s="85"/>
      <c r="C3" s="17"/>
      <c r="D3" s="21" t="str">
        <f>Info!$C$28</f>
        <v>FA_2016_20150609</v>
      </c>
    </row>
    <row r="4" spans="1:5" s="1" customFormat="1" x14ac:dyDescent="0.2">
      <c r="A4" s="86" t="s">
        <v>30</v>
      </c>
      <c r="B4" s="25" t="s">
        <v>84</v>
      </c>
      <c r="C4" s="25" t="s">
        <v>31</v>
      </c>
      <c r="D4" s="87" t="s">
        <v>32</v>
      </c>
    </row>
    <row r="5" spans="1:5" x14ac:dyDescent="0.2">
      <c r="A5" s="88" t="s">
        <v>39</v>
      </c>
      <c r="B5" s="30"/>
      <c r="C5" s="30"/>
      <c r="D5" s="89" t="s">
        <v>85</v>
      </c>
    </row>
    <row r="6" spans="1:5" ht="25.5" customHeight="1" x14ac:dyDescent="0.2">
      <c r="A6" s="90"/>
      <c r="B6" s="36" t="s">
        <v>86</v>
      </c>
      <c r="C6" s="36" t="s">
        <v>87</v>
      </c>
      <c r="D6" s="38" t="s">
        <v>88</v>
      </c>
      <c r="E6" s="54"/>
    </row>
    <row r="7" spans="1:5" x14ac:dyDescent="0.2">
      <c r="A7" s="91" t="s">
        <v>49</v>
      </c>
      <c r="B7" s="42" t="s">
        <v>50</v>
      </c>
      <c r="C7" s="42" t="s">
        <v>89</v>
      </c>
      <c r="D7" s="92"/>
    </row>
    <row r="8" spans="1:5" s="39" customFormat="1" ht="11.25" customHeight="1" x14ac:dyDescent="0.2">
      <c r="A8" s="93" t="s">
        <v>52</v>
      </c>
      <c r="B8" s="41" t="s">
        <v>53</v>
      </c>
      <c r="C8" s="41"/>
      <c r="D8" s="43" t="s">
        <v>53</v>
      </c>
    </row>
    <row r="9" spans="1:5" ht="15" customHeight="1" x14ac:dyDescent="0.2">
      <c r="A9" s="44" t="s">
        <v>55</v>
      </c>
      <c r="B9" s="94">
        <v>342937596</v>
      </c>
      <c r="C9" s="95">
        <f t="shared" ref="C9:C34" si="0">C$35</f>
        <v>1.4999999999999999E-2</v>
      </c>
      <c r="D9" s="96">
        <f t="shared" ref="D9:D34" si="1">B9*C9</f>
        <v>5144063.9399999995</v>
      </c>
    </row>
    <row r="10" spans="1:5" ht="15" customHeight="1" x14ac:dyDescent="0.2">
      <c r="A10" s="48" t="s">
        <v>56</v>
      </c>
      <c r="B10" s="97">
        <v>148222558.78400001</v>
      </c>
      <c r="C10" s="98">
        <f t="shared" si="0"/>
        <v>1.4999999999999999E-2</v>
      </c>
      <c r="D10" s="99">
        <f t="shared" si="1"/>
        <v>2223338.3817600003</v>
      </c>
    </row>
    <row r="11" spans="1:5" ht="15" customHeight="1" x14ac:dyDescent="0.2">
      <c r="A11" s="51" t="s">
        <v>57</v>
      </c>
      <c r="B11" s="100">
        <v>57043015.739929996</v>
      </c>
      <c r="C11" s="101">
        <f t="shared" si="0"/>
        <v>1.4999999999999999E-2</v>
      </c>
      <c r="D11" s="102">
        <f t="shared" si="1"/>
        <v>855645.23609894991</v>
      </c>
    </row>
    <row r="12" spans="1:5" ht="15" customHeight="1" x14ac:dyDescent="0.2">
      <c r="A12" s="48" t="s">
        <v>58</v>
      </c>
      <c r="B12" s="97">
        <v>4305563.9400000004</v>
      </c>
      <c r="C12" s="98">
        <f t="shared" si="0"/>
        <v>1.4999999999999999E-2</v>
      </c>
      <c r="D12" s="99">
        <f t="shared" si="1"/>
        <v>64583.459100000007</v>
      </c>
    </row>
    <row r="13" spans="1:5" ht="15" customHeight="1" x14ac:dyDescent="0.2">
      <c r="A13" s="51" t="s">
        <v>59</v>
      </c>
      <c r="B13" s="100">
        <v>79455521.944999993</v>
      </c>
      <c r="C13" s="101">
        <f t="shared" si="0"/>
        <v>1.4999999999999999E-2</v>
      </c>
      <c r="D13" s="102">
        <f t="shared" si="1"/>
        <v>1191832.8291749998</v>
      </c>
    </row>
    <row r="14" spans="1:5" ht="15" customHeight="1" x14ac:dyDescent="0.2">
      <c r="A14" s="48" t="s">
        <v>60</v>
      </c>
      <c r="B14" s="97">
        <v>7245962.5669999998</v>
      </c>
      <c r="C14" s="98">
        <f t="shared" si="0"/>
        <v>1.4999999999999999E-2</v>
      </c>
      <c r="D14" s="99">
        <f t="shared" si="1"/>
        <v>108689.438505</v>
      </c>
    </row>
    <row r="15" spans="1:5" ht="15" customHeight="1" x14ac:dyDescent="0.2">
      <c r="A15" s="51" t="s">
        <v>61</v>
      </c>
      <c r="B15" s="100">
        <v>23231878.113000002</v>
      </c>
      <c r="C15" s="101">
        <f t="shared" si="0"/>
        <v>1.4999999999999999E-2</v>
      </c>
      <c r="D15" s="102">
        <f t="shared" si="1"/>
        <v>348478.17169500003</v>
      </c>
    </row>
    <row r="16" spans="1:5" ht="15" customHeight="1" x14ac:dyDescent="0.2">
      <c r="A16" s="48" t="s">
        <v>62</v>
      </c>
      <c r="B16" s="97">
        <v>6173874.2680000002</v>
      </c>
      <c r="C16" s="98">
        <f t="shared" si="0"/>
        <v>1.4999999999999999E-2</v>
      </c>
      <c r="D16" s="99">
        <f t="shared" si="1"/>
        <v>92608.114019999994</v>
      </c>
    </row>
    <row r="17" spans="1:4" ht="15" customHeight="1" x14ac:dyDescent="0.2">
      <c r="A17" s="51" t="s">
        <v>63</v>
      </c>
      <c r="B17" s="100">
        <v>43327479.895999998</v>
      </c>
      <c r="C17" s="101">
        <f t="shared" si="0"/>
        <v>1.4999999999999999E-2</v>
      </c>
      <c r="D17" s="102">
        <f t="shared" si="1"/>
        <v>649912.19843999995</v>
      </c>
    </row>
    <row r="18" spans="1:4" ht="15" customHeight="1" x14ac:dyDescent="0.2">
      <c r="A18" s="48" t="s">
        <v>64</v>
      </c>
      <c r="B18" s="97">
        <v>24795223.177000001</v>
      </c>
      <c r="C18" s="98">
        <f t="shared" si="0"/>
        <v>1.4999999999999999E-2</v>
      </c>
      <c r="D18" s="99">
        <f t="shared" si="1"/>
        <v>371928.34765499999</v>
      </c>
    </row>
    <row r="19" spans="1:4" ht="15" customHeight="1" x14ac:dyDescent="0.2">
      <c r="A19" s="51" t="s">
        <v>65</v>
      </c>
      <c r="B19" s="100">
        <v>21068839.427999999</v>
      </c>
      <c r="C19" s="101">
        <f t="shared" si="0"/>
        <v>1.4999999999999999E-2</v>
      </c>
      <c r="D19" s="102">
        <f t="shared" si="1"/>
        <v>316032.59141999995</v>
      </c>
    </row>
    <row r="20" spans="1:4" ht="15" customHeight="1" x14ac:dyDescent="0.2">
      <c r="A20" s="48" t="s">
        <v>66</v>
      </c>
      <c r="B20" s="97">
        <v>44220152.322999999</v>
      </c>
      <c r="C20" s="98">
        <f t="shared" si="0"/>
        <v>1.4999999999999999E-2</v>
      </c>
      <c r="D20" s="99">
        <f t="shared" si="1"/>
        <v>663302.28484500002</v>
      </c>
    </row>
    <row r="21" spans="1:4" ht="15" customHeight="1" x14ac:dyDescent="0.2">
      <c r="A21" s="51" t="s">
        <v>67</v>
      </c>
      <c r="B21" s="100">
        <v>35550333.681999996</v>
      </c>
      <c r="C21" s="101">
        <f t="shared" si="0"/>
        <v>1.4999999999999999E-2</v>
      </c>
      <c r="D21" s="102">
        <f t="shared" si="1"/>
        <v>533255.00522999989</v>
      </c>
    </row>
    <row r="22" spans="1:4" ht="15" customHeight="1" x14ac:dyDescent="0.2">
      <c r="A22" s="48" t="s">
        <v>68</v>
      </c>
      <c r="B22" s="97">
        <v>10983382.120999999</v>
      </c>
      <c r="C22" s="98">
        <f t="shared" si="0"/>
        <v>1.4999999999999999E-2</v>
      </c>
      <c r="D22" s="99">
        <f t="shared" si="1"/>
        <v>164750.73181499998</v>
      </c>
    </row>
    <row r="23" spans="1:4" ht="15" customHeight="1" x14ac:dyDescent="0.2">
      <c r="A23" s="51" t="s">
        <v>69</v>
      </c>
      <c r="B23" s="100">
        <v>11510478.381999999</v>
      </c>
      <c r="C23" s="101">
        <f t="shared" si="0"/>
        <v>1.4999999999999999E-2</v>
      </c>
      <c r="D23" s="102">
        <f t="shared" si="1"/>
        <v>172657.17572999999</v>
      </c>
    </row>
    <row r="24" spans="1:4" ht="15" customHeight="1" x14ac:dyDescent="0.2">
      <c r="A24" s="48" t="s">
        <v>70</v>
      </c>
      <c r="B24" s="97">
        <v>3877347.5180000002</v>
      </c>
      <c r="C24" s="98">
        <f t="shared" si="0"/>
        <v>1.4999999999999999E-2</v>
      </c>
      <c r="D24" s="99">
        <f t="shared" si="1"/>
        <v>58160.212769999998</v>
      </c>
    </row>
    <row r="25" spans="1:4" ht="15" customHeight="1" x14ac:dyDescent="0.2">
      <c r="A25" s="51" t="s">
        <v>71</v>
      </c>
      <c r="B25" s="100">
        <v>82256806.165000007</v>
      </c>
      <c r="C25" s="101">
        <f t="shared" si="0"/>
        <v>1.4999999999999999E-2</v>
      </c>
      <c r="D25" s="102">
        <f t="shared" si="1"/>
        <v>1233852.0924750001</v>
      </c>
    </row>
    <row r="26" spans="1:4" ht="15" customHeight="1" x14ac:dyDescent="0.2">
      <c r="A26" s="48" t="s">
        <v>72</v>
      </c>
      <c r="B26" s="97">
        <v>47220450.505999997</v>
      </c>
      <c r="C26" s="98">
        <f t="shared" si="0"/>
        <v>1.4999999999999999E-2</v>
      </c>
      <c r="D26" s="99">
        <f t="shared" si="1"/>
        <v>708306.75758999994</v>
      </c>
    </row>
    <row r="27" spans="1:4" ht="15" customHeight="1" x14ac:dyDescent="0.2">
      <c r="A27" s="51" t="s">
        <v>73</v>
      </c>
      <c r="B27" s="100">
        <v>94809025.653999999</v>
      </c>
      <c r="C27" s="101">
        <f t="shared" si="0"/>
        <v>1.4999999999999999E-2</v>
      </c>
      <c r="D27" s="102">
        <f t="shared" si="1"/>
        <v>1422135.38481</v>
      </c>
    </row>
    <row r="28" spans="1:4" ht="15" customHeight="1" x14ac:dyDescent="0.2">
      <c r="A28" s="48" t="s">
        <v>74</v>
      </c>
      <c r="B28" s="97">
        <v>41579727.5</v>
      </c>
      <c r="C28" s="98">
        <f t="shared" si="0"/>
        <v>1.4999999999999999E-2</v>
      </c>
      <c r="D28" s="99">
        <f t="shared" si="1"/>
        <v>623695.91249999998</v>
      </c>
    </row>
    <row r="29" spans="1:4" ht="15" customHeight="1" x14ac:dyDescent="0.2">
      <c r="A29" s="51" t="s">
        <v>75</v>
      </c>
      <c r="B29" s="100">
        <v>47866731.68</v>
      </c>
      <c r="C29" s="101">
        <f t="shared" si="0"/>
        <v>1.4999999999999999E-2</v>
      </c>
      <c r="D29" s="102">
        <f t="shared" si="1"/>
        <v>718000.97519999999</v>
      </c>
    </row>
    <row r="30" spans="1:4" ht="15" customHeight="1" x14ac:dyDescent="0.2">
      <c r="A30" s="48" t="s">
        <v>76</v>
      </c>
      <c r="B30" s="97">
        <v>113077405.689</v>
      </c>
      <c r="C30" s="98">
        <f t="shared" si="0"/>
        <v>1.4999999999999999E-2</v>
      </c>
      <c r="D30" s="99">
        <f t="shared" si="1"/>
        <v>1696161.085335</v>
      </c>
    </row>
    <row r="31" spans="1:4" ht="15" customHeight="1" x14ac:dyDescent="0.2">
      <c r="A31" s="51" t="s">
        <v>77</v>
      </c>
      <c r="B31" s="100">
        <v>39131581.861000001</v>
      </c>
      <c r="C31" s="101">
        <f t="shared" si="0"/>
        <v>1.4999999999999999E-2</v>
      </c>
      <c r="D31" s="102">
        <f t="shared" si="1"/>
        <v>586973.72791500005</v>
      </c>
    </row>
    <row r="32" spans="1:4" ht="15" customHeight="1" x14ac:dyDescent="0.2">
      <c r="A32" s="48" t="s">
        <v>78</v>
      </c>
      <c r="B32" s="97">
        <v>15884979.372</v>
      </c>
      <c r="C32" s="98">
        <f t="shared" si="0"/>
        <v>1.4999999999999999E-2</v>
      </c>
      <c r="D32" s="99">
        <f t="shared" si="1"/>
        <v>238274.69057999999</v>
      </c>
    </row>
    <row r="33" spans="1:4" ht="15" customHeight="1" x14ac:dyDescent="0.2">
      <c r="A33" s="51" t="s">
        <v>79</v>
      </c>
      <c r="B33" s="100">
        <v>82474362.155000001</v>
      </c>
      <c r="C33" s="101">
        <f t="shared" si="0"/>
        <v>1.4999999999999999E-2</v>
      </c>
      <c r="D33" s="102">
        <f t="shared" si="1"/>
        <v>1237115.4323249999</v>
      </c>
    </row>
    <row r="34" spans="1:4" ht="15" customHeight="1" x14ac:dyDescent="0.2">
      <c r="A34" s="48" t="s">
        <v>80</v>
      </c>
      <c r="B34" s="97">
        <v>5671524</v>
      </c>
      <c r="C34" s="98">
        <f t="shared" si="0"/>
        <v>1.4999999999999999E-2</v>
      </c>
      <c r="D34" s="99">
        <f t="shared" si="1"/>
        <v>85072.86</v>
      </c>
    </row>
    <row r="35" spans="1:4" s="54" customFormat="1" ht="18.75" customHeight="1" x14ac:dyDescent="0.2">
      <c r="A35" s="103" t="s">
        <v>81</v>
      </c>
      <c r="B35" s="104">
        <f>SUM(B9:B34)</f>
        <v>1433921802.4659302</v>
      </c>
      <c r="C35" s="105">
        <v>1.4999999999999999E-2</v>
      </c>
      <c r="D35" s="106">
        <f>SUM(D9:D34)</f>
        <v>21508827.036988951</v>
      </c>
    </row>
    <row r="37" spans="1:4" x14ac:dyDescent="0.2">
      <c r="B37" s="107"/>
    </row>
  </sheetData>
  <conditionalFormatting sqref="D9:D34 E1">
    <cfRule type="expression" dxfId="10" priority="1" stopIfTrue="1">
      <formula>ISBLANK(D1)</formula>
    </cfRule>
  </conditionalFormatting>
  <conditionalFormatting sqref="B9:C34 C35">
    <cfRule type="expression" dxfId="9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 x14ac:dyDescent="0.2"/>
  <cols>
    <col min="1" max="1" width="16.28515625" style="1" customWidth="1"/>
    <col min="2" max="3" width="23.85546875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 x14ac:dyDescent="0.2">
      <c r="A1" s="108" t="s">
        <v>10</v>
      </c>
      <c r="B1" s="109"/>
      <c r="C1" s="109"/>
      <c r="D1" s="19">
        <v>2010</v>
      </c>
      <c r="E1" s="109"/>
    </row>
    <row r="2" spans="1:7" ht="15.75" customHeight="1" x14ac:dyDescent="0.25">
      <c r="A2" s="83" t="str">
        <f>Info!A4</f>
        <v>Referenzjahr 2016</v>
      </c>
      <c r="B2" s="110"/>
      <c r="C2" s="64"/>
      <c r="D2" s="60"/>
      <c r="E2" s="60"/>
    </row>
    <row r="3" spans="1:7" x14ac:dyDescent="0.2">
      <c r="D3" s="21" t="str">
        <f>Info!$C$28</f>
        <v>FA_2016_20150609</v>
      </c>
      <c r="G3" s="21"/>
    </row>
    <row r="4" spans="1:7" s="22" customFormat="1" x14ac:dyDescent="0.2">
      <c r="A4" s="86" t="s">
        <v>30</v>
      </c>
      <c r="B4" s="25" t="s">
        <v>84</v>
      </c>
      <c r="C4" s="25" t="s">
        <v>31</v>
      </c>
      <c r="D4" s="87" t="s">
        <v>32</v>
      </c>
    </row>
    <row r="5" spans="1:7" s="27" customFormat="1" ht="11.25" customHeight="1" x14ac:dyDescent="0.2">
      <c r="A5" s="88" t="s">
        <v>39</v>
      </c>
      <c r="B5" s="32"/>
      <c r="C5" s="32"/>
      <c r="D5" s="89" t="s">
        <v>90</v>
      </c>
    </row>
    <row r="6" spans="1:7" ht="56.25" customHeight="1" x14ac:dyDescent="0.3">
      <c r="A6" s="111"/>
      <c r="B6" s="112" t="s">
        <v>91</v>
      </c>
      <c r="C6" s="112" t="s">
        <v>92</v>
      </c>
      <c r="D6" s="113" t="s">
        <v>93</v>
      </c>
    </row>
    <row r="7" spans="1:7" s="39" customFormat="1" ht="11.25" customHeight="1" x14ac:dyDescent="0.2">
      <c r="A7" s="91" t="s">
        <v>49</v>
      </c>
      <c r="B7" s="42" t="s">
        <v>50</v>
      </c>
      <c r="C7" s="42" t="s">
        <v>50</v>
      </c>
      <c r="D7" s="114"/>
    </row>
    <row r="8" spans="1:7" s="115" customFormat="1" x14ac:dyDescent="0.2">
      <c r="A8" s="93" t="s">
        <v>52</v>
      </c>
      <c r="B8" s="41" t="s">
        <v>53</v>
      </c>
      <c r="C8" s="41" t="s">
        <v>53</v>
      </c>
      <c r="D8" s="43" t="s">
        <v>53</v>
      </c>
      <c r="F8" s="116" t="s">
        <v>94</v>
      </c>
      <c r="G8" s="117"/>
    </row>
    <row r="9" spans="1:7" x14ac:dyDescent="0.2">
      <c r="A9" s="44" t="s">
        <v>55</v>
      </c>
      <c r="B9" s="45">
        <v>10971641.1</v>
      </c>
      <c r="C9" s="45">
        <v>409001.96669999999</v>
      </c>
      <c r="D9" s="118">
        <f t="shared" ref="D9:D34" si="0">B9+C9</f>
        <v>11380643.0667</v>
      </c>
      <c r="F9" s="119" t="s">
        <v>95</v>
      </c>
      <c r="G9" s="120">
        <v>2.5999999999999999E-2</v>
      </c>
    </row>
    <row r="10" spans="1:7" x14ac:dyDescent="0.2">
      <c r="A10" s="48" t="s">
        <v>56</v>
      </c>
      <c r="B10" s="49">
        <v>4357058.9000000004</v>
      </c>
      <c r="C10" s="49">
        <v>908314.57750000001</v>
      </c>
      <c r="D10" s="121">
        <f t="shared" si="0"/>
        <v>5265373.4775</v>
      </c>
      <c r="F10" s="119" t="s">
        <v>96</v>
      </c>
      <c r="G10" s="120">
        <v>0.113</v>
      </c>
    </row>
    <row r="11" spans="1:7" x14ac:dyDescent="0.2">
      <c r="A11" s="51" t="s">
        <v>57</v>
      </c>
      <c r="B11" s="52">
        <v>2006852.8</v>
      </c>
      <c r="C11" s="52">
        <v>74255.905499999993</v>
      </c>
      <c r="D11" s="122">
        <f t="shared" si="0"/>
        <v>2081108.7055000002</v>
      </c>
      <c r="F11" s="119" t="s">
        <v>97</v>
      </c>
      <c r="G11" s="120">
        <v>0.123</v>
      </c>
    </row>
    <row r="12" spans="1:7" x14ac:dyDescent="0.2">
      <c r="A12" s="48" t="s">
        <v>58</v>
      </c>
      <c r="B12" s="49">
        <v>136179.6</v>
      </c>
      <c r="C12" s="49">
        <v>664.34169999999995</v>
      </c>
      <c r="D12" s="121">
        <f t="shared" si="0"/>
        <v>136843.9417</v>
      </c>
      <c r="F12" s="123" t="s">
        <v>98</v>
      </c>
      <c r="G12" s="124">
        <v>1</v>
      </c>
    </row>
    <row r="13" spans="1:7" x14ac:dyDescent="0.2">
      <c r="A13" s="51" t="s">
        <v>59</v>
      </c>
      <c r="B13" s="52">
        <v>967922.3</v>
      </c>
      <c r="C13" s="52">
        <v>86485.490300000005</v>
      </c>
      <c r="D13" s="122">
        <f t="shared" si="0"/>
        <v>1054407.7903</v>
      </c>
    </row>
    <row r="14" spans="1:7" x14ac:dyDescent="0.2">
      <c r="A14" s="48" t="s">
        <v>60</v>
      </c>
      <c r="B14" s="49">
        <v>199523.4</v>
      </c>
      <c r="C14" s="49">
        <v>4571.6265999999996</v>
      </c>
      <c r="D14" s="121">
        <f t="shared" si="0"/>
        <v>204095.02659999998</v>
      </c>
    </row>
    <row r="15" spans="1:7" x14ac:dyDescent="0.2">
      <c r="A15" s="51" t="s">
        <v>61</v>
      </c>
      <c r="B15" s="52">
        <v>197151.8</v>
      </c>
      <c r="C15" s="52">
        <v>20071.462800000001</v>
      </c>
      <c r="D15" s="122">
        <f t="shared" si="0"/>
        <v>217223.2628</v>
      </c>
    </row>
    <row r="16" spans="1:7" x14ac:dyDescent="0.2">
      <c r="A16" s="48" t="s">
        <v>62</v>
      </c>
      <c r="B16" s="49">
        <v>156011.5</v>
      </c>
      <c r="C16" s="49">
        <v>39496.133500000004</v>
      </c>
      <c r="D16" s="121">
        <f t="shared" si="0"/>
        <v>195507.6335</v>
      </c>
    </row>
    <row r="17" spans="1:4" x14ac:dyDescent="0.2">
      <c r="A17" s="51" t="s">
        <v>63</v>
      </c>
      <c r="B17" s="52">
        <v>2030423.3</v>
      </c>
      <c r="C17" s="52">
        <v>1061911.4180000001</v>
      </c>
      <c r="D17" s="122">
        <f t="shared" si="0"/>
        <v>3092334.7180000003</v>
      </c>
    </row>
    <row r="18" spans="1:4" x14ac:dyDescent="0.2">
      <c r="A18" s="48" t="s">
        <v>64</v>
      </c>
      <c r="B18" s="49">
        <v>1216549.3</v>
      </c>
      <c r="C18" s="49">
        <v>347855.86820000003</v>
      </c>
      <c r="D18" s="121">
        <f t="shared" si="0"/>
        <v>1564405.1682000002</v>
      </c>
    </row>
    <row r="19" spans="1:4" x14ac:dyDescent="0.2">
      <c r="A19" s="51" t="s">
        <v>65</v>
      </c>
      <c r="B19" s="52">
        <v>1406308.3</v>
      </c>
      <c r="C19" s="52">
        <v>19213.0717</v>
      </c>
      <c r="D19" s="122">
        <f t="shared" si="0"/>
        <v>1425521.3717</v>
      </c>
    </row>
    <row r="20" spans="1:4" x14ac:dyDescent="0.2">
      <c r="A20" s="48" t="s">
        <v>66</v>
      </c>
      <c r="B20" s="49">
        <v>1574444.3</v>
      </c>
      <c r="C20" s="49">
        <v>1452803.6989</v>
      </c>
      <c r="D20" s="121">
        <f t="shared" si="0"/>
        <v>3027247.9989</v>
      </c>
    </row>
    <row r="21" spans="1:4" x14ac:dyDescent="0.2">
      <c r="A21" s="51" t="s">
        <v>67</v>
      </c>
      <c r="B21" s="52">
        <v>1179416.5</v>
      </c>
      <c r="C21" s="52">
        <v>277509.10710000002</v>
      </c>
      <c r="D21" s="122">
        <f t="shared" si="0"/>
        <v>1456925.6071000001</v>
      </c>
    </row>
    <row r="22" spans="1:4" x14ac:dyDescent="0.2">
      <c r="A22" s="48" t="s">
        <v>68</v>
      </c>
      <c r="B22" s="49">
        <v>683010.1</v>
      </c>
      <c r="C22" s="49">
        <v>180167.64050000001</v>
      </c>
      <c r="D22" s="121">
        <f t="shared" si="0"/>
        <v>863177.74049999996</v>
      </c>
    </row>
    <row r="23" spans="1:4" x14ac:dyDescent="0.2">
      <c r="A23" s="51" t="s">
        <v>69</v>
      </c>
      <c r="B23" s="52">
        <v>309611.8</v>
      </c>
      <c r="C23" s="52">
        <v>5567.0544</v>
      </c>
      <c r="D23" s="122">
        <f t="shared" si="0"/>
        <v>315178.85440000001</v>
      </c>
    </row>
    <row r="24" spans="1:4" x14ac:dyDescent="0.2">
      <c r="A24" s="48" t="s">
        <v>70</v>
      </c>
      <c r="B24" s="49">
        <v>79924.800000000003</v>
      </c>
      <c r="C24" s="49">
        <v>2629.0776999999998</v>
      </c>
      <c r="D24" s="121">
        <f t="shared" si="0"/>
        <v>82553.877699999997</v>
      </c>
    </row>
    <row r="25" spans="1:4" x14ac:dyDescent="0.2">
      <c r="A25" s="51" t="s">
        <v>71</v>
      </c>
      <c r="B25" s="52">
        <v>2753495.1</v>
      </c>
      <c r="C25" s="52">
        <v>175136.2985</v>
      </c>
      <c r="D25" s="122">
        <f t="shared" si="0"/>
        <v>2928631.3985000001</v>
      </c>
    </row>
    <row r="26" spans="1:4" x14ac:dyDescent="0.2">
      <c r="A26" s="48" t="s">
        <v>72</v>
      </c>
      <c r="B26" s="49">
        <v>737651.7</v>
      </c>
      <c r="C26" s="49">
        <v>36911.352599999998</v>
      </c>
      <c r="D26" s="121">
        <f t="shared" si="0"/>
        <v>774563.05259999994</v>
      </c>
    </row>
    <row r="27" spans="1:4" x14ac:dyDescent="0.2">
      <c r="A27" s="51" t="s">
        <v>73</v>
      </c>
      <c r="B27" s="52">
        <v>3386008.8</v>
      </c>
      <c r="C27" s="52">
        <v>38412.576000000001</v>
      </c>
      <c r="D27" s="122">
        <f t="shared" si="0"/>
        <v>3424421.3759999997</v>
      </c>
    </row>
    <row r="28" spans="1:4" x14ac:dyDescent="0.2">
      <c r="A28" s="48" t="s">
        <v>74</v>
      </c>
      <c r="B28" s="49">
        <v>1195210.3</v>
      </c>
      <c r="C28" s="49">
        <v>12498.1185</v>
      </c>
      <c r="D28" s="121">
        <f t="shared" si="0"/>
        <v>1207708.4185000001</v>
      </c>
    </row>
    <row r="29" spans="1:4" x14ac:dyDescent="0.2">
      <c r="A29" s="51" t="s">
        <v>75</v>
      </c>
      <c r="B29" s="52">
        <v>2339785.7999999998</v>
      </c>
      <c r="C29" s="52">
        <v>132570.90280000001</v>
      </c>
      <c r="D29" s="122">
        <f t="shared" si="0"/>
        <v>2472356.7027999996</v>
      </c>
    </row>
    <row r="30" spans="1:4" x14ac:dyDescent="0.2">
      <c r="A30" s="48" t="s">
        <v>76</v>
      </c>
      <c r="B30" s="49">
        <v>3668757.8</v>
      </c>
      <c r="C30" s="49">
        <v>2360128.2697999999</v>
      </c>
      <c r="D30" s="121">
        <f t="shared" si="0"/>
        <v>6028886.0697999997</v>
      </c>
    </row>
    <row r="31" spans="1:4" x14ac:dyDescent="0.2">
      <c r="A31" s="51" t="s">
        <v>77</v>
      </c>
      <c r="B31" s="52">
        <v>1239390.1000000001</v>
      </c>
      <c r="C31" s="52">
        <v>5192.6322</v>
      </c>
      <c r="D31" s="122">
        <f t="shared" si="0"/>
        <v>1244582.7322000002</v>
      </c>
    </row>
    <row r="32" spans="1:4" x14ac:dyDescent="0.2">
      <c r="A32" s="48" t="s">
        <v>78</v>
      </c>
      <c r="B32" s="49">
        <v>697639.3</v>
      </c>
      <c r="C32" s="49">
        <v>826536.21340000001</v>
      </c>
      <c r="D32" s="121">
        <f t="shared" si="0"/>
        <v>1524175.5134000001</v>
      </c>
    </row>
    <row r="33" spans="1:6" x14ac:dyDescent="0.2">
      <c r="A33" s="51" t="s">
        <v>79</v>
      </c>
      <c r="B33" s="52">
        <v>4165621.6</v>
      </c>
      <c r="C33" s="52">
        <v>1066765.5626999999</v>
      </c>
      <c r="D33" s="122">
        <f t="shared" si="0"/>
        <v>5232387.1627000002</v>
      </c>
    </row>
    <row r="34" spans="1:6" x14ac:dyDescent="0.2">
      <c r="A34" s="125" t="s">
        <v>80</v>
      </c>
      <c r="B34" s="49">
        <v>268789.8</v>
      </c>
      <c r="C34" s="49">
        <v>13905.305200000001</v>
      </c>
      <c r="D34" s="121">
        <f t="shared" si="0"/>
        <v>282695.10519999999</v>
      </c>
    </row>
    <row r="35" spans="1:6" s="54" customFormat="1" x14ac:dyDescent="0.2">
      <c r="A35" s="55" t="s">
        <v>81</v>
      </c>
      <c r="B35" s="126">
        <f>SUM(B9:B34)</f>
        <v>47924380.099999994</v>
      </c>
      <c r="C35" s="126">
        <f>SUM(C9:C34)</f>
        <v>9558575.6727999989</v>
      </c>
      <c r="D35" s="57">
        <f>SUM(D9:D34)</f>
        <v>57482955.772799991</v>
      </c>
      <c r="F35" s="1"/>
    </row>
  </sheetData>
  <conditionalFormatting sqref="G9:G12 B6:C34 A6">
    <cfRule type="expression" dxfId="8" priority="1" stopIfTrue="1">
      <formula>ISBLANK(A1073741823)</formula>
    </cfRule>
  </conditionalFormatting>
  <conditionalFormatting sqref="G9:G12 B9:C34">
    <cfRule type="expression" dxfId="7" priority="2" stopIfTrue="1">
      <formula>ISBLANK(B9)</formula>
    </cfRule>
  </conditionalFormatting>
  <conditionalFormatting sqref="D1">
    <cfRule type="expression" dxfId="6" priority="3" stopIfTrue="1">
      <formula>ISBLANK(D1)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2" orientation="landscape" r:id="rId1"/>
  <headerFooter>
    <oddHeader>&amp;L&amp;F&amp;R&amp;A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33"/>
  <sheetViews>
    <sheetView showGridLines="0" workbookViewId="0"/>
  </sheetViews>
  <sheetFormatPr baseColWidth="10" defaultColWidth="9.140625" defaultRowHeight="12.75" x14ac:dyDescent="0.2"/>
  <cols>
    <col min="1" max="1" width="1.42578125" style="1" customWidth="1"/>
    <col min="2" max="2" width="16.7109375" style="1" customWidth="1"/>
    <col min="3" max="5" width="16.42578125" style="1" customWidth="1"/>
    <col min="6" max="6" width="21.5703125" style="1" customWidth="1"/>
    <col min="7" max="7" width="19.85546875" style="1" customWidth="1"/>
    <col min="8" max="8" width="14" style="1" customWidth="1"/>
    <col min="9" max="9" width="18.85546875" style="1" customWidth="1"/>
  </cols>
  <sheetData>
    <row r="1" spans="1:9" ht="28.5" customHeight="1" x14ac:dyDescent="0.2">
      <c r="A1" s="15"/>
      <c r="B1" s="16" t="s">
        <v>12</v>
      </c>
      <c r="C1" s="127"/>
      <c r="D1" s="19">
        <v>2010</v>
      </c>
      <c r="E1" s="20" t="str">
        <f>Info!A4</f>
        <v>Referenzjahr 2016</v>
      </c>
      <c r="I1" s="21" t="str">
        <f>Info!$C$28</f>
        <v>FA_2016_20150609</v>
      </c>
    </row>
    <row r="2" spans="1:9" s="1" customFormat="1" x14ac:dyDescent="0.2">
      <c r="A2" s="128"/>
      <c r="B2" s="86" t="s">
        <v>30</v>
      </c>
      <c r="C2" s="25" t="s">
        <v>31</v>
      </c>
      <c r="D2" s="25" t="s">
        <v>32</v>
      </c>
      <c r="E2" s="25" t="s">
        <v>33</v>
      </c>
      <c r="F2" s="25" t="s">
        <v>34</v>
      </c>
      <c r="G2" s="25" t="s">
        <v>35</v>
      </c>
      <c r="H2" s="25" t="s">
        <v>36</v>
      </c>
      <c r="I2" s="26" t="s">
        <v>37</v>
      </c>
    </row>
    <row r="3" spans="1:9" x14ac:dyDescent="0.2">
      <c r="A3" s="129"/>
      <c r="B3" s="88" t="s">
        <v>39</v>
      </c>
      <c r="C3" s="30"/>
      <c r="D3" s="30"/>
      <c r="E3" s="30" t="s">
        <v>99</v>
      </c>
      <c r="F3" s="30"/>
      <c r="G3" s="30"/>
      <c r="H3" s="30" t="s">
        <v>100</v>
      </c>
      <c r="I3" s="89" t="s">
        <v>101</v>
      </c>
    </row>
    <row r="4" spans="1:9" ht="40.5" customHeight="1" x14ac:dyDescent="0.2">
      <c r="A4" s="60"/>
      <c r="B4" s="90"/>
      <c r="C4" s="36" t="s">
        <v>102</v>
      </c>
      <c r="D4" s="36" t="s">
        <v>103</v>
      </c>
      <c r="E4" s="36" t="s">
        <v>104</v>
      </c>
      <c r="F4" s="36" t="s">
        <v>105</v>
      </c>
      <c r="G4" s="36" t="s">
        <v>106</v>
      </c>
      <c r="H4" s="36" t="s">
        <v>107</v>
      </c>
      <c r="I4" s="38" t="s">
        <v>108</v>
      </c>
    </row>
    <row r="5" spans="1:9" x14ac:dyDescent="0.2">
      <c r="A5" s="60"/>
      <c r="B5" s="91" t="s">
        <v>49</v>
      </c>
      <c r="C5" s="42" t="s">
        <v>50</v>
      </c>
      <c r="D5" s="42" t="s">
        <v>50</v>
      </c>
      <c r="E5" s="42"/>
      <c r="F5" s="42" t="s">
        <v>50</v>
      </c>
      <c r="G5" s="42" t="s">
        <v>109</v>
      </c>
      <c r="H5" s="42"/>
      <c r="I5" s="92"/>
    </row>
    <row r="6" spans="1:9" s="39" customFormat="1" ht="11.25" customHeight="1" x14ac:dyDescent="0.2">
      <c r="A6" s="69"/>
      <c r="B6" s="93" t="s">
        <v>52</v>
      </c>
      <c r="C6" s="41" t="s">
        <v>53</v>
      </c>
      <c r="D6" s="41" t="s">
        <v>53</v>
      </c>
      <c r="E6" s="41" t="s">
        <v>53</v>
      </c>
      <c r="F6" s="41" t="s">
        <v>53</v>
      </c>
      <c r="G6" s="41" t="s">
        <v>53</v>
      </c>
      <c r="H6" s="41"/>
      <c r="I6" s="43" t="s">
        <v>53</v>
      </c>
    </row>
    <row r="7" spans="1:9" x14ac:dyDescent="0.2">
      <c r="A7" s="60"/>
      <c r="B7" s="44" t="s">
        <v>55</v>
      </c>
      <c r="C7" s="45">
        <v>70306.721000000005</v>
      </c>
      <c r="D7" s="45">
        <v>17637.329040000001</v>
      </c>
      <c r="E7" s="130">
        <f t="shared" ref="E7:E32" si="0">D7-C7</f>
        <v>-52669.391960000008</v>
      </c>
      <c r="F7" s="45">
        <v>3781158.4782289201</v>
      </c>
      <c r="G7" s="130">
        <f>NP!J7+QS!C7+JP!D9</f>
        <v>48370095.349046379</v>
      </c>
      <c r="H7" s="131">
        <f t="shared" ref="H7:H33" si="1">G7/F7</f>
        <v>12.792400960592042</v>
      </c>
      <c r="I7" s="132">
        <f t="shared" ref="I7:I32" si="2">E7*H7</f>
        <v>-673767.98030290287</v>
      </c>
    </row>
    <row r="8" spans="1:9" x14ac:dyDescent="0.2">
      <c r="A8" s="60"/>
      <c r="B8" s="48" t="s">
        <v>56</v>
      </c>
      <c r="C8" s="49">
        <v>9651.1939999999995</v>
      </c>
      <c r="D8" s="49">
        <v>10939.438630000001</v>
      </c>
      <c r="E8" s="133">
        <f t="shared" si="0"/>
        <v>1288.2446300000011</v>
      </c>
      <c r="F8" s="49">
        <v>1289853.86951807</v>
      </c>
      <c r="G8" s="133">
        <f>NP!J8+QS!C8+JP!D10</f>
        <v>21750400.509650104</v>
      </c>
      <c r="H8" s="134">
        <f t="shared" si="1"/>
        <v>16.86268578453522</v>
      </c>
      <c r="I8" s="135">
        <f t="shared" si="2"/>
        <v>21723.264409304851</v>
      </c>
    </row>
    <row r="9" spans="1:9" x14ac:dyDescent="0.2">
      <c r="A9" s="60"/>
      <c r="B9" s="51" t="s">
        <v>57</v>
      </c>
      <c r="C9" s="52">
        <v>4645.7529999999997</v>
      </c>
      <c r="D9" s="52">
        <v>4299.5074800000002</v>
      </c>
      <c r="E9" s="136">
        <f t="shared" si="0"/>
        <v>-346.24551999999949</v>
      </c>
      <c r="F9" s="52">
        <v>538038.59578313201</v>
      </c>
      <c r="G9" s="136">
        <f>NP!J9+QS!C9+JP!D11</f>
        <v>8830190.1114537716</v>
      </c>
      <c r="H9" s="137">
        <f t="shared" si="1"/>
        <v>16.41181539885843</v>
      </c>
      <c r="I9" s="138">
        <f t="shared" si="2"/>
        <v>-5682.5175569217363</v>
      </c>
    </row>
    <row r="10" spans="1:9" x14ac:dyDescent="0.2">
      <c r="A10" s="60"/>
      <c r="B10" s="48" t="s">
        <v>58</v>
      </c>
      <c r="C10" s="49">
        <v>39.781550000000003</v>
      </c>
      <c r="D10" s="49">
        <v>247.36931000000001</v>
      </c>
      <c r="E10" s="133">
        <f t="shared" si="0"/>
        <v>207.58776</v>
      </c>
      <c r="F10" s="49">
        <v>27403.706927710798</v>
      </c>
      <c r="G10" s="133">
        <f>NP!J10+QS!C10+JP!D12</f>
        <v>630998.27914674999</v>
      </c>
      <c r="H10" s="134">
        <f t="shared" si="1"/>
        <v>23.026019100674318</v>
      </c>
      <c r="I10" s="135">
        <f t="shared" si="2"/>
        <v>4779.919726826196</v>
      </c>
    </row>
    <row r="11" spans="1:9" x14ac:dyDescent="0.2">
      <c r="A11" s="60"/>
      <c r="B11" s="51" t="s">
        <v>59</v>
      </c>
      <c r="C11" s="52">
        <v>2331.6606999999999</v>
      </c>
      <c r="D11" s="52">
        <v>1509.46686</v>
      </c>
      <c r="E11" s="136">
        <f t="shared" si="0"/>
        <v>-822.19383999999991</v>
      </c>
      <c r="F11" s="52">
        <v>673258.66524096404</v>
      </c>
      <c r="G11" s="136">
        <f>NP!J11+QS!C11+JP!D13</f>
        <v>6546854.6418803241</v>
      </c>
      <c r="H11" s="137">
        <f t="shared" si="1"/>
        <v>9.7241297882696518</v>
      </c>
      <c r="I11" s="138">
        <f t="shared" si="2"/>
        <v>-7995.1196112758107</v>
      </c>
    </row>
    <row r="12" spans="1:9" x14ac:dyDescent="0.2">
      <c r="A12" s="60"/>
      <c r="B12" s="48" t="s">
        <v>60</v>
      </c>
      <c r="C12" s="49">
        <v>282.60000000000002</v>
      </c>
      <c r="D12" s="49">
        <v>360.04109999999997</v>
      </c>
      <c r="E12" s="133">
        <f t="shared" si="0"/>
        <v>77.441099999999949</v>
      </c>
      <c r="F12" s="49">
        <v>57632.170060240998</v>
      </c>
      <c r="G12" s="133">
        <f>NP!J12+QS!C12+JP!D14</f>
        <v>897759.44077059987</v>
      </c>
      <c r="H12" s="134">
        <f t="shared" si="1"/>
        <v>15.577401299173737</v>
      </c>
      <c r="I12" s="135">
        <f t="shared" si="2"/>
        <v>1206.3310917494425</v>
      </c>
    </row>
    <row r="13" spans="1:9" x14ac:dyDescent="0.2">
      <c r="A13" s="60"/>
      <c r="B13" s="51" t="s">
        <v>61</v>
      </c>
      <c r="C13" s="52">
        <v>379.291</v>
      </c>
      <c r="D13" s="52">
        <v>846.27255000000002</v>
      </c>
      <c r="E13" s="136">
        <f t="shared" si="0"/>
        <v>466.98155000000003</v>
      </c>
      <c r="F13" s="52">
        <v>107638.24650602401</v>
      </c>
      <c r="G13" s="136">
        <f>NP!J13+QS!C13+JP!D15</f>
        <v>1380109.4697058331</v>
      </c>
      <c r="H13" s="137">
        <f t="shared" si="1"/>
        <v>12.821738689589251</v>
      </c>
      <c r="I13" s="138">
        <f t="shared" si="2"/>
        <v>5987.5154069593582</v>
      </c>
    </row>
    <row r="14" spans="1:9" x14ac:dyDescent="0.2">
      <c r="A14" s="60"/>
      <c r="B14" s="48" t="s">
        <v>62</v>
      </c>
      <c r="C14" s="49">
        <v>143.578</v>
      </c>
      <c r="D14" s="49">
        <v>1019.2702</v>
      </c>
      <c r="E14" s="133">
        <f t="shared" si="0"/>
        <v>875.69220000000007</v>
      </c>
      <c r="F14" s="49">
        <v>39008.927831325302</v>
      </c>
      <c r="G14" s="133">
        <f>NP!J14+QS!C14+JP!D16</f>
        <v>803496.58337155334</v>
      </c>
      <c r="H14" s="134">
        <f t="shared" si="1"/>
        <v>20.597761282901047</v>
      </c>
      <c r="I14" s="135">
        <f t="shared" si="2"/>
        <v>18037.298892898441</v>
      </c>
    </row>
    <row r="15" spans="1:9" x14ac:dyDescent="0.2">
      <c r="A15" s="60"/>
      <c r="B15" s="51" t="s">
        <v>63</v>
      </c>
      <c r="C15" s="52">
        <v>2327.3829999999998</v>
      </c>
      <c r="D15" s="52">
        <v>4710.4733500000002</v>
      </c>
      <c r="E15" s="136">
        <f t="shared" si="0"/>
        <v>2383.0903500000004</v>
      </c>
      <c r="F15" s="52">
        <v>1271034.83875904</v>
      </c>
      <c r="G15" s="136">
        <f>NP!J15+QS!C15+JP!D17</f>
        <v>7889325.1410525693</v>
      </c>
      <c r="H15" s="137">
        <f t="shared" si="1"/>
        <v>6.2070093599914378</v>
      </c>
      <c r="I15" s="138">
        <f t="shared" si="2"/>
        <v>14791.864108155274</v>
      </c>
    </row>
    <row r="16" spans="1:9" x14ac:dyDescent="0.2">
      <c r="A16" s="60"/>
      <c r="B16" s="48" t="s">
        <v>64</v>
      </c>
      <c r="C16" s="49">
        <v>3781.5558999999998</v>
      </c>
      <c r="D16" s="49">
        <v>2434.4104000000002</v>
      </c>
      <c r="E16" s="133">
        <f t="shared" si="0"/>
        <v>-1347.1454999999996</v>
      </c>
      <c r="F16" s="49">
        <v>503496.087722892</v>
      </c>
      <c r="G16" s="133">
        <f>NP!J16+QS!C16+JP!D18</f>
        <v>6197396.8615220822</v>
      </c>
      <c r="H16" s="134">
        <f t="shared" si="1"/>
        <v>12.308728930845099</v>
      </c>
      <c r="I16" s="135">
        <f t="shared" si="2"/>
        <v>-16581.64878990778</v>
      </c>
    </row>
    <row r="17" spans="1:9" x14ac:dyDescent="0.2">
      <c r="A17" s="60"/>
      <c r="B17" s="51" t="s">
        <v>65</v>
      </c>
      <c r="C17" s="52">
        <v>1503.0074</v>
      </c>
      <c r="D17" s="52">
        <v>4070.0110300000001</v>
      </c>
      <c r="E17" s="136">
        <f t="shared" si="0"/>
        <v>2567.0036300000002</v>
      </c>
      <c r="F17" s="52">
        <v>308480.72748192801</v>
      </c>
      <c r="G17" s="136">
        <f>NP!J17+QS!C17+JP!D19</f>
        <v>6070100.3772736751</v>
      </c>
      <c r="H17" s="137">
        <f t="shared" si="1"/>
        <v>19.67740554433594</v>
      </c>
      <c r="I17" s="138">
        <f t="shared" si="2"/>
        <v>50511.971461292487</v>
      </c>
    </row>
    <row r="18" spans="1:9" x14ac:dyDescent="0.2">
      <c r="A18" s="60"/>
      <c r="B18" s="48" t="s">
        <v>66</v>
      </c>
      <c r="C18" s="49">
        <v>13450.48705</v>
      </c>
      <c r="D18" s="49">
        <v>11620.17001</v>
      </c>
      <c r="E18" s="133">
        <f t="shared" si="0"/>
        <v>-1830.3170399999999</v>
      </c>
      <c r="F18" s="49">
        <v>851272.252795181</v>
      </c>
      <c r="G18" s="133">
        <f>NP!J18+QS!C18+JP!D20</f>
        <v>8158923.9167410322</v>
      </c>
      <c r="H18" s="134">
        <f t="shared" si="1"/>
        <v>9.5843884138722153</v>
      </c>
      <c r="I18" s="135">
        <f t="shared" si="2"/>
        <v>-17542.469431888887</v>
      </c>
    </row>
    <row r="19" spans="1:9" x14ac:dyDescent="0.2">
      <c r="A19" s="60"/>
      <c r="B19" s="51" t="s">
        <v>67</v>
      </c>
      <c r="C19" s="52">
        <v>3748.7685499999998</v>
      </c>
      <c r="D19" s="52">
        <v>2529.4287199999999</v>
      </c>
      <c r="E19" s="136">
        <f t="shared" si="0"/>
        <v>-1219.3398299999999</v>
      </c>
      <c r="F19" s="52">
        <v>603614.45783132501</v>
      </c>
      <c r="G19" s="136">
        <f>NP!J19+QS!C19+JP!D21</f>
        <v>8345474.9776189942</v>
      </c>
      <c r="H19" s="137">
        <f t="shared" si="1"/>
        <v>13.825836789268999</v>
      </c>
      <c r="I19" s="138">
        <f t="shared" si="2"/>
        <v>-16858.393480235005</v>
      </c>
    </row>
    <row r="20" spans="1:9" x14ac:dyDescent="0.2">
      <c r="A20" s="60"/>
      <c r="B20" s="48" t="s">
        <v>68</v>
      </c>
      <c r="C20" s="49">
        <v>621.14514999999994</v>
      </c>
      <c r="D20" s="49">
        <v>1792.2286999999999</v>
      </c>
      <c r="E20" s="133">
        <f t="shared" si="0"/>
        <v>1171.0835499999998</v>
      </c>
      <c r="F20" s="49">
        <v>266662.72716867499</v>
      </c>
      <c r="G20" s="133">
        <f>NP!J20+QS!C20+JP!D22</f>
        <v>2276692.9929881566</v>
      </c>
      <c r="H20" s="134">
        <f t="shared" si="1"/>
        <v>8.5377248525177496</v>
      </c>
      <c r="I20" s="135">
        <f t="shared" si="2"/>
        <v>9998.3891292097105</v>
      </c>
    </row>
    <row r="21" spans="1:9" x14ac:dyDescent="0.2">
      <c r="A21" s="60"/>
      <c r="B21" s="51" t="s">
        <v>69</v>
      </c>
      <c r="C21" s="52">
        <v>689.97500000000002</v>
      </c>
      <c r="D21" s="52">
        <v>828.76900000000001</v>
      </c>
      <c r="E21" s="136">
        <f t="shared" si="0"/>
        <v>138.79399999999998</v>
      </c>
      <c r="F21" s="52">
        <v>84189.255072289205</v>
      </c>
      <c r="G21" s="136">
        <f>NP!J21+QS!C21+JP!D23</f>
        <v>1305152.9121779937</v>
      </c>
      <c r="H21" s="137">
        <f t="shared" si="1"/>
        <v>15.50260672881976</v>
      </c>
      <c r="I21" s="138">
        <f t="shared" si="2"/>
        <v>2151.6687983198094</v>
      </c>
    </row>
    <row r="22" spans="1:9" x14ac:dyDescent="0.2">
      <c r="A22" s="60"/>
      <c r="B22" s="48" t="s">
        <v>70</v>
      </c>
      <c r="C22" s="49">
        <v>286.78055000000001</v>
      </c>
      <c r="D22" s="49">
        <v>117.78215</v>
      </c>
      <c r="E22" s="133">
        <f t="shared" si="0"/>
        <v>-168.9984</v>
      </c>
      <c r="F22" s="49">
        <v>29496.881445783099</v>
      </c>
      <c r="G22" s="133">
        <f>NP!J22+QS!C22+JP!D24</f>
        <v>363514.31511200353</v>
      </c>
      <c r="H22" s="134">
        <f t="shared" si="1"/>
        <v>12.323821953183863</v>
      </c>
      <c r="I22" s="135">
        <f t="shared" si="2"/>
        <v>-2082.7061919729476</v>
      </c>
    </row>
    <row r="23" spans="1:9" x14ac:dyDescent="0.2">
      <c r="A23" s="60"/>
      <c r="B23" s="51" t="s">
        <v>71</v>
      </c>
      <c r="C23" s="52">
        <v>3990.4641499999998</v>
      </c>
      <c r="D23" s="52">
        <v>7390.4129400000002</v>
      </c>
      <c r="E23" s="136">
        <f t="shared" si="0"/>
        <v>3399.9487900000004</v>
      </c>
      <c r="F23" s="52">
        <v>676402.95030120504</v>
      </c>
      <c r="G23" s="136">
        <f>NP!J23+QS!C23+JP!D25</f>
        <v>10914816.924362678</v>
      </c>
      <c r="H23" s="137">
        <f t="shared" si="1"/>
        <v>16.136560196111304</v>
      </c>
      <c r="I23" s="138">
        <f t="shared" si="2"/>
        <v>54863.478313530795</v>
      </c>
    </row>
    <row r="24" spans="1:9" x14ac:dyDescent="0.2">
      <c r="A24" s="60"/>
      <c r="B24" s="48" t="s">
        <v>72</v>
      </c>
      <c r="C24" s="49">
        <v>1585.9190000000001</v>
      </c>
      <c r="D24" s="49">
        <v>4562.4568099999997</v>
      </c>
      <c r="E24" s="133">
        <f t="shared" si="0"/>
        <v>2976.5378099999998</v>
      </c>
      <c r="F24" s="49">
        <v>267972.68867469899</v>
      </c>
      <c r="G24" s="133">
        <f>NP!J24+QS!C24+JP!D26</f>
        <v>4554264.0596010992</v>
      </c>
      <c r="H24" s="134">
        <f t="shared" si="1"/>
        <v>16.995254561667934</v>
      </c>
      <c r="I24" s="135">
        <f t="shared" si="2"/>
        <v>50587.017793379579</v>
      </c>
    </row>
    <row r="25" spans="1:9" x14ac:dyDescent="0.2">
      <c r="A25" s="60"/>
      <c r="B25" s="51" t="s">
        <v>73</v>
      </c>
      <c r="C25" s="52">
        <v>4383.92</v>
      </c>
      <c r="D25" s="52">
        <v>9809.4499500000002</v>
      </c>
      <c r="E25" s="136">
        <f t="shared" si="0"/>
        <v>5425.5299500000001</v>
      </c>
      <c r="F25" s="52">
        <v>915577.74704819301</v>
      </c>
      <c r="G25" s="136">
        <f>NP!J25+QS!C25+JP!D27</f>
        <v>15638421.674287355</v>
      </c>
      <c r="H25" s="137">
        <f t="shared" si="1"/>
        <v>17.080386373200266</v>
      </c>
      <c r="I25" s="138">
        <f t="shared" si="2"/>
        <v>92670.147825369917</v>
      </c>
    </row>
    <row r="26" spans="1:9" x14ac:dyDescent="0.2">
      <c r="A26" s="60"/>
      <c r="B26" s="48" t="s">
        <v>74</v>
      </c>
      <c r="C26" s="49">
        <v>766.38800000000003</v>
      </c>
      <c r="D26" s="49">
        <v>2140.3789999999999</v>
      </c>
      <c r="E26" s="133">
        <f t="shared" si="0"/>
        <v>1373.991</v>
      </c>
      <c r="F26" s="49">
        <v>300612.39343373501</v>
      </c>
      <c r="G26" s="133">
        <f>NP!J26+QS!C26+JP!D28</f>
        <v>5607089.3619567249</v>
      </c>
      <c r="H26" s="134">
        <f t="shared" si="1"/>
        <v>18.652222877140673</v>
      </c>
      <c r="I26" s="135">
        <f t="shared" si="2"/>
        <v>25627.986363185391</v>
      </c>
    </row>
    <row r="27" spans="1:9" x14ac:dyDescent="0.2">
      <c r="A27" s="60"/>
      <c r="B27" s="51" t="s">
        <v>75</v>
      </c>
      <c r="C27" s="52">
        <v>495.887</v>
      </c>
      <c r="D27" s="52">
        <v>12649.850570000001</v>
      </c>
      <c r="E27" s="136">
        <f t="shared" si="0"/>
        <v>12153.96357</v>
      </c>
      <c r="F27" s="52">
        <v>673727.75521686801</v>
      </c>
      <c r="G27" s="136">
        <f>NP!J27+QS!C27+JP!D29</f>
        <v>9614876.0633885246</v>
      </c>
      <c r="H27" s="137">
        <f t="shared" si="1"/>
        <v>14.27115921666841</v>
      </c>
      <c r="I27" s="138">
        <f t="shared" si="2"/>
        <v>173451.1492210576</v>
      </c>
    </row>
    <row r="28" spans="1:9" x14ac:dyDescent="0.2">
      <c r="A28" s="60"/>
      <c r="B28" s="48" t="s">
        <v>76</v>
      </c>
      <c r="C28" s="49">
        <v>6952.4309999999996</v>
      </c>
      <c r="D28" s="49">
        <v>13108.92959</v>
      </c>
      <c r="E28" s="133">
        <f t="shared" si="0"/>
        <v>6156.4985900000001</v>
      </c>
      <c r="F28" s="49">
        <v>1880773.0191566299</v>
      </c>
      <c r="G28" s="133">
        <f>NP!J28+QS!C28+JP!D30</f>
        <v>22655104.036942668</v>
      </c>
      <c r="H28" s="134">
        <f t="shared" si="1"/>
        <v>12.045634324923268</v>
      </c>
      <c r="I28" s="135">
        <f t="shared" si="2"/>
        <v>74158.93073704571</v>
      </c>
    </row>
    <row r="29" spans="1:9" x14ac:dyDescent="0.2">
      <c r="A29" s="60"/>
      <c r="B29" s="51" t="s">
        <v>77</v>
      </c>
      <c r="C29" s="52">
        <v>827.17345999999998</v>
      </c>
      <c r="D29" s="52">
        <v>3979.4874399999999</v>
      </c>
      <c r="E29" s="136">
        <f t="shared" si="0"/>
        <v>3152.3139799999999</v>
      </c>
      <c r="F29" s="52">
        <v>331261.212</v>
      </c>
      <c r="G29" s="136">
        <f>NP!J29+QS!C29+JP!D31</f>
        <v>6388704.5870842002</v>
      </c>
      <c r="H29" s="137">
        <f t="shared" si="1"/>
        <v>19.286002573353503</v>
      </c>
      <c r="I29" s="138">
        <f t="shared" si="2"/>
        <v>60795.535530298221</v>
      </c>
    </row>
    <row r="30" spans="1:9" x14ac:dyDescent="0.2">
      <c r="A30" s="60"/>
      <c r="B30" s="48" t="s">
        <v>78</v>
      </c>
      <c r="C30" s="49">
        <v>2151.2339999999999</v>
      </c>
      <c r="D30" s="49">
        <v>6924.2123499999998</v>
      </c>
      <c r="E30" s="133">
        <f t="shared" si="0"/>
        <v>4772.9783499999994</v>
      </c>
      <c r="F30" s="49">
        <v>258682.41462650601</v>
      </c>
      <c r="G30" s="133">
        <f>NP!J30+QS!C30+JP!D32</f>
        <v>4469350.6983110234</v>
      </c>
      <c r="H30" s="134">
        <f t="shared" si="1"/>
        <v>17.277365779827036</v>
      </c>
      <c r="I30" s="135">
        <f t="shared" si="2"/>
        <v>82464.492812145298</v>
      </c>
    </row>
    <row r="31" spans="1:9" x14ac:dyDescent="0.2">
      <c r="A31" s="60"/>
      <c r="B31" s="51" t="s">
        <v>79</v>
      </c>
      <c r="C31" s="52">
        <v>9725.8139800000008</v>
      </c>
      <c r="D31" s="52">
        <v>19201.98861</v>
      </c>
      <c r="E31" s="136">
        <f t="shared" si="0"/>
        <v>9476.1746299999995</v>
      </c>
      <c r="F31" s="52">
        <v>2271972.82515663</v>
      </c>
      <c r="G31" s="136">
        <f>NP!J31+QS!C31+JP!D33</f>
        <v>19876644.720928948</v>
      </c>
      <c r="H31" s="137">
        <f t="shared" si="1"/>
        <v>8.7486278448593016</v>
      </c>
      <c r="I31" s="138">
        <f t="shared" si="2"/>
        <v>82903.525230767278</v>
      </c>
    </row>
    <row r="32" spans="1:9" x14ac:dyDescent="0.2">
      <c r="A32" s="60"/>
      <c r="B32" s="48" t="s">
        <v>80</v>
      </c>
      <c r="C32" s="49">
        <v>336.36610000000002</v>
      </c>
      <c r="D32" s="49">
        <v>676.14274999999998</v>
      </c>
      <c r="E32" s="133">
        <f t="shared" si="0"/>
        <v>339.77664999999996</v>
      </c>
      <c r="F32" s="49">
        <v>58692.564759036097</v>
      </c>
      <c r="G32" s="133">
        <f>NP!J32+QS!C32+JP!D34</f>
        <v>1280600.2575589386</v>
      </c>
      <c r="H32" s="134">
        <f t="shared" si="1"/>
        <v>21.818781694350509</v>
      </c>
      <c r="I32" s="135">
        <f t="shared" si="2"/>
        <v>7413.5125511877386</v>
      </c>
    </row>
    <row r="33" spans="1:9" s="54" customFormat="1" x14ac:dyDescent="0.2">
      <c r="A33" s="59"/>
      <c r="B33" s="55" t="s">
        <v>81</v>
      </c>
      <c r="C33" s="56">
        <f>SUM(C7:C32)</f>
        <v>145405.27854</v>
      </c>
      <c r="D33" s="56">
        <f>SUM(D7:D32)</f>
        <v>145405.27854</v>
      </c>
      <c r="E33" s="56">
        <f>SUM(E7:E32)</f>
        <v>3.808509063674137E-12</v>
      </c>
      <c r="F33" s="56">
        <f>SUM(F7:F32)</f>
        <v>18067915.458747003</v>
      </c>
      <c r="G33" s="56">
        <f>SUM(G7:G32)</f>
        <v>230816358.26393396</v>
      </c>
      <c r="H33" s="139">
        <f t="shared" si="1"/>
        <v>12.77493016784023</v>
      </c>
      <c r="I33" s="57">
        <f>SUM(I7:I32)</f>
        <v>93613.164037578026</v>
      </c>
    </row>
  </sheetData>
  <conditionalFormatting sqref="D1 E7:E32 G7:I32">
    <cfRule type="expression" dxfId="5" priority="1" stopIfTrue="1">
      <formula>ISBLANK(D1)</formula>
    </cfRule>
  </conditionalFormatting>
  <conditionalFormatting sqref="C7:D32 F7:F32">
    <cfRule type="expression" dxfId="4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33"/>
  <sheetViews>
    <sheetView showGridLines="0" workbookViewId="0"/>
  </sheetViews>
  <sheetFormatPr baseColWidth="10" defaultColWidth="9.140625" defaultRowHeight="12.75" x14ac:dyDescent="0.2"/>
  <cols>
    <col min="1" max="1" width="1.42578125" style="60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6.75" customHeight="1" x14ac:dyDescent="0.2">
      <c r="B1" s="140" t="str">
        <f>"ASG Total "&amp;Info!C31</f>
        <v>ASG Total 2010</v>
      </c>
      <c r="C1" s="141"/>
      <c r="D1" s="142" t="str">
        <f>Info!A4</f>
        <v>Referenzjahr 2016</v>
      </c>
      <c r="E1" s="143"/>
      <c r="F1" s="143"/>
      <c r="H1" s="21" t="str">
        <f>Info!$C$28</f>
        <v>FA_2016_20150609</v>
      </c>
    </row>
    <row r="2" spans="1:10" s="1" customFormat="1" x14ac:dyDescent="0.2">
      <c r="A2" s="128"/>
      <c r="B2" s="86" t="s">
        <v>30</v>
      </c>
      <c r="C2" s="25" t="s">
        <v>31</v>
      </c>
      <c r="D2" s="25" t="s">
        <v>32</v>
      </c>
      <c r="E2" s="25" t="s">
        <v>33</v>
      </c>
      <c r="F2" s="25" t="s">
        <v>34</v>
      </c>
      <c r="G2" s="25" t="s">
        <v>35</v>
      </c>
      <c r="H2" s="26" t="s">
        <v>36</v>
      </c>
    </row>
    <row r="3" spans="1:10" x14ac:dyDescent="0.2">
      <c r="A3" s="129"/>
      <c r="B3" s="88" t="s">
        <v>39</v>
      </c>
      <c r="C3" s="30"/>
      <c r="D3" s="30"/>
      <c r="E3" s="30"/>
      <c r="F3" s="30"/>
      <c r="G3" s="30"/>
      <c r="H3" s="89" t="s">
        <v>110</v>
      </c>
    </row>
    <row r="4" spans="1:10" ht="54.75" customHeight="1" x14ac:dyDescent="0.2">
      <c r="B4" s="51"/>
      <c r="C4" s="36" t="s">
        <v>111</v>
      </c>
      <c r="D4" s="36" t="s">
        <v>112</v>
      </c>
      <c r="E4" s="36" t="s">
        <v>113</v>
      </c>
      <c r="F4" s="36" t="s">
        <v>114</v>
      </c>
      <c r="G4" s="36" t="s">
        <v>108</v>
      </c>
      <c r="H4" s="38" t="s">
        <v>115</v>
      </c>
    </row>
    <row r="5" spans="1:10" s="39" customFormat="1" ht="11.25" customHeight="1" x14ac:dyDescent="0.2">
      <c r="A5" s="69"/>
      <c r="B5" s="91" t="s">
        <v>116</v>
      </c>
      <c r="C5" s="144">
        <f>NP!F1</f>
        <v>2010</v>
      </c>
      <c r="D5" s="144">
        <f>QS!D1</f>
        <v>2010</v>
      </c>
      <c r="E5" s="144">
        <f>VERM!E1</f>
        <v>2010</v>
      </c>
      <c r="F5" s="144">
        <f>JP!D1</f>
        <v>2010</v>
      </c>
      <c r="G5" s="144">
        <f>REPART!D1</f>
        <v>2010</v>
      </c>
      <c r="H5" s="145">
        <f>Info!$C$31</f>
        <v>2010</v>
      </c>
    </row>
    <row r="6" spans="1:10" s="39" customFormat="1" ht="11.25" customHeight="1" x14ac:dyDescent="0.2">
      <c r="A6" s="69"/>
      <c r="B6" s="93" t="s">
        <v>52</v>
      </c>
      <c r="C6" s="41" t="s">
        <v>53</v>
      </c>
      <c r="D6" s="41" t="s">
        <v>53</v>
      </c>
      <c r="E6" s="41" t="s">
        <v>53</v>
      </c>
      <c r="F6" s="41" t="s">
        <v>53</v>
      </c>
      <c r="G6" s="41" t="s">
        <v>53</v>
      </c>
      <c r="H6" s="43" t="s">
        <v>53</v>
      </c>
    </row>
    <row r="7" spans="1:10" x14ac:dyDescent="0.2">
      <c r="B7" s="44" t="s">
        <v>55</v>
      </c>
      <c r="C7" s="130">
        <f>NP!J7</f>
        <v>35246961.299999997</v>
      </c>
      <c r="D7" s="130">
        <f>QS!C7</f>
        <v>1742490.9823463799</v>
      </c>
      <c r="E7" s="130">
        <f>VERM!D9</f>
        <v>5144063.9399999995</v>
      </c>
      <c r="F7" s="146">
        <f>JP!D9</f>
        <v>11380643.0667</v>
      </c>
      <c r="G7" s="130">
        <f>REPART!I7</f>
        <v>-673767.98030290287</v>
      </c>
      <c r="H7" s="132">
        <f t="shared" ref="H7:H32" si="0">SUM(C7:G7)</f>
        <v>52840391.308743477</v>
      </c>
      <c r="J7" s="147"/>
    </row>
    <row r="8" spans="1:10" x14ac:dyDescent="0.2">
      <c r="B8" s="48" t="s">
        <v>56</v>
      </c>
      <c r="C8" s="133">
        <f>NP!J8</f>
        <v>15910794.700000001</v>
      </c>
      <c r="D8" s="133">
        <f>QS!C8</f>
        <v>574232.33215010399</v>
      </c>
      <c r="E8" s="133">
        <f>VERM!D10</f>
        <v>2223338.3817600003</v>
      </c>
      <c r="F8" s="148">
        <f>JP!D10</f>
        <v>5265373.4775</v>
      </c>
      <c r="G8" s="133">
        <f>REPART!I8</f>
        <v>21723.264409304851</v>
      </c>
      <c r="H8" s="135">
        <f t="shared" si="0"/>
        <v>23995462.155819409</v>
      </c>
      <c r="J8" s="147"/>
    </row>
    <row r="9" spans="1:10" x14ac:dyDescent="0.2">
      <c r="B9" s="51" t="s">
        <v>57</v>
      </c>
      <c r="C9" s="136">
        <f>NP!J9</f>
        <v>6501847.4999999991</v>
      </c>
      <c r="D9" s="136">
        <f>QS!C9</f>
        <v>247233.90595377301</v>
      </c>
      <c r="E9" s="136">
        <f>VERM!D11</f>
        <v>855645.23609894991</v>
      </c>
      <c r="F9" s="149">
        <f>JP!D11</f>
        <v>2081108.7055000002</v>
      </c>
      <c r="G9" s="136">
        <f>REPART!I9</f>
        <v>-5682.5175569217363</v>
      </c>
      <c r="H9" s="138">
        <f t="shared" si="0"/>
        <v>9680152.8299957998</v>
      </c>
      <c r="J9" s="147"/>
    </row>
    <row r="10" spans="1:10" x14ac:dyDescent="0.2">
      <c r="B10" s="48" t="s">
        <v>58</v>
      </c>
      <c r="C10" s="133">
        <f>NP!J10</f>
        <v>466817.10000000003</v>
      </c>
      <c r="D10" s="133">
        <f>QS!C10</f>
        <v>27337.237446750001</v>
      </c>
      <c r="E10" s="133">
        <f>VERM!D12</f>
        <v>64583.459100000007</v>
      </c>
      <c r="F10" s="148">
        <f>JP!D12</f>
        <v>136843.9417</v>
      </c>
      <c r="G10" s="133">
        <f>REPART!I10</f>
        <v>4779.919726826196</v>
      </c>
      <c r="H10" s="135">
        <f t="shared" si="0"/>
        <v>700361.65797357622</v>
      </c>
      <c r="J10" s="147"/>
    </row>
    <row r="11" spans="1:10" x14ac:dyDescent="0.2">
      <c r="B11" s="51" t="s">
        <v>59</v>
      </c>
      <c r="C11" s="136">
        <f>NP!J11</f>
        <v>5374073.9000000004</v>
      </c>
      <c r="D11" s="136">
        <f>QS!C11</f>
        <v>118372.951580323</v>
      </c>
      <c r="E11" s="136">
        <f>VERM!D13</f>
        <v>1191832.8291749998</v>
      </c>
      <c r="F11" s="149">
        <f>JP!D13</f>
        <v>1054407.7903</v>
      </c>
      <c r="G11" s="136">
        <f>REPART!I11</f>
        <v>-7995.1196112758107</v>
      </c>
      <c r="H11" s="138">
        <f t="shared" si="0"/>
        <v>7730692.3514440479</v>
      </c>
      <c r="J11" s="147"/>
    </row>
    <row r="12" spans="1:10" x14ac:dyDescent="0.2">
      <c r="B12" s="48" t="s">
        <v>60</v>
      </c>
      <c r="C12" s="133">
        <f>NP!J12</f>
        <v>665437.30000000005</v>
      </c>
      <c r="D12" s="133">
        <f>QS!C12</f>
        <v>28227.114170599802</v>
      </c>
      <c r="E12" s="133">
        <f>VERM!D14</f>
        <v>108689.438505</v>
      </c>
      <c r="F12" s="148">
        <f>JP!D14</f>
        <v>204095.02659999998</v>
      </c>
      <c r="G12" s="133">
        <f>REPART!I12</f>
        <v>1206.3310917494425</v>
      </c>
      <c r="H12" s="135">
        <f t="shared" si="0"/>
        <v>1007655.2103673493</v>
      </c>
      <c r="J12" s="147"/>
    </row>
    <row r="13" spans="1:10" x14ac:dyDescent="0.2">
      <c r="B13" s="51" t="s">
        <v>61</v>
      </c>
      <c r="C13" s="136">
        <f>NP!J13</f>
        <v>1137466.3999999999</v>
      </c>
      <c r="D13" s="136">
        <f>QS!C13</f>
        <v>25419.8069058334</v>
      </c>
      <c r="E13" s="136">
        <f>VERM!D15</f>
        <v>348478.17169500003</v>
      </c>
      <c r="F13" s="149">
        <f>JP!D15</f>
        <v>217223.2628</v>
      </c>
      <c r="G13" s="136">
        <f>REPART!I13</f>
        <v>5987.5154069593582</v>
      </c>
      <c r="H13" s="138">
        <f t="shared" si="0"/>
        <v>1734575.1568077926</v>
      </c>
      <c r="J13" s="147"/>
    </row>
    <row r="14" spans="1:10" x14ac:dyDescent="0.2">
      <c r="B14" s="48" t="s">
        <v>62</v>
      </c>
      <c r="C14" s="133">
        <f>NP!J14</f>
        <v>574654.40000000014</v>
      </c>
      <c r="D14" s="133">
        <f>QS!C14</f>
        <v>33334.549871553201</v>
      </c>
      <c r="E14" s="133">
        <f>VERM!D16</f>
        <v>92608.114019999994</v>
      </c>
      <c r="F14" s="148">
        <f>JP!D16</f>
        <v>195507.6335</v>
      </c>
      <c r="G14" s="133">
        <f>REPART!I14</f>
        <v>18037.298892898441</v>
      </c>
      <c r="H14" s="135">
        <f t="shared" si="0"/>
        <v>914141.9962844518</v>
      </c>
      <c r="J14" s="147"/>
    </row>
    <row r="15" spans="1:10" x14ac:dyDescent="0.2">
      <c r="B15" s="51" t="s">
        <v>63</v>
      </c>
      <c r="C15" s="136">
        <f>NP!J15</f>
        <v>4597067.0999999996</v>
      </c>
      <c r="D15" s="136">
        <f>QS!C15</f>
        <v>199923.323052569</v>
      </c>
      <c r="E15" s="136">
        <f>VERM!D17</f>
        <v>649912.19843999995</v>
      </c>
      <c r="F15" s="149">
        <f>JP!D17</f>
        <v>3092334.7180000003</v>
      </c>
      <c r="G15" s="136">
        <f>REPART!I15</f>
        <v>14791.864108155274</v>
      </c>
      <c r="H15" s="138">
        <f t="shared" si="0"/>
        <v>8554029.2036007233</v>
      </c>
      <c r="J15" s="147"/>
    </row>
    <row r="16" spans="1:10" x14ac:dyDescent="0.2">
      <c r="B16" s="48" t="s">
        <v>64</v>
      </c>
      <c r="C16" s="133">
        <f>NP!J16</f>
        <v>4446248.7</v>
      </c>
      <c r="D16" s="133">
        <f>QS!C16</f>
        <v>186742.99332208201</v>
      </c>
      <c r="E16" s="133">
        <f>VERM!D18</f>
        <v>371928.34765499999</v>
      </c>
      <c r="F16" s="148">
        <f>JP!D18</f>
        <v>1564405.1682000002</v>
      </c>
      <c r="G16" s="133">
        <f>REPART!I16</f>
        <v>-16581.64878990778</v>
      </c>
      <c r="H16" s="135">
        <f t="shared" si="0"/>
        <v>6552743.5603871746</v>
      </c>
      <c r="J16" s="147"/>
    </row>
    <row r="17" spans="2:10" x14ac:dyDescent="0.2">
      <c r="B17" s="51" t="s">
        <v>65</v>
      </c>
      <c r="C17" s="136">
        <f>NP!J17</f>
        <v>4492692.9000000004</v>
      </c>
      <c r="D17" s="136">
        <f>QS!C17</f>
        <v>151886.10557367501</v>
      </c>
      <c r="E17" s="136">
        <f>VERM!D19</f>
        <v>316032.59141999995</v>
      </c>
      <c r="F17" s="149">
        <f>JP!D19</f>
        <v>1425521.3717</v>
      </c>
      <c r="G17" s="136">
        <f>REPART!I17</f>
        <v>50511.971461292487</v>
      </c>
      <c r="H17" s="138">
        <f t="shared" si="0"/>
        <v>6436644.9401549678</v>
      </c>
      <c r="J17" s="147"/>
    </row>
    <row r="18" spans="2:10" x14ac:dyDescent="0.2">
      <c r="B18" s="48" t="s">
        <v>66</v>
      </c>
      <c r="C18" s="133">
        <f>NP!J18</f>
        <v>4503203</v>
      </c>
      <c r="D18" s="133">
        <f>QS!C18</f>
        <v>628472.91784103203</v>
      </c>
      <c r="E18" s="133">
        <f>VERM!D20</f>
        <v>663302.28484500002</v>
      </c>
      <c r="F18" s="148">
        <f>JP!D20</f>
        <v>3027247.9989</v>
      </c>
      <c r="G18" s="133">
        <f>REPART!I18</f>
        <v>-17542.469431888887</v>
      </c>
      <c r="H18" s="135">
        <f t="shared" si="0"/>
        <v>8804683.732154144</v>
      </c>
      <c r="J18" s="147"/>
    </row>
    <row r="19" spans="2:10" x14ac:dyDescent="0.2">
      <c r="B19" s="51" t="s">
        <v>67</v>
      </c>
      <c r="C19" s="136">
        <f>NP!J19</f>
        <v>6535449.8000000007</v>
      </c>
      <c r="D19" s="136">
        <f>QS!C19</f>
        <v>353099.57051899302</v>
      </c>
      <c r="E19" s="136">
        <f>VERM!D21</f>
        <v>533255.00522999989</v>
      </c>
      <c r="F19" s="149">
        <f>JP!D21</f>
        <v>1456925.6071000001</v>
      </c>
      <c r="G19" s="136">
        <f>REPART!I19</f>
        <v>-16858.393480235005</v>
      </c>
      <c r="H19" s="138">
        <f t="shared" si="0"/>
        <v>8861871.5893687587</v>
      </c>
      <c r="J19" s="147"/>
    </row>
    <row r="20" spans="2:10" x14ac:dyDescent="0.2">
      <c r="B20" s="48" t="s">
        <v>68</v>
      </c>
      <c r="C20" s="133">
        <f>NP!J20</f>
        <v>1269588.2999999998</v>
      </c>
      <c r="D20" s="133">
        <f>QS!C20</f>
        <v>143926.952488157</v>
      </c>
      <c r="E20" s="133">
        <f>VERM!D22</f>
        <v>164750.73181499998</v>
      </c>
      <c r="F20" s="148">
        <f>JP!D22</f>
        <v>863177.74049999996</v>
      </c>
      <c r="G20" s="133">
        <f>REPART!I20</f>
        <v>9998.3891292097105</v>
      </c>
      <c r="H20" s="135">
        <f t="shared" si="0"/>
        <v>2451442.1139323665</v>
      </c>
      <c r="J20" s="147"/>
    </row>
    <row r="21" spans="2:10" x14ac:dyDescent="0.2">
      <c r="B21" s="51" t="s">
        <v>69</v>
      </c>
      <c r="C21" s="136">
        <f>NP!J21</f>
        <v>951184.29999999993</v>
      </c>
      <c r="D21" s="136">
        <f>QS!C21</f>
        <v>38789.757777993698</v>
      </c>
      <c r="E21" s="136">
        <f>VERM!D23</f>
        <v>172657.17572999999</v>
      </c>
      <c r="F21" s="149">
        <f>JP!D23</f>
        <v>315178.85440000001</v>
      </c>
      <c r="G21" s="136">
        <f>REPART!I21</f>
        <v>2151.6687983198094</v>
      </c>
      <c r="H21" s="138">
        <f t="shared" si="0"/>
        <v>1479961.7567063135</v>
      </c>
      <c r="J21" s="147"/>
    </row>
    <row r="22" spans="2:10" x14ac:dyDescent="0.2">
      <c r="B22" s="48" t="s">
        <v>70</v>
      </c>
      <c r="C22" s="133">
        <f>NP!J22</f>
        <v>273126.40000000002</v>
      </c>
      <c r="D22" s="133">
        <f>QS!C22</f>
        <v>7834.0374120035203</v>
      </c>
      <c r="E22" s="133">
        <f>VERM!D24</f>
        <v>58160.212769999998</v>
      </c>
      <c r="F22" s="148">
        <f>JP!D24</f>
        <v>82553.877699999997</v>
      </c>
      <c r="G22" s="133">
        <f>REPART!I22</f>
        <v>-2082.7061919729476</v>
      </c>
      <c r="H22" s="135">
        <f t="shared" si="0"/>
        <v>419591.82169003057</v>
      </c>
      <c r="J22" s="147"/>
    </row>
    <row r="23" spans="2:10" x14ac:dyDescent="0.2">
      <c r="B23" s="51" t="s">
        <v>71</v>
      </c>
      <c r="C23" s="136">
        <f>NP!J23</f>
        <v>7540608.5</v>
      </c>
      <c r="D23" s="136">
        <f>QS!C23</f>
        <v>445577.025862679</v>
      </c>
      <c r="E23" s="136">
        <f>VERM!D25</f>
        <v>1233852.0924750001</v>
      </c>
      <c r="F23" s="149">
        <f>JP!D25</f>
        <v>2928631.3985000001</v>
      </c>
      <c r="G23" s="136">
        <f>REPART!I23</f>
        <v>54863.478313530795</v>
      </c>
      <c r="H23" s="138">
        <f t="shared" si="0"/>
        <v>12203532.495151211</v>
      </c>
      <c r="J23" s="147"/>
    </row>
    <row r="24" spans="2:10" x14ac:dyDescent="0.2">
      <c r="B24" s="48" t="s">
        <v>72</v>
      </c>
      <c r="C24" s="133">
        <f>NP!J24</f>
        <v>3424467.9999999995</v>
      </c>
      <c r="D24" s="133">
        <f>QS!C24</f>
        <v>355233.00700109999</v>
      </c>
      <c r="E24" s="133">
        <f>VERM!D26</f>
        <v>708306.75758999994</v>
      </c>
      <c r="F24" s="148">
        <f>JP!D26</f>
        <v>774563.05259999994</v>
      </c>
      <c r="G24" s="133">
        <f>REPART!I24</f>
        <v>50587.017793379579</v>
      </c>
      <c r="H24" s="135">
        <f t="shared" si="0"/>
        <v>5313157.8349844795</v>
      </c>
      <c r="J24" s="147"/>
    </row>
    <row r="25" spans="2:10" x14ac:dyDescent="0.2">
      <c r="B25" s="51" t="s">
        <v>73</v>
      </c>
      <c r="C25" s="136">
        <f>NP!J25</f>
        <v>11673644.699999999</v>
      </c>
      <c r="D25" s="136">
        <f>QS!C25</f>
        <v>540355.59828735597</v>
      </c>
      <c r="E25" s="136">
        <f>VERM!D27</f>
        <v>1422135.38481</v>
      </c>
      <c r="F25" s="149">
        <f>JP!D27</f>
        <v>3424421.3759999997</v>
      </c>
      <c r="G25" s="136">
        <f>REPART!I25</f>
        <v>92670.147825369917</v>
      </c>
      <c r="H25" s="138">
        <f t="shared" si="0"/>
        <v>17153227.206922725</v>
      </c>
      <c r="J25" s="147"/>
    </row>
    <row r="26" spans="2:10" x14ac:dyDescent="0.2">
      <c r="B26" s="48" t="s">
        <v>74</v>
      </c>
      <c r="C26" s="133">
        <f>NP!J26</f>
        <v>4161203.3</v>
      </c>
      <c r="D26" s="133">
        <f>QS!C26</f>
        <v>238177.64345672401</v>
      </c>
      <c r="E26" s="133">
        <f>VERM!D28</f>
        <v>623695.91249999998</v>
      </c>
      <c r="F26" s="148">
        <f>JP!D28</f>
        <v>1207708.4185000001</v>
      </c>
      <c r="G26" s="133">
        <f>REPART!I26</f>
        <v>25627.986363185391</v>
      </c>
      <c r="H26" s="135">
        <f t="shared" si="0"/>
        <v>6256413.2608199101</v>
      </c>
      <c r="J26" s="147"/>
    </row>
    <row r="27" spans="2:10" x14ac:dyDescent="0.2">
      <c r="B27" s="51" t="s">
        <v>75</v>
      </c>
      <c r="C27" s="136">
        <f>NP!J27</f>
        <v>6353705.5999999996</v>
      </c>
      <c r="D27" s="136">
        <f>QS!C27</f>
        <v>788813.76058852498</v>
      </c>
      <c r="E27" s="136">
        <f>VERM!D29</f>
        <v>718000.97519999999</v>
      </c>
      <c r="F27" s="149">
        <f>JP!D29</f>
        <v>2472356.7027999996</v>
      </c>
      <c r="G27" s="136">
        <f>REPART!I27</f>
        <v>173451.1492210576</v>
      </c>
      <c r="H27" s="138">
        <f t="shared" si="0"/>
        <v>10506328.187809581</v>
      </c>
      <c r="J27" s="147"/>
    </row>
    <row r="28" spans="2:10" x14ac:dyDescent="0.2">
      <c r="B28" s="48" t="s">
        <v>76</v>
      </c>
      <c r="C28" s="133">
        <f>NP!J28</f>
        <v>15487331.099999998</v>
      </c>
      <c r="D28" s="133">
        <f>QS!C28</f>
        <v>1138886.8671426701</v>
      </c>
      <c r="E28" s="133">
        <f>VERM!D30</f>
        <v>1696161.085335</v>
      </c>
      <c r="F28" s="148">
        <f>JP!D30</f>
        <v>6028886.0697999997</v>
      </c>
      <c r="G28" s="133">
        <f>REPART!I28</f>
        <v>74158.93073704571</v>
      </c>
      <c r="H28" s="135">
        <f t="shared" si="0"/>
        <v>24425424.053014714</v>
      </c>
      <c r="J28" s="147"/>
    </row>
    <row r="29" spans="2:10" x14ac:dyDescent="0.2">
      <c r="B29" s="51" t="s">
        <v>77</v>
      </c>
      <c r="C29" s="136">
        <f>NP!J29</f>
        <v>4776054.3</v>
      </c>
      <c r="D29" s="136">
        <f>QS!C29</f>
        <v>368067.55488419998</v>
      </c>
      <c r="E29" s="136">
        <f>VERM!D31</f>
        <v>586973.72791500005</v>
      </c>
      <c r="F29" s="149">
        <f>JP!D31</f>
        <v>1244582.7322000002</v>
      </c>
      <c r="G29" s="136">
        <f>REPART!I29</f>
        <v>60795.535530298221</v>
      </c>
      <c r="H29" s="138">
        <f t="shared" si="0"/>
        <v>7036473.8505294984</v>
      </c>
      <c r="J29" s="147"/>
    </row>
    <row r="30" spans="2:10" x14ac:dyDescent="0.2">
      <c r="B30" s="48" t="s">
        <v>78</v>
      </c>
      <c r="C30" s="133">
        <f>NP!J30</f>
        <v>2734328</v>
      </c>
      <c r="D30" s="133">
        <f>QS!C30</f>
        <v>210847.18491102301</v>
      </c>
      <c r="E30" s="133">
        <f>VERM!D32</f>
        <v>238274.69057999999</v>
      </c>
      <c r="F30" s="148">
        <f>JP!D32</f>
        <v>1524175.5134000001</v>
      </c>
      <c r="G30" s="133">
        <f>REPART!I30</f>
        <v>82464.492812145298</v>
      </c>
      <c r="H30" s="135">
        <f t="shared" si="0"/>
        <v>4790089.8817031682</v>
      </c>
      <c r="J30" s="147"/>
    </row>
    <row r="31" spans="2:10" x14ac:dyDescent="0.2">
      <c r="B31" s="51" t="s">
        <v>79</v>
      </c>
      <c r="C31" s="136">
        <f>NP!J31</f>
        <v>12629665.199999999</v>
      </c>
      <c r="D31" s="136">
        <f>QS!C31</f>
        <v>2014592.3582289501</v>
      </c>
      <c r="E31" s="136">
        <f>VERM!D33</f>
        <v>1237115.4323249999</v>
      </c>
      <c r="F31" s="149">
        <f>JP!D33</f>
        <v>5232387.1627000002</v>
      </c>
      <c r="G31" s="136">
        <f>REPART!I31</f>
        <v>82903.525230767278</v>
      </c>
      <c r="H31" s="138">
        <f t="shared" si="0"/>
        <v>21196663.678484719</v>
      </c>
      <c r="J31" s="147"/>
    </row>
    <row r="32" spans="2:10" x14ac:dyDescent="0.2">
      <c r="B32" s="48" t="s">
        <v>80</v>
      </c>
      <c r="C32" s="133">
        <f>NP!J32</f>
        <v>924737</v>
      </c>
      <c r="D32" s="133">
        <f>QS!C32</f>
        <v>73168.152358938605</v>
      </c>
      <c r="E32" s="133">
        <f>VERM!D34</f>
        <v>85072.86</v>
      </c>
      <c r="F32" s="148">
        <f>JP!D34</f>
        <v>282695.10519999999</v>
      </c>
      <c r="G32" s="133">
        <f>REPART!I32</f>
        <v>7413.5125511877386</v>
      </c>
      <c r="H32" s="135">
        <f t="shared" si="0"/>
        <v>1373086.6301101262</v>
      </c>
      <c r="J32" s="147"/>
    </row>
    <row r="33" spans="1:10" x14ac:dyDescent="0.2">
      <c r="A33" s="59"/>
      <c r="B33" s="55" t="s">
        <v>81</v>
      </c>
      <c r="C33" s="56">
        <f t="shared" ref="C33:H33" si="1">SUM(C7:C32)</f>
        <v>162652358.79999998</v>
      </c>
      <c r="D33" s="56">
        <f t="shared" si="1"/>
        <v>10681043.691133985</v>
      </c>
      <c r="E33" s="56">
        <f t="shared" si="1"/>
        <v>21508827.036988951</v>
      </c>
      <c r="F33" s="56">
        <f t="shared" si="1"/>
        <v>57482955.772799991</v>
      </c>
      <c r="G33" s="56">
        <f t="shared" si="1"/>
        <v>93613.164037578026</v>
      </c>
      <c r="H33" s="57">
        <f t="shared" si="1"/>
        <v>252418798.46496052</v>
      </c>
      <c r="J33" s="147"/>
    </row>
  </sheetData>
  <conditionalFormatting sqref="C7:H32">
    <cfRule type="expression" dxfId="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33"/>
  <sheetViews>
    <sheetView showGridLines="0" workbookViewId="0"/>
  </sheetViews>
  <sheetFormatPr baseColWidth="10" defaultColWidth="9.140625" defaultRowHeight="12.75" x14ac:dyDescent="0.2"/>
  <cols>
    <col min="1" max="1" width="1.42578125" style="60" customWidth="1"/>
    <col min="2" max="2" width="15.28515625" style="1" customWidth="1"/>
    <col min="3" max="3" width="17.28515625" style="1" customWidth="1"/>
    <col min="4" max="4" width="18" style="1" customWidth="1"/>
    <col min="5" max="6" width="17.140625" style="1" customWidth="1"/>
    <col min="7" max="7" width="19.140625" style="1" customWidth="1"/>
    <col min="8" max="8" width="15.7109375" style="1" customWidth="1"/>
    <col min="9" max="9" width="17.7109375" style="1" customWidth="1"/>
  </cols>
  <sheetData>
    <row r="1" spans="1:10" ht="36.75" customHeight="1" x14ac:dyDescent="0.2">
      <c r="B1" s="82" t="str">
        <f>"ASG "&amp;Info!C31&amp;" pro Einwohner"</f>
        <v>ASG 2010 pro Einwohner</v>
      </c>
      <c r="C1" s="82"/>
      <c r="D1" s="82"/>
      <c r="E1" s="142" t="str">
        <f>Info!A4</f>
        <v>Referenzjahr 2016</v>
      </c>
      <c r="F1" s="108"/>
      <c r="G1" s="109"/>
      <c r="I1" s="21" t="str">
        <f>Info!$C$28</f>
        <v>FA_2016_20150609</v>
      </c>
    </row>
    <row r="2" spans="1:10" x14ac:dyDescent="0.2">
      <c r="A2" s="129"/>
      <c r="B2" s="86" t="s">
        <v>30</v>
      </c>
      <c r="C2" s="25" t="s">
        <v>31</v>
      </c>
      <c r="D2" s="25" t="s">
        <v>32</v>
      </c>
      <c r="E2" s="25" t="s">
        <v>33</v>
      </c>
      <c r="F2" s="25" t="s">
        <v>34</v>
      </c>
      <c r="G2" s="25" t="s">
        <v>35</v>
      </c>
      <c r="H2" s="25" t="s">
        <v>36</v>
      </c>
      <c r="I2" s="26" t="s">
        <v>37</v>
      </c>
    </row>
    <row r="3" spans="1:10" x14ac:dyDescent="0.2">
      <c r="A3" s="129"/>
      <c r="B3" s="88" t="s">
        <v>39</v>
      </c>
      <c r="C3" s="30"/>
      <c r="D3" s="30"/>
      <c r="E3" s="30"/>
      <c r="F3" s="30"/>
      <c r="G3" s="30"/>
      <c r="H3" s="30"/>
      <c r="I3" s="33"/>
    </row>
    <row r="4" spans="1:10" ht="51" customHeight="1" x14ac:dyDescent="0.2">
      <c r="A4" s="150"/>
      <c r="B4" s="90"/>
      <c r="C4" s="36" t="s">
        <v>48</v>
      </c>
      <c r="D4" s="36" t="s">
        <v>117</v>
      </c>
      <c r="E4" s="36" t="s">
        <v>118</v>
      </c>
      <c r="F4" s="36" t="s">
        <v>119</v>
      </c>
      <c r="G4" s="36" t="s">
        <v>108</v>
      </c>
      <c r="H4" s="36" t="s">
        <v>120</v>
      </c>
      <c r="I4" s="38" t="s">
        <v>121</v>
      </c>
    </row>
    <row r="5" spans="1:10" s="39" customFormat="1" ht="11.25" customHeight="1" x14ac:dyDescent="0.2">
      <c r="A5" s="69"/>
      <c r="B5" s="91" t="s">
        <v>116</v>
      </c>
      <c r="C5" s="144">
        <f>ASG_Total!C5</f>
        <v>2010</v>
      </c>
      <c r="D5" s="144">
        <f>ASG_Total!D5</f>
        <v>2010</v>
      </c>
      <c r="E5" s="144">
        <f>ASG_Total!E5</f>
        <v>2010</v>
      </c>
      <c r="F5" s="144">
        <f>ASG_Total!F5</f>
        <v>2010</v>
      </c>
      <c r="G5" s="144">
        <f>ASG_Total!G5</f>
        <v>2010</v>
      </c>
      <c r="H5" s="144">
        <f>Info!$C$31</f>
        <v>2010</v>
      </c>
      <c r="I5" s="92"/>
    </row>
    <row r="6" spans="1:10" s="39" customFormat="1" ht="11.25" customHeight="1" x14ac:dyDescent="0.2">
      <c r="A6" s="69"/>
      <c r="B6" s="93" t="s">
        <v>52</v>
      </c>
      <c r="C6" s="42" t="s">
        <v>122</v>
      </c>
      <c r="D6" s="42" t="s">
        <v>122</v>
      </c>
      <c r="E6" s="42" t="s">
        <v>122</v>
      </c>
      <c r="F6" s="42" t="s">
        <v>122</v>
      </c>
      <c r="G6" s="42" t="s">
        <v>122</v>
      </c>
      <c r="H6" s="42" t="s">
        <v>122</v>
      </c>
      <c r="I6" s="43" t="s">
        <v>123</v>
      </c>
    </row>
    <row r="7" spans="1:10" x14ac:dyDescent="0.2">
      <c r="B7" s="44" t="s">
        <v>55</v>
      </c>
      <c r="C7" s="130">
        <f>ASG_Total!C7/ASG_pro_Einwohner!$I7*1000</f>
        <v>25473.697170043815</v>
      </c>
      <c r="D7" s="130">
        <f>ASG_Total!D7/ASG_pro_Einwohner!$I7*1000</f>
        <v>1259.3337402343348</v>
      </c>
      <c r="E7" s="130">
        <f>ASG_Total!E7/ASG_pro_Einwohner!$I7*1000</f>
        <v>3717.7198316639697</v>
      </c>
      <c r="F7" s="130">
        <f>ASG_Total!F7/ASG_pro_Einwohner!$I7*1000</f>
        <v>8225.0226512852514</v>
      </c>
      <c r="G7" s="130">
        <f>ASG_Total!G7/ASG_pro_Einwohner!$I7*1000</f>
        <v>-486.9458489492028</v>
      </c>
      <c r="H7" s="130">
        <f>ASG_Total!H7/ASG_pro_Einwohner!$I7*1000</f>
        <v>38188.827544278167</v>
      </c>
      <c r="I7" s="151">
        <v>1383661</v>
      </c>
      <c r="J7" s="147"/>
    </row>
    <row r="8" spans="1:10" x14ac:dyDescent="0.2">
      <c r="B8" s="48" t="s">
        <v>56</v>
      </c>
      <c r="C8" s="133">
        <f>ASG_Total!C8/ASG_pro_Einwohner!$I8*1000</f>
        <v>16178.500345212229</v>
      </c>
      <c r="D8" s="133">
        <f>ASG_Total!D8/ASG_pro_Einwohner!$I8*1000</f>
        <v>583.89402660839312</v>
      </c>
      <c r="E8" s="133">
        <f>ASG_Total!E8/ASG_pro_Einwohner!$I8*1000</f>
        <v>2260.7469617358429</v>
      </c>
      <c r="F8" s="133">
        <f>ASG_Total!F8/ASG_pro_Einwohner!$I8*1000</f>
        <v>5353.965545379393</v>
      </c>
      <c r="G8" s="133">
        <f>ASG_Total!G8/ASG_pro_Einwohner!$I8*1000</f>
        <v>22.088767240839015</v>
      </c>
      <c r="H8" s="133">
        <f>ASG_Total!H8/ASG_pro_Einwohner!$I8*1000</f>
        <v>24399.195646176693</v>
      </c>
      <c r="I8" s="152">
        <v>983453</v>
      </c>
      <c r="J8" s="147"/>
    </row>
    <row r="9" spans="1:10" x14ac:dyDescent="0.2">
      <c r="B9" s="51" t="s">
        <v>57</v>
      </c>
      <c r="C9" s="136">
        <f>ASG_Total!C9/ASG_pro_Einwohner!$I9*1000</f>
        <v>17331.096480121549</v>
      </c>
      <c r="D9" s="136">
        <f>ASG_Total!D9/ASG_pro_Einwohner!$I9*1000</f>
        <v>659.01802176106685</v>
      </c>
      <c r="E9" s="136">
        <f>ASG_Total!E9/ASG_pro_Einwohner!$I9*1000</f>
        <v>2280.7779080618675</v>
      </c>
      <c r="F9" s="136">
        <f>ASG_Total!F9/ASG_pro_Einwohner!$I9*1000</f>
        <v>5547.3303181351712</v>
      </c>
      <c r="G9" s="136">
        <f>ASG_Total!G9/ASG_pro_Einwohner!$I9*1000</f>
        <v>-15.14711934246308</v>
      </c>
      <c r="H9" s="136">
        <f>ASG_Total!H9/ASG_pro_Einwohner!$I9*1000</f>
        <v>25803.075608737188</v>
      </c>
      <c r="I9" s="153">
        <v>375155</v>
      </c>
      <c r="J9" s="147"/>
    </row>
    <row r="10" spans="1:10" x14ac:dyDescent="0.2">
      <c r="B10" s="48" t="s">
        <v>58</v>
      </c>
      <c r="C10" s="133">
        <f>ASG_Total!C10/ASG_pro_Einwohner!$I10*1000</f>
        <v>13433.585611510793</v>
      </c>
      <c r="D10" s="133">
        <f>ASG_Total!D10/ASG_pro_Einwohner!$I10*1000</f>
        <v>786.68309199280588</v>
      </c>
      <c r="E10" s="133">
        <f>ASG_Total!E10/ASG_pro_Einwohner!$I10*1000</f>
        <v>1858.5168086330937</v>
      </c>
      <c r="F10" s="133">
        <f>ASG_Total!F10/ASG_pro_Einwohner!$I10*1000</f>
        <v>3937.9551568345323</v>
      </c>
      <c r="G10" s="133">
        <f>ASG_Total!G10/ASG_pro_Einwohner!$I10*1000</f>
        <v>137.55164681514233</v>
      </c>
      <c r="H10" s="133">
        <f>ASG_Total!H10/ASG_pro_Einwohner!$I10*1000</f>
        <v>20154.292315786366</v>
      </c>
      <c r="I10" s="152">
        <v>34750</v>
      </c>
      <c r="J10" s="147"/>
    </row>
    <row r="11" spans="1:10" x14ac:dyDescent="0.2">
      <c r="B11" s="51" t="s">
        <v>59</v>
      </c>
      <c r="C11" s="136">
        <f>ASG_Total!C11/ASG_pro_Einwohner!$I11*1000</f>
        <v>37009.234276112365</v>
      </c>
      <c r="D11" s="136">
        <f>ASG_Total!D11/ASG_pro_Einwohner!$I11*1000</f>
        <v>815.19018504585119</v>
      </c>
      <c r="E11" s="136">
        <f>ASG_Total!E11/ASG_pro_Einwohner!$I11*1000</f>
        <v>8207.7063348346164</v>
      </c>
      <c r="F11" s="136">
        <f>ASG_Total!F11/ASG_pro_Einwohner!$I11*1000</f>
        <v>7261.3115598895383</v>
      </c>
      <c r="G11" s="136">
        <f>ASG_Total!G11/ASG_pro_Einwohner!$I11*1000</f>
        <v>-55.059394467807167</v>
      </c>
      <c r="H11" s="136">
        <f>ASG_Total!H11/ASG_pro_Einwohner!$I11*1000</f>
        <v>53238.382961414565</v>
      </c>
      <c r="I11" s="153">
        <v>145209</v>
      </c>
      <c r="J11" s="147"/>
    </row>
    <row r="12" spans="1:10" x14ac:dyDescent="0.2">
      <c r="B12" s="48" t="s">
        <v>60</v>
      </c>
      <c r="C12" s="133">
        <f>ASG_Total!C12/ASG_pro_Einwohner!$I12*1000</f>
        <v>18903.394693483326</v>
      </c>
      <c r="D12" s="133">
        <f>ASG_Total!D12/ASG_pro_Einwohner!$I12*1000</f>
        <v>801.86109228452358</v>
      </c>
      <c r="E12" s="133">
        <f>ASG_Total!E12/ASG_pro_Einwohner!$I12*1000</f>
        <v>3087.5927079427306</v>
      </c>
      <c r="F12" s="133">
        <f>ASG_Total!F12/ASG_pro_Einwohner!$I12*1000</f>
        <v>5797.8247429123339</v>
      </c>
      <c r="G12" s="133">
        <f>ASG_Total!G12/ASG_pro_Einwohner!$I12*1000</f>
        <v>34.268822559781896</v>
      </c>
      <c r="H12" s="133">
        <f>ASG_Total!H12/ASG_pro_Einwohner!$I12*1000</f>
        <v>28624.942059182697</v>
      </c>
      <c r="I12" s="152">
        <v>35202</v>
      </c>
      <c r="J12" s="147"/>
    </row>
    <row r="13" spans="1:10" x14ac:dyDescent="0.2">
      <c r="B13" s="51" t="s">
        <v>61</v>
      </c>
      <c r="C13" s="136">
        <f>ASG_Total!C13/ASG_pro_Einwohner!$I13*1000</f>
        <v>28268.462647248867</v>
      </c>
      <c r="D13" s="136">
        <f>ASG_Total!D13/ASG_pro_Einwohner!$I13*1000</f>
        <v>631.73634141441926</v>
      </c>
      <c r="E13" s="136">
        <f>ASG_Total!E13/ASG_pro_Einwohner!$I13*1000</f>
        <v>8660.4247650231118</v>
      </c>
      <c r="F13" s="136">
        <f>ASG_Total!F13/ASG_pro_Einwohner!$I13*1000</f>
        <v>5398.4607286644459</v>
      </c>
      <c r="G13" s="136">
        <f>ASG_Total!G13/ASG_pro_Einwohner!$I13*1000</f>
        <v>148.80251023806744</v>
      </c>
      <c r="H13" s="136">
        <f>ASG_Total!H13/ASG_pro_Einwohner!$I13*1000</f>
        <v>43107.886992588908</v>
      </c>
      <c r="I13" s="153">
        <v>40238</v>
      </c>
      <c r="J13" s="147"/>
    </row>
    <row r="14" spans="1:10" x14ac:dyDescent="0.2">
      <c r="B14" s="48" t="s">
        <v>62</v>
      </c>
      <c r="C14" s="133">
        <f>ASG_Total!C14/ASG_pro_Einwohner!$I14*1000</f>
        <v>14946.275488972122</v>
      </c>
      <c r="D14" s="133">
        <f>ASG_Total!D14/ASG_pro_Einwohner!$I14*1000</f>
        <v>867.00348188600708</v>
      </c>
      <c r="E14" s="133">
        <f>ASG_Total!E14/ASG_pro_Einwohner!$I14*1000</f>
        <v>2408.6588124219725</v>
      </c>
      <c r="F14" s="133">
        <f>ASG_Total!F14/ASG_pro_Einwohner!$I14*1000</f>
        <v>5084.9883869121932</v>
      </c>
      <c r="G14" s="133">
        <f>ASG_Total!G14/ASG_pro_Einwohner!$I14*1000</f>
        <v>469.13490670251878</v>
      </c>
      <c r="H14" s="133">
        <f>ASG_Total!H14/ASG_pro_Einwohner!$I14*1000</f>
        <v>23776.061076894814</v>
      </c>
      <c r="I14" s="152">
        <v>38448</v>
      </c>
      <c r="J14" s="147"/>
    </row>
    <row r="15" spans="1:10" x14ac:dyDescent="0.2">
      <c r="B15" s="51" t="s">
        <v>63</v>
      </c>
      <c r="C15" s="136">
        <f>ASG_Total!C15/ASG_pro_Einwohner!$I15*1000</f>
        <v>41075.31496274058</v>
      </c>
      <c r="D15" s="136">
        <f>ASG_Total!D15/ASG_pro_Einwohner!$I15*1000</f>
        <v>1786.337524371138</v>
      </c>
      <c r="E15" s="136">
        <f>ASG_Total!E15/ASG_pro_Einwohner!$I15*1000</f>
        <v>5807.039068246394</v>
      </c>
      <c r="F15" s="136">
        <f>ASG_Total!F15/ASG_pro_Einwohner!$I15*1000</f>
        <v>27630.360782001113</v>
      </c>
      <c r="G15" s="136">
        <f>ASG_Total!G15/ASG_pro_Einwohner!$I15*1000</f>
        <v>132.16698036200856</v>
      </c>
      <c r="H15" s="136">
        <f>ASG_Total!H15/ASG_pro_Einwohner!$I15*1000</f>
        <v>76431.219317721218</v>
      </c>
      <c r="I15" s="153">
        <v>111918</v>
      </c>
      <c r="J15" s="147"/>
    </row>
    <row r="16" spans="1:10" x14ac:dyDescent="0.2">
      <c r="B16" s="48" t="s">
        <v>64</v>
      </c>
      <c r="C16" s="133">
        <f>ASG_Total!C16/ASG_pro_Einwohner!$I16*1000</f>
        <v>15959.771492977161</v>
      </c>
      <c r="D16" s="133">
        <f>ASG_Total!D16/ASG_pro_Einwohner!$I16*1000</f>
        <v>670.31236946664467</v>
      </c>
      <c r="E16" s="133">
        <f>ASG_Total!E16/ASG_pro_Einwohner!$I16*1000</f>
        <v>1335.0336071696499</v>
      </c>
      <c r="F16" s="133">
        <f>ASG_Total!F16/ASG_pro_Einwohner!$I16*1000</f>
        <v>5615.4189051333324</v>
      </c>
      <c r="G16" s="133">
        <f>ASG_Total!G16/ASG_pro_Einwohner!$I16*1000</f>
        <v>-59.519685811486305</v>
      </c>
      <c r="H16" s="133">
        <f>ASG_Total!H16/ASG_pro_Einwohner!$I16*1000</f>
        <v>23521.016688935302</v>
      </c>
      <c r="I16" s="152">
        <v>278591</v>
      </c>
      <c r="J16" s="147"/>
    </row>
    <row r="17" spans="2:10" x14ac:dyDescent="0.2">
      <c r="B17" s="51" t="s">
        <v>65</v>
      </c>
      <c r="C17" s="136">
        <f>ASG_Total!C17/ASG_pro_Einwohner!$I17*1000</f>
        <v>17731.74764178869</v>
      </c>
      <c r="D17" s="136">
        <f>ASG_Total!D17/ASG_pro_Einwohner!$I17*1000</f>
        <v>599.46365226220553</v>
      </c>
      <c r="E17" s="136">
        <f>ASG_Total!E17/ASG_pro_Einwohner!$I17*1000</f>
        <v>1247.316538737814</v>
      </c>
      <c r="F17" s="136">
        <f>ASG_Total!F17/ASG_pro_Einwohner!$I17*1000</f>
        <v>5626.2437214350557</v>
      </c>
      <c r="G17" s="136">
        <f>ASG_Total!G17/ASG_pro_Einwohner!$I17*1000</f>
        <v>199.36050622130674</v>
      </c>
      <c r="H17" s="136">
        <f>ASG_Total!H17/ASG_pro_Einwohner!$I17*1000</f>
        <v>25404.13206044507</v>
      </c>
      <c r="I17" s="153">
        <v>253370</v>
      </c>
      <c r="J17" s="147"/>
    </row>
    <row r="18" spans="2:10" x14ac:dyDescent="0.2">
      <c r="B18" s="48" t="s">
        <v>66</v>
      </c>
      <c r="C18" s="133">
        <f>ASG_Total!C18/ASG_pro_Einwohner!$I18*1000</f>
        <v>23257.10257350473</v>
      </c>
      <c r="D18" s="133">
        <f>ASG_Total!D18/ASG_pro_Einwohner!$I18*1000</f>
        <v>3245.7917430990101</v>
      </c>
      <c r="E18" s="133">
        <f>ASG_Total!E18/ASG_pro_Einwohner!$I18*1000</f>
        <v>3425.6704119001997</v>
      </c>
      <c r="F18" s="133">
        <f>ASG_Total!F18/ASG_pro_Einwohner!$I18*1000</f>
        <v>15634.431142867472</v>
      </c>
      <c r="G18" s="133">
        <f>ASG_Total!G18/ASG_pro_Einwohner!$I18*1000</f>
        <v>-90.599293651654406</v>
      </c>
      <c r="H18" s="133">
        <f>ASG_Total!H18/ASG_pro_Einwohner!$I18*1000</f>
        <v>45472.396577719766</v>
      </c>
      <c r="I18" s="152">
        <v>193627</v>
      </c>
      <c r="J18" s="147"/>
    </row>
    <row r="19" spans="2:10" x14ac:dyDescent="0.2">
      <c r="B19" s="51" t="s">
        <v>67</v>
      </c>
      <c r="C19" s="136">
        <f>ASG_Total!C19/ASG_pro_Einwohner!$I19*1000</f>
        <v>23982.773957270671</v>
      </c>
      <c r="D19" s="136">
        <f>ASG_Total!D19/ASG_pro_Einwohner!$I19*1000</f>
        <v>1295.7497101678239</v>
      </c>
      <c r="E19" s="136">
        <f>ASG_Total!E19/ASG_pro_Einwohner!$I19*1000</f>
        <v>1956.8560150235221</v>
      </c>
      <c r="F19" s="136">
        <f>ASG_Total!F19/ASG_pro_Einwohner!$I19*1000</f>
        <v>5346.3982704967975</v>
      </c>
      <c r="G19" s="136">
        <f>ASG_Total!G19/ASG_pro_Einwohner!$I19*1000</f>
        <v>-61.864301997882635</v>
      </c>
      <c r="H19" s="136">
        <f>ASG_Total!H19/ASG_pro_Einwohner!$I19*1000</f>
        <v>32519.913650960931</v>
      </c>
      <c r="I19" s="153">
        <v>272506</v>
      </c>
      <c r="J19" s="147"/>
    </row>
    <row r="20" spans="2:10" x14ac:dyDescent="0.2">
      <c r="B20" s="48" t="s">
        <v>68</v>
      </c>
      <c r="C20" s="133">
        <f>ASG_Total!C20/ASG_pro_Einwohner!$I20*1000</f>
        <v>16681.842430294586</v>
      </c>
      <c r="D20" s="133">
        <f>ASG_Total!D20/ASG_pro_Einwohner!$I20*1000</f>
        <v>1891.1380507207973</v>
      </c>
      <c r="E20" s="133">
        <f>ASG_Total!E20/ASG_pro_Einwohner!$I20*1000</f>
        <v>2164.7535255433208</v>
      </c>
      <c r="F20" s="133">
        <f>ASG_Total!F20/ASG_pro_Einwohner!$I20*1000</f>
        <v>11341.783046014769</v>
      </c>
      <c r="G20" s="133">
        <f>ASG_Total!G20/ASG_pro_Einwohner!$I20*1000</f>
        <v>131.37451881861759</v>
      </c>
      <c r="H20" s="133">
        <f>ASG_Total!H20/ASG_pro_Einwohner!$I20*1000</f>
        <v>32210.891571392091</v>
      </c>
      <c r="I20" s="152">
        <v>76106</v>
      </c>
      <c r="J20" s="147"/>
    </row>
    <row r="21" spans="2:10" x14ac:dyDescent="0.2">
      <c r="B21" s="51" t="s">
        <v>69</v>
      </c>
      <c r="C21" s="136">
        <f>ASG_Total!C21/ASG_pro_Einwohner!$I21*1000</f>
        <v>18086.790264308802</v>
      </c>
      <c r="D21" s="136">
        <f>ASG_Total!D21/ASG_pro_Einwohner!$I21*1000</f>
        <v>737.5880923748565</v>
      </c>
      <c r="E21" s="136">
        <f>ASG_Total!E21/ASG_pro_Einwohner!$I21*1000</f>
        <v>3283.0799720479176</v>
      </c>
      <c r="F21" s="136">
        <f>ASG_Total!F21/ASG_pro_Einwohner!$I21*1000</f>
        <v>5993.1328085187306</v>
      </c>
      <c r="G21" s="136">
        <f>ASG_Total!G21/ASG_pro_Einwohner!$I21*1000</f>
        <v>40.914029251184814</v>
      </c>
      <c r="H21" s="136">
        <f>ASG_Total!H21/ASG_pro_Einwohner!$I21*1000</f>
        <v>28141.505166501491</v>
      </c>
      <c r="I21" s="153">
        <v>52590</v>
      </c>
      <c r="J21" s="147"/>
    </row>
    <row r="22" spans="2:10" x14ac:dyDescent="0.2">
      <c r="B22" s="48" t="s">
        <v>70</v>
      </c>
      <c r="C22" s="133">
        <f>ASG_Total!C22/ASG_pro_Einwohner!$I22*1000</f>
        <v>17272.26965155252</v>
      </c>
      <c r="D22" s="133">
        <f>ASG_Total!D22/ASG_pro_Einwohner!$I22*1000</f>
        <v>495.41753063956997</v>
      </c>
      <c r="E22" s="133">
        <f>ASG_Total!E22/ASG_pro_Einwohner!$I22*1000</f>
        <v>3677.9999222158981</v>
      </c>
      <c r="F22" s="133">
        <f>ASG_Total!F22/ASG_pro_Einwohner!$I22*1000</f>
        <v>5220.6335104028331</v>
      </c>
      <c r="G22" s="133">
        <f>ASG_Total!G22/ASG_pro_Einwohner!$I22*1000</f>
        <v>-131.70847985663363</v>
      </c>
      <c r="H22" s="133">
        <f>ASG_Total!H22/ASG_pro_Einwohner!$I22*1000</f>
        <v>26534.612134954186</v>
      </c>
      <c r="I22" s="152">
        <v>15813</v>
      </c>
      <c r="J22" s="147"/>
    </row>
    <row r="23" spans="2:10" x14ac:dyDescent="0.2">
      <c r="B23" s="51" t="s">
        <v>71</v>
      </c>
      <c r="C23" s="136">
        <f>ASG_Total!C23/ASG_pro_Einwohner!$I23*1000</f>
        <v>15801.910535712788</v>
      </c>
      <c r="D23" s="136">
        <f>ASG_Total!D23/ASG_pro_Einwohner!$I23*1000</f>
        <v>933.74006878238504</v>
      </c>
      <c r="E23" s="136">
        <f>ASG_Total!E23/ASG_pro_Einwohner!$I23*1000</f>
        <v>2585.6295787789504</v>
      </c>
      <c r="F23" s="136">
        <f>ASG_Total!F23/ASG_pro_Einwohner!$I23*1000</f>
        <v>6137.1666956554536</v>
      </c>
      <c r="G23" s="136">
        <f>ASG_Total!G23/ASG_pro_Einwohner!$I23*1000</f>
        <v>114.97053268160418</v>
      </c>
      <c r="H23" s="136">
        <f>ASG_Total!H23/ASG_pro_Einwohner!$I23*1000</f>
        <v>25573.417411611186</v>
      </c>
      <c r="I23" s="153">
        <v>477196</v>
      </c>
      <c r="J23" s="147"/>
    </row>
    <row r="24" spans="2:10" x14ac:dyDescent="0.2">
      <c r="B24" s="48" t="s">
        <v>72</v>
      </c>
      <c r="C24" s="133">
        <f>ASG_Total!C24/ASG_pro_Einwohner!$I24*1000</f>
        <v>17525.335080168472</v>
      </c>
      <c r="D24" s="133">
        <f>ASG_Total!D24/ASG_pro_Einwohner!$I24*1000</f>
        <v>1817.9692376246794</v>
      </c>
      <c r="E24" s="133">
        <f>ASG_Total!E24/ASG_pro_Einwohner!$I24*1000</f>
        <v>3624.8880895696539</v>
      </c>
      <c r="F24" s="133">
        <f>ASG_Total!F24/ASG_pro_Einwohner!$I24*1000</f>
        <v>3963.9666767314388</v>
      </c>
      <c r="G24" s="133">
        <f>ASG_Total!G24/ASG_pro_Einwohner!$I24*1000</f>
        <v>258.88822367019401</v>
      </c>
      <c r="H24" s="133">
        <f>ASG_Total!H24/ASG_pro_Einwohner!$I24*1000</f>
        <v>27191.047307764438</v>
      </c>
      <c r="I24" s="152">
        <v>195401</v>
      </c>
      <c r="J24" s="147"/>
    </row>
    <row r="25" spans="2:10" x14ac:dyDescent="0.2">
      <c r="B25" s="51" t="s">
        <v>73</v>
      </c>
      <c r="C25" s="136">
        <f>ASG_Total!C25/ASG_pro_Einwohner!$I25*1000</f>
        <v>19316.704477197021</v>
      </c>
      <c r="D25" s="136">
        <f>ASG_Total!D25/ASG_pro_Einwohner!$I25*1000</f>
        <v>894.14143337049188</v>
      </c>
      <c r="E25" s="136">
        <f>ASG_Total!E25/ASG_pro_Einwohner!$I25*1000</f>
        <v>2353.2469645011242</v>
      </c>
      <c r="F25" s="136">
        <f>ASG_Total!F25/ASG_pro_Einwohner!$I25*1000</f>
        <v>5666.485268785711</v>
      </c>
      <c r="G25" s="136">
        <f>ASG_Total!G25/ASG_pro_Einwohner!$I25*1000</f>
        <v>153.34387035103381</v>
      </c>
      <c r="H25" s="136">
        <f>ASG_Total!H25/ASG_pro_Einwohner!$I25*1000</f>
        <v>28383.922014205382</v>
      </c>
      <c r="I25" s="153">
        <v>604329</v>
      </c>
      <c r="J25" s="147"/>
    </row>
    <row r="26" spans="2:10" x14ac:dyDescent="0.2">
      <c r="B26" s="48" t="s">
        <v>74</v>
      </c>
      <c r="C26" s="133">
        <f>ASG_Total!C26/ASG_pro_Einwohner!$I26*1000</f>
        <v>16856.804371779501</v>
      </c>
      <c r="D26" s="133">
        <f>ASG_Total!D26/ASG_pro_Einwohner!$I26*1000</f>
        <v>964.84445772727418</v>
      </c>
      <c r="E26" s="133">
        <f>ASG_Total!E26/ASG_pro_Einwohner!$I26*1000</f>
        <v>2526.5576388663835</v>
      </c>
      <c r="F26" s="133">
        <f>ASG_Total!F26/ASG_pro_Einwohner!$I26*1000</f>
        <v>4892.3599932754323</v>
      </c>
      <c r="G26" s="133">
        <f>ASG_Total!G26/ASG_pro_Einwohner!$I26*1000</f>
        <v>103.8175550247326</v>
      </c>
      <c r="H26" s="133">
        <f>ASG_Total!H26/ASG_pro_Einwohner!$I26*1000</f>
        <v>25344.384016673324</v>
      </c>
      <c r="I26" s="152">
        <v>246856</v>
      </c>
      <c r="J26" s="147"/>
    </row>
    <row r="27" spans="2:10" x14ac:dyDescent="0.2">
      <c r="B27" s="51" t="s">
        <v>75</v>
      </c>
      <c r="C27" s="136">
        <f>ASG_Total!C27/ASG_pro_Einwohner!$I27*1000</f>
        <v>18859.545972644377</v>
      </c>
      <c r="D27" s="136">
        <f>ASG_Total!D27/ASG_pro_Einwohner!$I27*1000</f>
        <v>2341.4162251511593</v>
      </c>
      <c r="E27" s="136">
        <f>ASG_Total!E27/ASG_pro_Einwohner!$I27*1000</f>
        <v>2131.2243992211247</v>
      </c>
      <c r="F27" s="136">
        <f>ASG_Total!F27/ASG_pro_Einwohner!$I27*1000</f>
        <v>7338.6347798727193</v>
      </c>
      <c r="G27" s="136">
        <f>ASG_Total!G27/ASG_pro_Einwohner!$I27*1000</f>
        <v>514.85072313431328</v>
      </c>
      <c r="H27" s="136">
        <f>ASG_Total!H27/ASG_pro_Einwohner!$I27*1000</f>
        <v>31185.67210002369</v>
      </c>
      <c r="I27" s="153">
        <v>336896</v>
      </c>
      <c r="J27" s="147"/>
    </row>
    <row r="28" spans="2:10" x14ac:dyDescent="0.2">
      <c r="B28" s="48" t="s">
        <v>76</v>
      </c>
      <c r="C28" s="133">
        <f>ASG_Total!C28/ASG_pro_Einwohner!$I28*1000</f>
        <v>21615.769111060552</v>
      </c>
      <c r="D28" s="133">
        <f>ASG_Total!D28/ASG_pro_Einwohner!$I28*1000</f>
        <v>1589.5518346460001</v>
      </c>
      <c r="E28" s="133">
        <f>ASG_Total!E28/ASG_pro_Einwohner!$I28*1000</f>
        <v>2367.3430986289973</v>
      </c>
      <c r="F28" s="133">
        <f>ASG_Total!F28/ASG_pro_Einwohner!$I28*1000</f>
        <v>8414.555641655139</v>
      </c>
      <c r="G28" s="133">
        <f>ASG_Total!G28/ASG_pro_Einwohner!$I28*1000</f>
        <v>103.50410370803732</v>
      </c>
      <c r="H28" s="133">
        <f>ASG_Total!H28/ASG_pro_Einwohner!$I28*1000</f>
        <v>34090.723789698728</v>
      </c>
      <c r="I28" s="152">
        <v>716483</v>
      </c>
      <c r="J28" s="147"/>
    </row>
    <row r="29" spans="2:10" x14ac:dyDescent="0.2">
      <c r="B29" s="51" t="s">
        <v>77</v>
      </c>
      <c r="C29" s="136">
        <f>ASG_Total!C29/ASG_pro_Einwohner!$I29*1000</f>
        <v>15440.246666127859</v>
      </c>
      <c r="D29" s="136">
        <f>ASG_Total!D29/ASG_pro_Einwohner!$I29*1000</f>
        <v>1189.9056166950618</v>
      </c>
      <c r="E29" s="136">
        <f>ASG_Total!E29/ASG_pro_Einwohner!$I29*1000</f>
        <v>1897.5954996039766</v>
      </c>
      <c r="F29" s="136">
        <f>ASG_Total!F29/ASG_pro_Einwohner!$I29*1000</f>
        <v>4023.5439495676078</v>
      </c>
      <c r="G29" s="136">
        <f>ASG_Total!G29/ASG_pro_Einwohner!$I29*1000</f>
        <v>196.54258637451943</v>
      </c>
      <c r="H29" s="136">
        <f>ASG_Total!H29/ASG_pro_Einwohner!$I29*1000</f>
        <v>22747.834318369023</v>
      </c>
      <c r="I29" s="153">
        <v>309325</v>
      </c>
      <c r="J29" s="147"/>
    </row>
    <row r="30" spans="2:10" x14ac:dyDescent="0.2">
      <c r="B30" s="48" t="s">
        <v>78</v>
      </c>
      <c r="C30" s="133">
        <f>ASG_Total!C30/ASG_pro_Einwohner!$I30*1000</f>
        <v>15862.395433291951</v>
      </c>
      <c r="D30" s="133">
        <f>ASG_Total!D30/ASG_pro_Einwohner!$I30*1000</f>
        <v>1223.1676020781249</v>
      </c>
      <c r="E30" s="133">
        <f>ASG_Total!E30/ASG_pro_Einwohner!$I30*1000</f>
        <v>1382.2801667266124</v>
      </c>
      <c r="F30" s="133">
        <f>ASG_Total!F30/ASG_pro_Einwohner!$I30*1000</f>
        <v>8842.0535880448788</v>
      </c>
      <c r="G30" s="133">
        <f>ASG_Total!G30/ASG_pro_Einwohner!$I30*1000</f>
        <v>478.39337277463073</v>
      </c>
      <c r="H30" s="133">
        <f>ASG_Total!H30/ASG_pro_Einwohner!$I30*1000</f>
        <v>27788.290162916197</v>
      </c>
      <c r="I30" s="152">
        <v>172378</v>
      </c>
      <c r="J30" s="147"/>
    </row>
    <row r="31" spans="2:10" x14ac:dyDescent="0.2">
      <c r="B31" s="51" t="s">
        <v>79</v>
      </c>
      <c r="C31" s="136">
        <f>ASG_Total!C31/ASG_pro_Einwohner!$I31*1000</f>
        <v>27503.027373097277</v>
      </c>
      <c r="D31" s="136">
        <f>ASG_Total!D31/ASG_pro_Einwohner!$I31*1000</f>
        <v>4387.0829429432069</v>
      </c>
      <c r="E31" s="136">
        <f>ASG_Total!E31/ASG_pro_Einwohner!$I31*1000</f>
        <v>2694.0080406023385</v>
      </c>
      <c r="F31" s="136">
        <f>ASG_Total!F31/ASG_pro_Einwohner!$I31*1000</f>
        <v>11394.323213126892</v>
      </c>
      <c r="G31" s="136">
        <f>ASG_Total!G31/ASG_pro_Einwohner!$I31*1000</f>
        <v>180.53510426769296</v>
      </c>
      <c r="H31" s="136">
        <f>ASG_Total!H31/ASG_pro_Einwohner!$I31*1000</f>
        <v>46158.976674037411</v>
      </c>
      <c r="I31" s="153">
        <v>459210</v>
      </c>
      <c r="J31" s="147"/>
    </row>
    <row r="32" spans="2:10" x14ac:dyDescent="0.2">
      <c r="B32" s="48" t="s">
        <v>80</v>
      </c>
      <c r="C32" s="133">
        <f>ASG_Total!C32/ASG_pro_Einwohner!$I32*1000</f>
        <v>13429.233226837061</v>
      </c>
      <c r="D32" s="133">
        <f>ASG_Total!D32/ASG_pro_Einwohner!$I32*1000</f>
        <v>1062.5639320206012</v>
      </c>
      <c r="E32" s="133">
        <f>ASG_Total!E32/ASG_pro_Einwohner!$I32*1000</f>
        <v>1235.4467034562881</v>
      </c>
      <c r="F32" s="133">
        <f>ASG_Total!F32/ASG_pro_Einwohner!$I32*1000</f>
        <v>4105.3602265466161</v>
      </c>
      <c r="G32" s="133">
        <f>ASG_Total!G32/ASG_pro_Einwohner!$I32*1000</f>
        <v>107.66065279099243</v>
      </c>
      <c r="H32" s="133">
        <f>ASG_Total!H32/ASG_pro_Einwohner!$I32*1000</f>
        <v>19940.264741651557</v>
      </c>
      <c r="I32" s="152">
        <v>68860</v>
      </c>
      <c r="J32" s="147"/>
    </row>
    <row r="33" spans="1:10" x14ac:dyDescent="0.2">
      <c r="A33" s="59"/>
      <c r="B33" s="55" t="s">
        <v>81</v>
      </c>
      <c r="C33" s="56">
        <f>ASG_Total!C33/ASG_pro_Einwohner!$I33*1000</f>
        <v>20647.526858215555</v>
      </c>
      <c r="D33" s="56">
        <f>ASG_Total!D33/ASG_pro_Einwohner!$I33*1000</f>
        <v>1355.8803457479451</v>
      </c>
      <c r="E33" s="56">
        <f>ASG_Total!E33/ASG_pro_Einwohner!$I33*1000</f>
        <v>2730.3882170010211</v>
      </c>
      <c r="F33" s="56">
        <f>ASG_Total!F33/ASG_pro_Einwohner!$I33*1000</f>
        <v>7297.0406452445804</v>
      </c>
      <c r="G33" s="56">
        <f>ASG_Total!G33/ASG_pro_Einwohner!$I33*1000</f>
        <v>11.883506227691003</v>
      </c>
      <c r="H33" s="56">
        <f>ASG_Total!H33/ASG_pro_Einwohner!$I33*1000</f>
        <v>32042.719572436796</v>
      </c>
      <c r="I33" s="57">
        <f>SUM(I7:I32)</f>
        <v>7877571</v>
      </c>
      <c r="J33" s="147"/>
    </row>
  </sheetData>
  <conditionalFormatting sqref="C7:H32">
    <cfRule type="expression" dxfId="2" priority="1" stopIfTrue="1">
      <formula>ISBLANK(C7)</formula>
    </cfRule>
  </conditionalFormatting>
  <conditionalFormatting sqref="I7:I32">
    <cfRule type="expression" dxfId="1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>
    <oddHeader>&amp;L&amp;F&amp;R&amp;A</oddHeader>
    <oddFooter>&amp;CSeite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 x14ac:dyDescent="0.2"/>
  <cols>
    <col min="1" max="1" width="16.140625" style="1" customWidth="1"/>
    <col min="2" max="2" width="15.42578125" style="1" customWidth="1"/>
    <col min="3" max="3" width="18.42578125" style="1" customWidth="1"/>
    <col min="4" max="4" width="17.28515625" style="1" customWidth="1"/>
    <col min="5" max="7" width="18.5703125" style="1" customWidth="1"/>
    <col min="8" max="8" width="13.140625" style="1" customWidth="1"/>
    <col min="9" max="9" width="15.28515625" style="1" hidden="1" customWidth="1"/>
  </cols>
  <sheetData>
    <row r="1" spans="1:10" ht="23.25" customHeight="1" x14ac:dyDescent="0.2">
      <c r="A1" s="108" t="str">
        <f>"ASG "&amp;Info!C31&amp;" in Prozent"</f>
        <v>ASG 2010 in Prozent</v>
      </c>
      <c r="B1" s="109"/>
      <c r="C1" s="109"/>
      <c r="D1" s="109"/>
    </row>
    <row r="2" spans="1:10" ht="21.75" customHeight="1" x14ac:dyDescent="0.25">
      <c r="A2" s="154" t="str">
        <f>Info!A4</f>
        <v>Referenzjahr 2016</v>
      </c>
      <c r="B2" s="155"/>
      <c r="C2" s="64"/>
      <c r="D2" s="60"/>
      <c r="E2" s="60"/>
      <c r="H2" s="21" t="str">
        <f>Info!C28</f>
        <v>FA_2016_20150609</v>
      </c>
    </row>
    <row r="3" spans="1:10" s="1" customFormat="1" x14ac:dyDescent="0.2">
      <c r="A3" s="86" t="s">
        <v>30</v>
      </c>
      <c r="B3" s="25" t="s">
        <v>84</v>
      </c>
      <c r="C3" s="25" t="s">
        <v>31</v>
      </c>
      <c r="D3" s="25" t="s">
        <v>32</v>
      </c>
      <c r="E3" s="25" t="s">
        <v>33</v>
      </c>
      <c r="F3" s="25" t="s">
        <v>34</v>
      </c>
      <c r="G3" s="25" t="s">
        <v>35</v>
      </c>
      <c r="H3" s="87" t="s">
        <v>36</v>
      </c>
      <c r="I3" s="5"/>
    </row>
    <row r="4" spans="1:10" ht="78.75" customHeight="1" x14ac:dyDescent="0.2">
      <c r="A4" s="156"/>
      <c r="B4" s="36" t="s">
        <v>48</v>
      </c>
      <c r="C4" s="36" t="s">
        <v>117</v>
      </c>
      <c r="D4" s="36" t="s">
        <v>118</v>
      </c>
      <c r="E4" s="36" t="s">
        <v>91</v>
      </c>
      <c r="F4" s="36" t="s">
        <v>92</v>
      </c>
      <c r="G4" s="36" t="s">
        <v>108</v>
      </c>
      <c r="H4" s="66" t="s">
        <v>124</v>
      </c>
      <c r="I4" s="5"/>
    </row>
    <row r="5" spans="1:10" s="39" customFormat="1" ht="11.25" customHeight="1" x14ac:dyDescent="0.2">
      <c r="A5" s="93" t="s">
        <v>52</v>
      </c>
      <c r="B5" s="42" t="s">
        <v>125</v>
      </c>
      <c r="C5" s="42" t="s">
        <v>125</v>
      </c>
      <c r="D5" s="42" t="s">
        <v>125</v>
      </c>
      <c r="E5" s="42" t="s">
        <v>125</v>
      </c>
      <c r="F5" s="42" t="s">
        <v>125</v>
      </c>
      <c r="G5" s="42" t="s">
        <v>125</v>
      </c>
      <c r="H5" s="157" t="s">
        <v>125</v>
      </c>
      <c r="I5" s="158"/>
    </row>
    <row r="6" spans="1:10" x14ac:dyDescent="0.2">
      <c r="A6" s="44" t="s">
        <v>55</v>
      </c>
      <c r="B6" s="159">
        <f>ASG_Total!C7/ASG_Total!$H7</f>
        <v>0.66704580392022372</v>
      </c>
      <c r="C6" s="159">
        <f>ASG_Total!D7/ASG_Total!$H7</f>
        <v>3.2976496562357037E-2</v>
      </c>
      <c r="D6" s="159">
        <f>ASG_Total!E7/ASG_Total!$H7</f>
        <v>9.7350981183002963E-2</v>
      </c>
      <c r="E6" s="159">
        <f>JP!B9/ASG_Total!$H7</f>
        <v>0.20763739306723353</v>
      </c>
      <c r="F6" s="159">
        <f>JP!C9/ASG_Total!$H7</f>
        <v>7.7403281196428723E-3</v>
      </c>
      <c r="G6" s="159">
        <f>ASG_Total!G7/ASG_Total!$H7</f>
        <v>-1.2751002852460232E-2</v>
      </c>
      <c r="H6" s="160">
        <f t="shared" ref="H6:H32" si="0">SUM(B6:G6)</f>
        <v>1</v>
      </c>
      <c r="I6" s="161" t="s">
        <v>55</v>
      </c>
      <c r="J6" s="147"/>
    </row>
    <row r="7" spans="1:10" x14ac:dyDescent="0.2">
      <c r="A7" s="48" t="s">
        <v>56</v>
      </c>
      <c r="B7" s="162">
        <f>ASG_Total!C8/ASG_Total!$H8</f>
        <v>0.66307515132153005</v>
      </c>
      <c r="C7" s="162">
        <f>ASG_Total!D8/ASG_Total!$H8</f>
        <v>2.3930871946587638E-2</v>
      </c>
      <c r="D7" s="162">
        <f>ASG_Total!E8/ASG_Total!$H8</f>
        <v>9.2656618460703138E-2</v>
      </c>
      <c r="E7" s="162">
        <f>JP!B10/ASG_Total!$H8</f>
        <v>0.18157845311361595</v>
      </c>
      <c r="F7" s="162">
        <f>JP!C10/ASG_Total!$H8</f>
        <v>3.7853597967885545E-2</v>
      </c>
      <c r="G7" s="162">
        <f>ASG_Total!G8/ASG_Total!$H8</f>
        <v>9.0530718967779913E-4</v>
      </c>
      <c r="H7" s="163">
        <f t="shared" si="0"/>
        <v>1.0000000000000002</v>
      </c>
      <c r="I7" s="164" t="s">
        <v>56</v>
      </c>
      <c r="J7" s="147"/>
    </row>
    <row r="8" spans="1:10" x14ac:dyDescent="0.2">
      <c r="A8" s="51" t="s">
        <v>57</v>
      </c>
      <c r="B8" s="165">
        <f>ASG_Total!C9/ASG_Total!$H9</f>
        <v>0.67166785630210135</v>
      </c>
      <c r="C8" s="165">
        <f>ASG_Total!D9/ASG_Total!$H9</f>
        <v>2.5540289528040466E-2</v>
      </c>
      <c r="D8" s="165">
        <f>ASG_Total!E9/ASG_Total!$H9</f>
        <v>8.8391707354822949E-2</v>
      </c>
      <c r="E8" s="165">
        <f>JP!B11/ASG_Total!$H9</f>
        <v>0.20731623097740604</v>
      </c>
      <c r="F8" s="165">
        <f>JP!C11/ASG_Total!$H9</f>
        <v>7.6709435072041332E-3</v>
      </c>
      <c r="G8" s="165">
        <f>ASG_Total!G9/ASG_Total!$H9</f>
        <v>-5.8702766957494427E-4</v>
      </c>
      <c r="H8" s="166">
        <f t="shared" si="0"/>
        <v>1</v>
      </c>
      <c r="I8" s="167" t="s">
        <v>57</v>
      </c>
      <c r="J8" s="147"/>
    </row>
    <row r="9" spans="1:10" x14ac:dyDescent="0.2">
      <c r="A9" s="48" t="s">
        <v>58</v>
      </c>
      <c r="B9" s="162">
        <f>ASG_Total!C10/ASG_Total!$H10</f>
        <v>0.66653720215165246</v>
      </c>
      <c r="C9" s="162">
        <f>ASG_Total!D10/ASG_Total!$H10</f>
        <v>3.9033029771857387E-2</v>
      </c>
      <c r="D9" s="162">
        <f>ASG_Total!E10/ASG_Total!$H10</f>
        <v>9.2214441445674714E-2</v>
      </c>
      <c r="E9" s="162">
        <f>JP!B12/ASG_Total!$H10</f>
        <v>0.19444182651863259</v>
      </c>
      <c r="F9" s="162">
        <f>JP!C12/ASG_Total!$H10</f>
        <v>9.4856948897260266E-4</v>
      </c>
      <c r="G9" s="162">
        <f>ASG_Total!G10/ASG_Total!$H10</f>
        <v>6.8249306232102966E-3</v>
      </c>
      <c r="H9" s="163">
        <f t="shared" si="0"/>
        <v>1</v>
      </c>
      <c r="I9" s="164" t="s">
        <v>58</v>
      </c>
      <c r="J9" s="147"/>
    </row>
    <row r="10" spans="1:10" x14ac:dyDescent="0.2">
      <c r="A10" s="51" t="s">
        <v>59</v>
      </c>
      <c r="B10" s="165">
        <f>ASG_Total!C11/ASG_Total!$H11</f>
        <v>0.69516075089912932</v>
      </c>
      <c r="C10" s="165">
        <f>ASG_Total!D11/ASG_Total!$H11</f>
        <v>1.5312076357328026E-2</v>
      </c>
      <c r="D10" s="165">
        <f>ASG_Total!E11/ASG_Total!$H11</f>
        <v>0.15416896378658407</v>
      </c>
      <c r="E10" s="165">
        <f>JP!B13/ASG_Total!$H11</f>
        <v>0.12520512471553699</v>
      </c>
      <c r="F10" s="165">
        <f>JP!C13/ASG_Total!$H11</f>
        <v>1.1187289102747055E-2</v>
      </c>
      <c r="G10" s="165">
        <f>ASG_Total!G11/ASG_Total!$H11</f>
        <v>-1.0342048613255668E-3</v>
      </c>
      <c r="H10" s="166">
        <f t="shared" si="0"/>
        <v>0.99999999999999989</v>
      </c>
      <c r="I10" s="167" t="s">
        <v>59</v>
      </c>
      <c r="J10" s="147"/>
    </row>
    <row r="11" spans="1:10" x14ac:dyDescent="0.2">
      <c r="A11" s="48" t="s">
        <v>60</v>
      </c>
      <c r="B11" s="162">
        <f>ASG_Total!C12/ASG_Total!$H12</f>
        <v>0.6603819373468125</v>
      </c>
      <c r="C11" s="162">
        <f>ASG_Total!D12/ASG_Total!$H12</f>
        <v>2.8012671279007594E-2</v>
      </c>
      <c r="D11" s="162">
        <f>ASG_Total!E12/ASG_Total!$H12</f>
        <v>0.1078637190447081</v>
      </c>
      <c r="E11" s="162">
        <f>JP!B14/ASG_Total!$H12</f>
        <v>0.19800761009042173</v>
      </c>
      <c r="F11" s="162">
        <f>JP!C14/ASG_Total!$H12</f>
        <v>4.5368957089333903E-3</v>
      </c>
      <c r="G11" s="162">
        <f>ASG_Total!G12/ASG_Total!$H12</f>
        <v>1.19716653011665E-3</v>
      </c>
      <c r="H11" s="163">
        <f t="shared" si="0"/>
        <v>1</v>
      </c>
      <c r="I11" s="164" t="s">
        <v>60</v>
      </c>
      <c r="J11" s="147"/>
    </row>
    <row r="12" spans="1:10" x14ac:dyDescent="0.2">
      <c r="A12" s="51" t="s">
        <v>61</v>
      </c>
      <c r="B12" s="165">
        <f>ASG_Total!C13/ASG_Total!$H13</f>
        <v>0.65576080433051076</v>
      </c>
      <c r="C12" s="165">
        <f>ASG_Total!D13/ASG_Total!$H13</f>
        <v>1.4654773998155535E-2</v>
      </c>
      <c r="D12" s="165">
        <f>ASG_Total!E13/ASG_Total!$H13</f>
        <v>0.20090116610243525</v>
      </c>
      <c r="E12" s="165">
        <f>JP!B15/ASG_Total!$H13</f>
        <v>0.11365999289579717</v>
      </c>
      <c r="F12" s="165">
        <f>JP!C15/ASG_Total!$H13</f>
        <v>1.1571399902289798E-2</v>
      </c>
      <c r="G12" s="165">
        <f>ASG_Total!G13/ASG_Total!$H13</f>
        <v>3.451862770811511E-3</v>
      </c>
      <c r="H12" s="166">
        <f t="shared" si="0"/>
        <v>1</v>
      </c>
      <c r="I12" s="167" t="s">
        <v>61</v>
      </c>
      <c r="J12" s="147"/>
    </row>
    <row r="13" spans="1:10" x14ac:dyDescent="0.2">
      <c r="A13" s="48" t="s">
        <v>62</v>
      </c>
      <c r="B13" s="162">
        <f>ASG_Total!C14/ASG_Total!$H14</f>
        <v>0.62862706487142517</v>
      </c>
      <c r="C13" s="162">
        <f>ASG_Total!D14/ASG_Total!$H14</f>
        <v>3.6465395974632102E-2</v>
      </c>
      <c r="D13" s="162">
        <f>ASG_Total!E14/ASG_Total!$H14</f>
        <v>0.10130604916567393</v>
      </c>
      <c r="E13" s="162">
        <f>JP!B16/ASG_Total!$H14</f>
        <v>0.17066440512974113</v>
      </c>
      <c r="F13" s="162">
        <f>JP!C16/ASG_Total!$H14</f>
        <v>4.3205687585225069E-2</v>
      </c>
      <c r="G13" s="162">
        <f>ASG_Total!G14/ASG_Total!$H14</f>
        <v>1.9731397273302614E-2</v>
      </c>
      <c r="H13" s="163">
        <f t="shared" si="0"/>
        <v>1</v>
      </c>
      <c r="I13" s="164" t="s">
        <v>62</v>
      </c>
      <c r="J13" s="147"/>
    </row>
    <row r="14" spans="1:10" x14ac:dyDescent="0.2">
      <c r="A14" s="51" t="s">
        <v>63</v>
      </c>
      <c r="B14" s="165">
        <f>ASG_Total!C15/ASG_Total!$H15</f>
        <v>0.53741540864332282</v>
      </c>
      <c r="C14" s="165">
        <f>ASG_Total!D15/ASG_Total!$H15</f>
        <v>2.3371830782201855E-2</v>
      </c>
      <c r="D14" s="165">
        <f>ASG_Total!E15/ASG_Total!$H15</f>
        <v>7.5977318170298819E-2</v>
      </c>
      <c r="E14" s="165">
        <f>JP!B17/ASG_Total!$H15</f>
        <v>0.23736455086514271</v>
      </c>
      <c r="F14" s="165">
        <f>JP!C17/ASG_Total!$H15</f>
        <v>0.12414166385508718</v>
      </c>
      <c r="G14" s="165">
        <f>ASG_Total!G15/ASG_Total!$H15</f>
        <v>1.7292276839467422E-3</v>
      </c>
      <c r="H14" s="166">
        <f t="shared" si="0"/>
        <v>1.0000000000000002</v>
      </c>
      <c r="I14" s="167" t="s">
        <v>63</v>
      </c>
      <c r="J14" s="147"/>
    </row>
    <row r="15" spans="1:10" x14ac:dyDescent="0.2">
      <c r="A15" s="48" t="s">
        <v>64</v>
      </c>
      <c r="B15" s="162">
        <f>ASG_Total!C16/ASG_Total!$H16</f>
        <v>0.6785323825089975</v>
      </c>
      <c r="C15" s="162">
        <f>ASG_Total!D16/ASG_Total!$H16</f>
        <v>2.8498443682579901E-2</v>
      </c>
      <c r="D15" s="162">
        <f>ASG_Total!E16/ASG_Total!$H16</f>
        <v>5.6759179453228024E-2</v>
      </c>
      <c r="E15" s="162">
        <f>JP!B18/ASG_Total!$H16</f>
        <v>0.18565495334722348</v>
      </c>
      <c r="F15" s="162">
        <f>JP!C18/ASG_Total!$H16</f>
        <v>5.3085530510131339E-2</v>
      </c>
      <c r="G15" s="162">
        <f>ASG_Total!G16/ASG_Total!$H16</f>
        <v>-2.5304895021602278E-3</v>
      </c>
      <c r="H15" s="163">
        <f t="shared" si="0"/>
        <v>1</v>
      </c>
      <c r="I15" s="164" t="s">
        <v>126</v>
      </c>
      <c r="J15" s="147"/>
    </row>
    <row r="16" spans="1:10" x14ac:dyDescent="0.2">
      <c r="A16" s="51" t="s">
        <v>65</v>
      </c>
      <c r="B16" s="165">
        <f>ASG_Total!C17/ASG_Total!$H17</f>
        <v>0.69798675269042176</v>
      </c>
      <c r="C16" s="165">
        <f>ASG_Total!D17/ASG_Total!$H17</f>
        <v>2.3597092427164117E-2</v>
      </c>
      <c r="D16" s="165">
        <f>ASG_Total!E17/ASG_Total!$H17</f>
        <v>4.9098962947052224E-2</v>
      </c>
      <c r="E16" s="165">
        <f>JP!B19/ASG_Total!$H17</f>
        <v>0.21848467844276367</v>
      </c>
      <c r="F16" s="165">
        <f>JP!C19/ASG_Total!$H17</f>
        <v>2.9849513028347078E-3</v>
      </c>
      <c r="G16" s="165">
        <f>ASG_Total!G17/ASG_Total!$H17</f>
        <v>7.8475621897634712E-3</v>
      </c>
      <c r="H16" s="166">
        <f t="shared" si="0"/>
        <v>0.99999999999999989</v>
      </c>
      <c r="I16" s="167" t="s">
        <v>65</v>
      </c>
      <c r="J16" s="147"/>
    </row>
    <row r="17" spans="1:10" x14ac:dyDescent="0.2">
      <c r="A17" s="48" t="s">
        <v>66</v>
      </c>
      <c r="B17" s="162">
        <f>ASG_Total!C18/ASG_Total!$H18</f>
        <v>0.51145539544533436</v>
      </c>
      <c r="C17" s="162">
        <f>ASG_Total!D18/ASG_Total!$H18</f>
        <v>7.1379385899562636E-2</v>
      </c>
      <c r="D17" s="162">
        <f>ASG_Total!E18/ASG_Total!$H18</f>
        <v>7.5335163081742776E-2</v>
      </c>
      <c r="E17" s="162">
        <f>JP!B20/ASG_Total!$H18</f>
        <v>0.17881894999251702</v>
      </c>
      <c r="F17" s="162">
        <f>JP!C20/ASG_Total!$H18</f>
        <v>0.16500350757568422</v>
      </c>
      <c r="G17" s="162">
        <f>ASG_Total!G18/ASG_Total!$H18</f>
        <v>-1.9924019948410988E-3</v>
      </c>
      <c r="H17" s="163">
        <f t="shared" si="0"/>
        <v>0.99999999999999989</v>
      </c>
      <c r="I17" s="164" t="s">
        <v>66</v>
      </c>
      <c r="J17" s="147"/>
    </row>
    <row r="18" spans="1:10" x14ac:dyDescent="0.2">
      <c r="A18" s="51" t="s">
        <v>67</v>
      </c>
      <c r="B18" s="165">
        <f>ASG_Total!C19/ASG_Total!$H19</f>
        <v>0.73747963216261503</v>
      </c>
      <c r="C18" s="165">
        <f>ASG_Total!D19/ASG_Total!$H19</f>
        <v>3.9844807832985614E-2</v>
      </c>
      <c r="D18" s="165">
        <f>ASG_Total!E19/ASG_Total!$H19</f>
        <v>6.0174083979023699E-2</v>
      </c>
      <c r="E18" s="165">
        <f>JP!B21/ASG_Total!$H19</f>
        <v>0.13308887271791434</v>
      </c>
      <c r="F18" s="165">
        <f>JP!C21/ASG_Total!$H19</f>
        <v>3.1314954668595837E-2</v>
      </c>
      <c r="G18" s="165">
        <f>ASG_Total!G19/ASG_Total!$H19</f>
        <v>-1.9023513611345216E-3</v>
      </c>
      <c r="H18" s="166">
        <f t="shared" si="0"/>
        <v>1</v>
      </c>
      <c r="I18" s="167" t="s">
        <v>67</v>
      </c>
      <c r="J18" s="147"/>
    </row>
    <row r="19" spans="1:10" x14ac:dyDescent="0.2">
      <c r="A19" s="48" t="s">
        <v>68</v>
      </c>
      <c r="B19" s="162">
        <f>ASG_Total!C20/ASG_Total!$H20</f>
        <v>0.51789446415418272</v>
      </c>
      <c r="C19" s="162">
        <f>ASG_Total!D20/ASG_Total!$H20</f>
        <v>5.871113646541843E-2</v>
      </c>
      <c r="D19" s="162">
        <f>ASG_Total!E20/ASG_Total!$H20</f>
        <v>6.7205638215426911E-2</v>
      </c>
      <c r="E19" s="162">
        <f>JP!B22/ASG_Total!$H20</f>
        <v>0.27861563449457966</v>
      </c>
      <c r="F19" s="162">
        <f>JP!C22/ASG_Total!$H20</f>
        <v>7.3494552237659203E-2</v>
      </c>
      <c r="G19" s="162">
        <f>ASG_Total!G20/ASG_Total!$H20</f>
        <v>4.0785744327330904E-3</v>
      </c>
      <c r="H19" s="163">
        <f t="shared" si="0"/>
        <v>1</v>
      </c>
      <c r="I19" s="164" t="s">
        <v>68</v>
      </c>
      <c r="J19" s="147"/>
    </row>
    <row r="20" spans="1:10" x14ac:dyDescent="0.2">
      <c r="A20" s="51" t="s">
        <v>69</v>
      </c>
      <c r="B20" s="165">
        <f>ASG_Total!C21/ASG_Total!$H21</f>
        <v>0.64270870222814469</v>
      </c>
      <c r="C20" s="165">
        <f>ASG_Total!D21/ASG_Total!$H21</f>
        <v>2.6209973063304779E-2</v>
      </c>
      <c r="D20" s="165">
        <f>ASG_Total!E21/ASG_Total!$H21</f>
        <v>0.11666326845786355</v>
      </c>
      <c r="E20" s="165">
        <f>JP!B23/ASG_Total!$H21</f>
        <v>0.20920256796976136</v>
      </c>
      <c r="F20" s="165">
        <f>JP!C23/ASG_Total!$H21</f>
        <v>3.761620443753627E-3</v>
      </c>
      <c r="G20" s="165">
        <f>ASG_Total!G21/ASG_Total!$H21</f>
        <v>1.4538678371719513E-3</v>
      </c>
      <c r="H20" s="166">
        <f t="shared" si="0"/>
        <v>0.99999999999999989</v>
      </c>
      <c r="I20" s="167" t="s">
        <v>69</v>
      </c>
      <c r="J20" s="147"/>
    </row>
    <row r="21" spans="1:10" x14ac:dyDescent="0.2">
      <c r="A21" s="48" t="s">
        <v>70</v>
      </c>
      <c r="B21" s="162">
        <f>ASG_Total!C22/ASG_Total!$H22</f>
        <v>0.65093356419556125</v>
      </c>
      <c r="C21" s="162">
        <f>ASG_Total!D22/ASG_Total!$H22</f>
        <v>1.8670615124121367E-2</v>
      </c>
      <c r="D21" s="162">
        <f>ASG_Total!E22/ASG_Total!$H22</f>
        <v>0.13861140699964666</v>
      </c>
      <c r="E21" s="162">
        <f>JP!B24/ASG_Total!$H22</f>
        <v>0.19048226363916998</v>
      </c>
      <c r="F21" s="162">
        <f>JP!C24/ASG_Total!$H22</f>
        <v>6.2657982450911682E-3</v>
      </c>
      <c r="G21" s="162">
        <f>ASG_Total!G22/ASG_Total!$H22</f>
        <v>-4.9636482035904095E-3</v>
      </c>
      <c r="H21" s="163">
        <f t="shared" si="0"/>
        <v>1</v>
      </c>
      <c r="I21" s="164" t="s">
        <v>70</v>
      </c>
      <c r="J21" s="147"/>
    </row>
    <row r="22" spans="1:10" x14ac:dyDescent="0.2">
      <c r="A22" s="51" t="s">
        <v>71</v>
      </c>
      <c r="B22" s="165">
        <f>ASG_Total!C23/ASG_Total!$H23</f>
        <v>0.6179037506554832</v>
      </c>
      <c r="C22" s="165">
        <f>ASG_Total!D23/ASG_Total!$H23</f>
        <v>3.6512134993676518E-2</v>
      </c>
      <c r="D22" s="165">
        <f>ASG_Total!E23/ASG_Total!$H23</f>
        <v>0.1011061422555512</v>
      </c>
      <c r="E22" s="165">
        <f>JP!B25/ASG_Total!$H23</f>
        <v>0.22563098849403132</v>
      </c>
      <c r="F22" s="165">
        <f>JP!C25/ASG_Total!$H23</f>
        <v>1.4351278907938036E-2</v>
      </c>
      <c r="G22" s="165">
        <f>ASG_Total!G23/ASG_Total!$H23</f>
        <v>4.4957046933197025E-3</v>
      </c>
      <c r="H22" s="166">
        <f t="shared" si="0"/>
        <v>1</v>
      </c>
      <c r="I22" s="167" t="s">
        <v>71</v>
      </c>
      <c r="J22" s="147"/>
    </row>
    <row r="23" spans="1:10" x14ac:dyDescent="0.2">
      <c r="A23" s="48" t="s">
        <v>72</v>
      </c>
      <c r="B23" s="162">
        <f>ASG_Total!C24/ASG_Total!$H24</f>
        <v>0.64452593097302613</v>
      </c>
      <c r="C23" s="162">
        <f>ASG_Total!D24/ASG_Total!$H24</f>
        <v>6.6859110539135277E-2</v>
      </c>
      <c r="D23" s="162">
        <f>ASG_Total!E24/ASG_Total!$H24</f>
        <v>0.13331182313579229</v>
      </c>
      <c r="E23" s="162">
        <f>JP!B26/ASG_Total!$H24</f>
        <v>0.13883489309181321</v>
      </c>
      <c r="F23" s="162">
        <f>JP!C26/ASG_Total!$H24</f>
        <v>6.9471590617837956E-3</v>
      </c>
      <c r="G23" s="162">
        <f>ASG_Total!G24/ASG_Total!$H24</f>
        <v>9.5210831984492237E-3</v>
      </c>
      <c r="H23" s="163">
        <f t="shared" si="0"/>
        <v>0.99999999999999989</v>
      </c>
      <c r="I23" s="164" t="s">
        <v>72</v>
      </c>
      <c r="J23" s="147"/>
    </row>
    <row r="24" spans="1:10" x14ac:dyDescent="0.2">
      <c r="A24" s="51" t="s">
        <v>73</v>
      </c>
      <c r="B24" s="165">
        <f>ASG_Total!C25/ASG_Total!$H25</f>
        <v>0.68055092835759401</v>
      </c>
      <c r="C24" s="165">
        <f>ASG_Total!D25/ASG_Total!$H25</f>
        <v>3.1501687220074744E-2</v>
      </c>
      <c r="D24" s="165">
        <f>ASG_Total!E25/ASG_Total!$H25</f>
        <v>8.2907744860748561E-2</v>
      </c>
      <c r="E24" s="165">
        <f>JP!B27/ASG_Total!$H25</f>
        <v>0.19739777006122028</v>
      </c>
      <c r="F24" s="165">
        <f>JP!C27/ASG_Total!$H25</f>
        <v>2.2393789539788406E-3</v>
      </c>
      <c r="G24" s="165">
        <f>ASG_Total!G25/ASG_Total!$H25</f>
        <v>5.4024905463835957E-3</v>
      </c>
      <c r="H24" s="166">
        <f t="shared" si="0"/>
        <v>1</v>
      </c>
      <c r="I24" s="167" t="s">
        <v>73</v>
      </c>
      <c r="J24" s="147"/>
    </row>
    <row r="25" spans="1:10" x14ac:dyDescent="0.2">
      <c r="A25" s="48" t="s">
        <v>74</v>
      </c>
      <c r="B25" s="162">
        <f>ASG_Total!C26/ASG_Total!$H26</f>
        <v>0.66511004413008823</v>
      </c>
      <c r="C25" s="162">
        <f>ASG_Total!D26/ASG_Total!$H26</f>
        <v>3.8069359156353198E-2</v>
      </c>
      <c r="D25" s="162">
        <f>ASG_Total!E26/ASG_Total!$H26</f>
        <v>9.9689052896461627E-2</v>
      </c>
      <c r="E25" s="162">
        <f>JP!B28/ASG_Total!$H26</f>
        <v>0.1910376201464937</v>
      </c>
      <c r="F25" s="162">
        <f>JP!C28/ASG_Total!$H26</f>
        <v>1.9976491288176365E-3</v>
      </c>
      <c r="G25" s="162">
        <f>ASG_Total!G26/ASG_Total!$H26</f>
        <v>4.0962745417854338E-3</v>
      </c>
      <c r="H25" s="163">
        <f t="shared" si="0"/>
        <v>0.99999999999999989</v>
      </c>
      <c r="I25" s="164" t="s">
        <v>74</v>
      </c>
      <c r="J25" s="147"/>
    </row>
    <row r="26" spans="1:10" x14ac:dyDescent="0.2">
      <c r="A26" s="51" t="s">
        <v>75</v>
      </c>
      <c r="B26" s="165">
        <f>ASG_Total!C27/ASG_Total!$H27</f>
        <v>0.60475034535587413</v>
      </c>
      <c r="C26" s="165">
        <f>ASG_Total!D27/ASG_Total!$H27</f>
        <v>7.507987057778949E-2</v>
      </c>
      <c r="D26" s="165">
        <f>ASG_Total!E27/ASG_Total!$H27</f>
        <v>6.8339857880424057E-2</v>
      </c>
      <c r="E26" s="165">
        <f>JP!B29/ASG_Total!$H27</f>
        <v>0.22270252348625821</v>
      </c>
      <c r="F26" s="165">
        <f>JP!C29/ASG_Total!$H27</f>
        <v>1.261819547516335E-2</v>
      </c>
      <c r="G26" s="165">
        <f>ASG_Total!G27/ASG_Total!$H27</f>
        <v>1.650920722449083E-2</v>
      </c>
      <c r="H26" s="166">
        <f t="shared" si="0"/>
        <v>1</v>
      </c>
      <c r="I26" s="167" t="s">
        <v>75</v>
      </c>
      <c r="J26" s="147"/>
    </row>
    <row r="27" spans="1:10" x14ac:dyDescent="0.2">
      <c r="A27" s="48" t="s">
        <v>76</v>
      </c>
      <c r="B27" s="162">
        <f>ASG_Total!C28/ASG_Total!$H28</f>
        <v>0.63406600705826721</v>
      </c>
      <c r="C27" s="162">
        <f>ASG_Total!D28/ASG_Total!$H28</f>
        <v>4.662710725802538E-2</v>
      </c>
      <c r="D27" s="162">
        <f>ASG_Total!E28/ASG_Total!$H28</f>
        <v>6.9442441680993075E-2</v>
      </c>
      <c r="E27" s="162">
        <f>JP!B30/ASG_Total!$H28</f>
        <v>0.15020241990628541</v>
      </c>
      <c r="F27" s="162">
        <f>JP!C30/ASG_Total!$H28</f>
        <v>9.6625887218064505E-2</v>
      </c>
      <c r="G27" s="162">
        <f>ASG_Total!G28/ASG_Total!$H28</f>
        <v>3.0361368783643544E-3</v>
      </c>
      <c r="H27" s="163">
        <f t="shared" si="0"/>
        <v>1.0000000000000002</v>
      </c>
      <c r="I27" s="164" t="s">
        <v>76</v>
      </c>
      <c r="J27" s="147"/>
    </row>
    <row r="28" spans="1:10" x14ac:dyDescent="0.2">
      <c r="A28" s="51" t="s">
        <v>77</v>
      </c>
      <c r="B28" s="165">
        <f>ASG_Total!C29/ASG_Total!$H29</f>
        <v>0.6787567752618876</v>
      </c>
      <c r="C28" s="165">
        <f>ASG_Total!D29/ASG_Total!$H29</f>
        <v>5.2308523090226891E-2</v>
      </c>
      <c r="D28" s="165">
        <f>ASG_Total!E29/ASG_Total!$H29</f>
        <v>8.3418732220660485E-2</v>
      </c>
      <c r="E28" s="165">
        <f>JP!B31/ASG_Total!$H29</f>
        <v>0.17613795294737511</v>
      </c>
      <c r="F28" s="165">
        <f>JP!C31/ASG_Total!$H29</f>
        <v>7.3795942545984905E-4</v>
      </c>
      <c r="G28" s="165">
        <f>ASG_Total!G29/ASG_Total!$H29</f>
        <v>8.6400570543900095E-3</v>
      </c>
      <c r="H28" s="166">
        <f t="shared" si="0"/>
        <v>0.99999999999999989</v>
      </c>
      <c r="I28" s="167" t="s">
        <v>77</v>
      </c>
      <c r="J28" s="147"/>
    </row>
    <row r="29" spans="1:10" x14ac:dyDescent="0.2">
      <c r="A29" s="48" t="s">
        <v>78</v>
      </c>
      <c r="B29" s="162">
        <f>ASG_Total!C30/ASG_Total!$H30</f>
        <v>0.57083020726696265</v>
      </c>
      <c r="C29" s="162">
        <f>ASG_Total!D30/ASG_Total!$H30</f>
        <v>4.4017375481074275E-2</v>
      </c>
      <c r="D29" s="162">
        <f>ASG_Total!E30/ASG_Total!$H30</f>
        <v>4.9743260870770731E-2</v>
      </c>
      <c r="E29" s="162">
        <f>JP!B32/ASG_Total!$H30</f>
        <v>0.14564221491224855</v>
      </c>
      <c r="F29" s="162">
        <f>JP!C32/ASG_Total!$H30</f>
        <v>0.1725512952391858</v>
      </c>
      <c r="G29" s="162">
        <f>ASG_Total!G30/ASG_Total!$H30</f>
        <v>1.7215646229758044E-2</v>
      </c>
      <c r="H29" s="163">
        <f t="shared" si="0"/>
        <v>1</v>
      </c>
      <c r="I29" s="164" t="s">
        <v>78</v>
      </c>
      <c r="J29" s="147"/>
    </row>
    <row r="30" spans="1:10" x14ac:dyDescent="0.2">
      <c r="A30" s="51" t="s">
        <v>79</v>
      </c>
      <c r="B30" s="165">
        <f>ASG_Total!C31/ASG_Total!$H31</f>
        <v>0.59583269289777463</v>
      </c>
      <c r="C30" s="165">
        <f>ASG_Total!D31/ASG_Total!$H31</f>
        <v>9.5042898674371323E-2</v>
      </c>
      <c r="D30" s="165">
        <f>ASG_Total!E31/ASG_Total!$H31</f>
        <v>5.8363686431497759E-2</v>
      </c>
      <c r="E30" s="165">
        <f>JP!B33/ASG_Total!$H31</f>
        <v>0.19652251237199359</v>
      </c>
      <c r="F30" s="165">
        <f>JP!C33/ASG_Total!$H31</f>
        <v>5.032705046798476E-2</v>
      </c>
      <c r="G30" s="165">
        <f>ASG_Total!G31/ASG_Total!$H31</f>
        <v>3.9111591563778482E-3</v>
      </c>
      <c r="H30" s="166">
        <f t="shared" si="0"/>
        <v>1</v>
      </c>
      <c r="I30" s="167" t="s">
        <v>79</v>
      </c>
      <c r="J30" s="147"/>
    </row>
    <row r="31" spans="1:10" x14ac:dyDescent="0.2">
      <c r="A31" s="48" t="s">
        <v>80</v>
      </c>
      <c r="B31" s="162">
        <f>ASG_Total!C32/ASG_Total!$H32</f>
        <v>0.67347316602000051</v>
      </c>
      <c r="C31" s="162">
        <f>ASG_Total!D32/ASG_Total!$H32</f>
        <v>5.3287353291809614E-2</v>
      </c>
      <c r="D31" s="162">
        <f>ASG_Total!E32/ASG_Total!$H32</f>
        <v>6.1957387199361828E-2</v>
      </c>
      <c r="E31" s="162">
        <f>JP!B34/ASG_Total!$H32</f>
        <v>0.19575589340524138</v>
      </c>
      <c r="F31" s="162">
        <f>JP!C34/ASG_Total!$H32</f>
        <v>1.0127041437206878E-2</v>
      </c>
      <c r="G31" s="162">
        <f>ASG_Total!G32/ASG_Total!$H32</f>
        <v>5.3991586463799082E-3</v>
      </c>
      <c r="H31" s="163">
        <f t="shared" si="0"/>
        <v>1</v>
      </c>
      <c r="I31" s="168" t="s">
        <v>80</v>
      </c>
      <c r="J31" s="147"/>
    </row>
    <row r="32" spans="1:10" x14ac:dyDescent="0.2">
      <c r="A32" s="55" t="s">
        <v>81</v>
      </c>
      <c r="B32" s="169">
        <f>ASG_Total!C33/ASG_Total!$H33</f>
        <v>0.64437498232754864</v>
      </c>
      <c r="C32" s="169">
        <f>ASG_Total!D33/ASG_Total!$H33</f>
        <v>4.2314771150519813E-2</v>
      </c>
      <c r="D32" s="169">
        <f>ASG_Total!E33/ASG_Total!$H33</f>
        <v>8.5210876399820501E-2</v>
      </c>
      <c r="E32" s="169">
        <f>JP!B35/ASG_Total!$H33</f>
        <v>0.1898605824583727</v>
      </c>
      <c r="F32" s="169">
        <f>JP!C35/ASG_Total!$H33</f>
        <v>3.7867923193235828E-2</v>
      </c>
      <c r="G32" s="169">
        <f>ASG_Total!G33/ASG_Total!$H33</f>
        <v>3.7086447050247302E-4</v>
      </c>
      <c r="H32" s="170">
        <f t="shared" si="0"/>
        <v>1</v>
      </c>
      <c r="I32" s="171" t="s">
        <v>81</v>
      </c>
      <c r="J32" s="147"/>
    </row>
    <row r="33" spans="1:10" x14ac:dyDescent="0.2">
      <c r="A33" s="59"/>
      <c r="B33" s="172"/>
      <c r="C33" s="172"/>
      <c r="D33" s="172"/>
      <c r="E33" s="172"/>
      <c r="F33" s="172"/>
      <c r="G33" s="172"/>
      <c r="H33" s="173"/>
      <c r="I33" s="59"/>
      <c r="J33" s="147"/>
    </row>
    <row r="34" spans="1:10" x14ac:dyDescent="0.2">
      <c r="A34" s="184" t="s">
        <v>127</v>
      </c>
      <c r="B34" s="174">
        <f t="shared" ref="B34:G34" si="1">MIN(B6:B32)</f>
        <v>0.51145539544533436</v>
      </c>
      <c r="C34" s="174">
        <f t="shared" si="1"/>
        <v>1.4654773998155535E-2</v>
      </c>
      <c r="D34" s="174">
        <f t="shared" si="1"/>
        <v>4.9098962947052224E-2</v>
      </c>
      <c r="E34" s="174">
        <f t="shared" si="1"/>
        <v>0.11365999289579717</v>
      </c>
      <c r="F34" s="174">
        <f t="shared" si="1"/>
        <v>7.3795942545984905E-4</v>
      </c>
      <c r="G34" s="175">
        <f t="shared" si="1"/>
        <v>-1.2751002852460232E-2</v>
      </c>
    </row>
    <row r="35" spans="1:10" x14ac:dyDescent="0.2">
      <c r="A35" s="185"/>
      <c r="B35" s="176" t="str">
        <f>VLOOKUP(B34,B$6:$I$32,B$36,FALSE)</f>
        <v>Basel-Stadt</v>
      </c>
      <c r="C35" s="176" t="str">
        <f>VLOOKUP(C34,C$6:$I$32,C$36,FALSE)</f>
        <v>Nidwalden</v>
      </c>
      <c r="D35" s="176" t="str">
        <f>VLOOKUP(D34,D$6:$I$32,D$36,FALSE)</f>
        <v>Solothurn</v>
      </c>
      <c r="E35" s="176" t="str">
        <f>VLOOKUP(E34,E$6:$I$32,E$36,FALSE)</f>
        <v>Nidwalden</v>
      </c>
      <c r="F35" s="176" t="str">
        <f>VLOOKUP(F34,F$6:$I$32,F$36,FALSE)</f>
        <v>Wallis</v>
      </c>
      <c r="G35" s="177" t="str">
        <f>VLOOKUP(G34,G$6:$I$32,G$36,FALSE)</f>
        <v>Zürich</v>
      </c>
    </row>
    <row r="36" spans="1:10" ht="4.5" customHeight="1" x14ac:dyDescent="0.2">
      <c r="A36" s="178"/>
      <c r="B36" s="179">
        <v>8</v>
      </c>
      <c r="C36" s="179">
        <v>7</v>
      </c>
      <c r="D36" s="179">
        <v>6</v>
      </c>
      <c r="E36" s="179">
        <v>5</v>
      </c>
      <c r="F36" s="179">
        <v>4</v>
      </c>
      <c r="G36" s="179">
        <v>3</v>
      </c>
    </row>
    <row r="37" spans="1:10" x14ac:dyDescent="0.2">
      <c r="A37" s="184" t="s">
        <v>128</v>
      </c>
      <c r="B37" s="174">
        <f t="shared" ref="B37:G37" si="2">MAX(B6:B31)</f>
        <v>0.73747963216261503</v>
      </c>
      <c r="C37" s="174">
        <f t="shared" si="2"/>
        <v>9.5042898674371323E-2</v>
      </c>
      <c r="D37" s="174">
        <f t="shared" si="2"/>
        <v>0.20090116610243525</v>
      </c>
      <c r="E37" s="174">
        <f t="shared" si="2"/>
        <v>0.27861563449457966</v>
      </c>
      <c r="F37" s="174">
        <f t="shared" si="2"/>
        <v>0.1725512952391858</v>
      </c>
      <c r="G37" s="175">
        <f t="shared" si="2"/>
        <v>1.9731397273302614E-2</v>
      </c>
    </row>
    <row r="38" spans="1:10" x14ac:dyDescent="0.2">
      <c r="A38" s="185"/>
      <c r="B38" s="176" t="str">
        <f>VLOOKUP(B37,B$6:$I$32,B$36,FALSE)</f>
        <v>Basel-Landschaft</v>
      </c>
      <c r="C38" s="176" t="str">
        <f>VLOOKUP(C37,C$6:$I$32,C$36,FALSE)</f>
        <v>Genf</v>
      </c>
      <c r="D38" s="176" t="str">
        <f>VLOOKUP(D37,D$6:$I$32,D$36,FALSE)</f>
        <v>Nidwalden</v>
      </c>
      <c r="E38" s="176" t="str">
        <f>VLOOKUP(E37,E$6:$I$32,E$36,FALSE)</f>
        <v>Schaffhausen</v>
      </c>
      <c r="F38" s="176" t="str">
        <f>VLOOKUP(F37,F$6:$I$32,F$36,FALSE)</f>
        <v>Neuenburg</v>
      </c>
      <c r="G38" s="177" t="str">
        <f>VLOOKUP(G37,G$6:$I$32,G$36,FALSE)</f>
        <v>Glarus</v>
      </c>
    </row>
    <row r="40" spans="1:10" x14ac:dyDescent="0.2">
      <c r="G40" s="180"/>
    </row>
  </sheetData>
  <mergeCells count="2">
    <mergeCell ref="A37:A38"/>
    <mergeCell ref="A34:A35"/>
  </mergeCells>
  <conditionalFormatting sqref="I6:I28 C3:H28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NP</vt:lpstr>
      <vt:lpstr>QS</vt:lpstr>
      <vt:lpstr>VERM</vt:lpstr>
      <vt:lpstr>JP</vt:lpstr>
      <vt:lpstr>REPART</vt:lpstr>
      <vt:lpstr>ASG_Total</vt:lpstr>
      <vt:lpstr>ASG_pro_Einwohner</vt:lpstr>
      <vt:lpstr>ASG_in_Prozent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Svetlana Taboga</cp:lastModifiedBy>
  <cp:lastPrinted>2015-02-10T14:06:51Z</cp:lastPrinted>
  <dcterms:created xsi:type="dcterms:W3CDTF">2010-11-03T16:06:04Z</dcterms:created>
  <dcterms:modified xsi:type="dcterms:W3CDTF">2015-06-09T11:35:31Z</dcterms:modified>
</cp:coreProperties>
</file>