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20" windowWidth="20730" windowHeight="6030"/>
  </bookViews>
  <sheets>
    <sheet name="Info" sheetId="1" r:id="rId1"/>
    <sheet name="NP" sheetId="2" r:id="rId2"/>
    <sheet name="QS" sheetId="3" r:id="rId3"/>
    <sheet name="VERM" sheetId="4" r:id="rId4"/>
    <sheet name="JP" sheetId="5" r:id="rId5"/>
    <sheet name="REPART" sheetId="6" r:id="rId6"/>
    <sheet name="ASG_Total" sheetId="7" r:id="rId7"/>
    <sheet name="ASG_pro_Einwohner" sheetId="8" r:id="rId8"/>
    <sheet name="ASG_in_Prozent" sheetId="9" r:id="rId9"/>
  </sheets>
  <definedNames>
    <definedName name="_xlnm.Print_Area">#REF!</definedName>
    <definedName name="_xlnm.Print_Titles">#REF!</definedName>
  </definedNames>
  <calcPr calcId="125725"/>
</workbook>
</file>

<file path=xl/calcChain.xml><?xml version="1.0" encoding="utf-8"?>
<calcChain xmlns="http://schemas.openxmlformats.org/spreadsheetml/2006/main">
  <c r="H2" i="9"/>
  <c r="A1"/>
  <c r="I33" i="8"/>
  <c r="H5"/>
  <c r="I1"/>
  <c r="B1"/>
  <c r="D32" i="7"/>
  <c r="D32" i="8" s="1"/>
  <c r="D31" i="7"/>
  <c r="D30"/>
  <c r="D30" i="8" s="1"/>
  <c r="D29" i="7"/>
  <c r="D28"/>
  <c r="D28" i="8" s="1"/>
  <c r="D27" i="7"/>
  <c r="D26"/>
  <c r="D26" i="8" s="1"/>
  <c r="D25" i="7"/>
  <c r="D24"/>
  <c r="D24" i="8" s="1"/>
  <c r="D23" i="7"/>
  <c r="D22"/>
  <c r="D22" i="8" s="1"/>
  <c r="D21" i="7"/>
  <c r="D20"/>
  <c r="D20" i="8" s="1"/>
  <c r="D19" i="7"/>
  <c r="D18"/>
  <c r="D18" i="8" s="1"/>
  <c r="D17" i="7"/>
  <c r="D16"/>
  <c r="D16" i="8" s="1"/>
  <c r="D15" i="7"/>
  <c r="D14"/>
  <c r="D14" i="8" s="1"/>
  <c r="D13" i="7"/>
  <c r="D12"/>
  <c r="D12" i="8" s="1"/>
  <c r="D11" i="7"/>
  <c r="D10"/>
  <c r="D10" i="8" s="1"/>
  <c r="D9" i="7"/>
  <c r="D8"/>
  <c r="D8" i="8" s="1"/>
  <c r="D7" i="7"/>
  <c r="H5"/>
  <c r="G5"/>
  <c r="G5" i="8" s="1"/>
  <c r="F5" i="7"/>
  <c r="F5" i="8" s="1"/>
  <c r="E5" i="7"/>
  <c r="E5" i="8" s="1"/>
  <c r="D5" i="7"/>
  <c r="D5" i="8" s="1"/>
  <c r="C5" i="7"/>
  <c r="C5" i="8" s="1"/>
  <c r="H1" i="7"/>
  <c r="B1"/>
  <c r="F33" i="6"/>
  <c r="D33"/>
  <c r="C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I1"/>
  <c r="C35" i="5"/>
  <c r="B35"/>
  <c r="D34"/>
  <c r="F32" i="7" s="1"/>
  <c r="F32" i="8" s="1"/>
  <c r="D33" i="5"/>
  <c r="F31" i="7" s="1"/>
  <c r="F31" i="8" s="1"/>
  <c r="D32" i="5"/>
  <c r="F30" i="7" s="1"/>
  <c r="F30" i="8" s="1"/>
  <c r="D31" i="5"/>
  <c r="F29" i="7" s="1"/>
  <c r="F29" i="8" s="1"/>
  <c r="D30" i="5"/>
  <c r="F28" i="7" s="1"/>
  <c r="F28" i="8" s="1"/>
  <c r="D29" i="5"/>
  <c r="F27" i="7" s="1"/>
  <c r="F27" i="8" s="1"/>
  <c r="D28" i="5"/>
  <c r="F26" i="7" s="1"/>
  <c r="F26" i="8" s="1"/>
  <c r="D27" i="5"/>
  <c r="F25" i="7" s="1"/>
  <c r="F25" i="8" s="1"/>
  <c r="D26" i="5"/>
  <c r="F24" i="7" s="1"/>
  <c r="F24" i="8" s="1"/>
  <c r="D25" i="5"/>
  <c r="F23" i="7" s="1"/>
  <c r="F23" i="8" s="1"/>
  <c r="D24" i="5"/>
  <c r="F22" i="7" s="1"/>
  <c r="F22" i="8" s="1"/>
  <c r="D23" i="5"/>
  <c r="F21" i="7" s="1"/>
  <c r="F21" i="8" s="1"/>
  <c r="D22" i="5"/>
  <c r="F20" i="7" s="1"/>
  <c r="F20" i="8" s="1"/>
  <c r="D21" i="5"/>
  <c r="F19" i="7" s="1"/>
  <c r="F19" i="8" s="1"/>
  <c r="D20" i="5"/>
  <c r="F18" i="7" s="1"/>
  <c r="F18" i="8" s="1"/>
  <c r="D19" i="5"/>
  <c r="F17" i="7" s="1"/>
  <c r="F17" i="8" s="1"/>
  <c r="D18" i="5"/>
  <c r="F16" i="7" s="1"/>
  <c r="F16" i="8" s="1"/>
  <c r="D17" i="5"/>
  <c r="F15" i="7" s="1"/>
  <c r="F15" i="8" s="1"/>
  <c r="D16" i="5"/>
  <c r="F14" i="7" s="1"/>
  <c r="F14" i="8" s="1"/>
  <c r="D15" i="5"/>
  <c r="F13" i="7" s="1"/>
  <c r="F13" i="8" s="1"/>
  <c r="D14" i="5"/>
  <c r="F12" i="7" s="1"/>
  <c r="F12" i="8" s="1"/>
  <c r="D13" i="5"/>
  <c r="F11" i="7" s="1"/>
  <c r="F11" i="8" s="1"/>
  <c r="D12" i="5"/>
  <c r="F10" i="7" s="1"/>
  <c r="F10" i="8" s="1"/>
  <c r="D11" i="5"/>
  <c r="F9" i="7" s="1"/>
  <c r="F9" i="8" s="1"/>
  <c r="D10" i="5"/>
  <c r="F8" i="7" s="1"/>
  <c r="F8" i="8" s="1"/>
  <c r="D9" i="5"/>
  <c r="F7" i="7" s="1"/>
  <c r="D3" i="5"/>
  <c r="B35" i="4"/>
  <c r="C34"/>
  <c r="D34" s="1"/>
  <c r="E32" i="7" s="1"/>
  <c r="C33" i="4"/>
  <c r="D33" s="1"/>
  <c r="E31" i="7" s="1"/>
  <c r="C32" i="4"/>
  <c r="D32" s="1"/>
  <c r="E30" i="7" s="1"/>
  <c r="C31" i="4"/>
  <c r="D31" s="1"/>
  <c r="E29" i="7" s="1"/>
  <c r="C30" i="4"/>
  <c r="D30" s="1"/>
  <c r="E28" i="7" s="1"/>
  <c r="C29" i="4"/>
  <c r="D29" s="1"/>
  <c r="E27" i="7" s="1"/>
  <c r="C28" i="4"/>
  <c r="D28" s="1"/>
  <c r="E26" i="7" s="1"/>
  <c r="C27" i="4"/>
  <c r="D27" s="1"/>
  <c r="E25" i="7" s="1"/>
  <c r="C26" i="4"/>
  <c r="D26" s="1"/>
  <c r="E24" i="7" s="1"/>
  <c r="C25" i="4"/>
  <c r="D25" s="1"/>
  <c r="E23" i="7" s="1"/>
  <c r="C24" i="4"/>
  <c r="D24" s="1"/>
  <c r="E22" i="7" s="1"/>
  <c r="C23" i="4"/>
  <c r="D23" s="1"/>
  <c r="E21" i="7" s="1"/>
  <c r="C22" i="4"/>
  <c r="D22" s="1"/>
  <c r="E20" i="7" s="1"/>
  <c r="C21" i="4"/>
  <c r="D21" s="1"/>
  <c r="E19" i="7" s="1"/>
  <c r="C20" i="4"/>
  <c r="D20" s="1"/>
  <c r="E18" i="7" s="1"/>
  <c r="C19" i="4"/>
  <c r="D19" s="1"/>
  <c r="E17" i="7" s="1"/>
  <c r="C18" i="4"/>
  <c r="D18" s="1"/>
  <c r="E16" i="7" s="1"/>
  <c r="C17" i="4"/>
  <c r="D17" s="1"/>
  <c r="E15" i="7" s="1"/>
  <c r="D16" i="4"/>
  <c r="E14" i="7" s="1"/>
  <c r="C16" i="4"/>
  <c r="D15"/>
  <c r="E13" i="7" s="1"/>
  <c r="C15" i="4"/>
  <c r="D14"/>
  <c r="E12" i="7" s="1"/>
  <c r="C14" i="4"/>
  <c r="D13"/>
  <c r="E11" i="7" s="1"/>
  <c r="C13" i="4"/>
  <c r="D12"/>
  <c r="E10" i="7" s="1"/>
  <c r="C12" i="4"/>
  <c r="D11"/>
  <c r="E9" i="7" s="1"/>
  <c r="C11" i="4"/>
  <c r="D10"/>
  <c r="E8" i="7" s="1"/>
  <c r="C10" i="4"/>
  <c r="D9"/>
  <c r="E7" i="7" s="1"/>
  <c r="C9" i="4"/>
  <c r="D3"/>
  <c r="C33" i="3"/>
  <c r="C5"/>
  <c r="C3"/>
  <c r="I33" i="2"/>
  <c r="H33"/>
  <c r="G33"/>
  <c r="F33"/>
  <c r="E33"/>
  <c r="D33"/>
  <c r="C33"/>
  <c r="J32"/>
  <c r="C32" i="7" s="1"/>
  <c r="J31" i="2"/>
  <c r="C31" i="7" s="1"/>
  <c r="J30" i="2"/>
  <c r="C30" i="7" s="1"/>
  <c r="J29" i="2"/>
  <c r="C29" i="7" s="1"/>
  <c r="J28" i="2"/>
  <c r="C28" i="7" s="1"/>
  <c r="J27" i="2"/>
  <c r="C27" i="7" s="1"/>
  <c r="J26" i="2"/>
  <c r="C26" i="7" s="1"/>
  <c r="J25" i="2"/>
  <c r="C25" i="7" s="1"/>
  <c r="J24" i="2"/>
  <c r="C24" i="7" s="1"/>
  <c r="J23" i="2"/>
  <c r="C23" i="7" s="1"/>
  <c r="J22" i="2"/>
  <c r="C22" i="7" s="1"/>
  <c r="J21" i="2"/>
  <c r="C21" i="7" s="1"/>
  <c r="J20" i="2"/>
  <c r="C20" i="7" s="1"/>
  <c r="J19" i="2"/>
  <c r="C19" i="7" s="1"/>
  <c r="J18" i="2"/>
  <c r="C18" i="7" s="1"/>
  <c r="J17" i="2"/>
  <c r="C17" i="7" s="1"/>
  <c r="J16" i="2"/>
  <c r="C16" i="7" s="1"/>
  <c r="J15" i="2"/>
  <c r="C15" i="7" s="1"/>
  <c r="J14" i="2"/>
  <c r="C14" i="7" s="1"/>
  <c r="J13" i="2"/>
  <c r="C13" i="7" s="1"/>
  <c r="J12" i="2"/>
  <c r="C12" i="7" s="1"/>
  <c r="J11" i="2"/>
  <c r="C11" i="7" s="1"/>
  <c r="J10" i="2"/>
  <c r="C10" i="7" s="1"/>
  <c r="J9" i="2"/>
  <c r="C9" i="7" s="1"/>
  <c r="J8" i="2"/>
  <c r="C8" i="7" s="1"/>
  <c r="J7" i="2"/>
  <c r="C7" i="7" s="1"/>
  <c r="J1" i="2"/>
  <c r="G1"/>
  <c r="A4" i="1"/>
  <c r="A3"/>
  <c r="C33" i="7" l="1"/>
  <c r="C7" i="8"/>
  <c r="C11"/>
  <c r="E33" i="7"/>
  <c r="E7" i="8"/>
  <c r="E8"/>
  <c r="E9"/>
  <c r="E10"/>
  <c r="E11"/>
  <c r="E16"/>
  <c r="E18"/>
  <c r="E20"/>
  <c r="E22"/>
  <c r="E24"/>
  <c r="E26"/>
  <c r="E28"/>
  <c r="E30"/>
  <c r="E32"/>
  <c r="C9"/>
  <c r="C8"/>
  <c r="C10"/>
  <c r="E15"/>
  <c r="E17"/>
  <c r="E19"/>
  <c r="E21"/>
  <c r="E23"/>
  <c r="E25"/>
  <c r="E27"/>
  <c r="E29"/>
  <c r="E31"/>
  <c r="A2" i="9"/>
  <c r="E1" i="8"/>
  <c r="C12"/>
  <c r="C14"/>
  <c r="C16"/>
  <c r="C18"/>
  <c r="C20"/>
  <c r="C22"/>
  <c r="C24"/>
  <c r="C26"/>
  <c r="C28"/>
  <c r="C30"/>
  <c r="C32"/>
  <c r="E12"/>
  <c r="E13"/>
  <c r="E14"/>
  <c r="J33" i="2"/>
  <c r="D35" i="4"/>
  <c r="E1" i="6"/>
  <c r="E33"/>
  <c r="C13" i="8"/>
  <c r="C15"/>
  <c r="C17"/>
  <c r="C19"/>
  <c r="C21"/>
  <c r="C23"/>
  <c r="C25"/>
  <c r="C27"/>
  <c r="C29"/>
  <c r="C31"/>
  <c r="F7"/>
  <c r="F33" i="7"/>
  <c r="F33" i="8" s="1"/>
  <c r="B2" i="3"/>
  <c r="A2" i="4"/>
  <c r="A2" i="5"/>
  <c r="D35"/>
  <c r="G7" i="6"/>
  <c r="G8"/>
  <c r="H8" s="1"/>
  <c r="I8" s="1"/>
  <c r="G8" i="7" s="1"/>
  <c r="G9" i="6"/>
  <c r="H9" s="1"/>
  <c r="I9" s="1"/>
  <c r="G9" i="7" s="1"/>
  <c r="G10" i="6"/>
  <c r="H10" s="1"/>
  <c r="I10" s="1"/>
  <c r="G10" i="7" s="1"/>
  <c r="G11" i="6"/>
  <c r="H11" s="1"/>
  <c r="I11" s="1"/>
  <c r="G11" i="7" s="1"/>
  <c r="G12" i="6"/>
  <c r="H12" s="1"/>
  <c r="I12" s="1"/>
  <c r="G12" i="7" s="1"/>
  <c r="G13" i="6"/>
  <c r="H13" s="1"/>
  <c r="I13" s="1"/>
  <c r="G13" i="7" s="1"/>
  <c r="G14" i="6"/>
  <c r="H14" s="1"/>
  <c r="I14" s="1"/>
  <c r="G14" i="7" s="1"/>
  <c r="G15" i="6"/>
  <c r="H15" s="1"/>
  <c r="I15" s="1"/>
  <c r="G15" i="7" s="1"/>
  <c r="G16" i="6"/>
  <c r="H16" s="1"/>
  <c r="I16" s="1"/>
  <c r="G16" i="7" s="1"/>
  <c r="G17" i="6"/>
  <c r="H17" s="1"/>
  <c r="I17" s="1"/>
  <c r="G17" i="7" s="1"/>
  <c r="G18" i="6"/>
  <c r="H18" s="1"/>
  <c r="I18" s="1"/>
  <c r="G18" i="7" s="1"/>
  <c r="G19" i="6"/>
  <c r="H19" s="1"/>
  <c r="I19" s="1"/>
  <c r="G19" i="7" s="1"/>
  <c r="G20" i="6"/>
  <c r="H20" s="1"/>
  <c r="I20" s="1"/>
  <c r="G20" i="7" s="1"/>
  <c r="G21" i="6"/>
  <c r="H21" s="1"/>
  <c r="I21" s="1"/>
  <c r="G21" i="7" s="1"/>
  <c r="G22" i="6"/>
  <c r="H22" s="1"/>
  <c r="I22" s="1"/>
  <c r="G22" i="7" s="1"/>
  <c r="G23" i="6"/>
  <c r="H23" s="1"/>
  <c r="I23" s="1"/>
  <c r="G23" i="7" s="1"/>
  <c r="G24" i="6"/>
  <c r="H24" s="1"/>
  <c r="I24" s="1"/>
  <c r="G24" i="7" s="1"/>
  <c r="G25" i="6"/>
  <c r="H25" s="1"/>
  <c r="I25" s="1"/>
  <c r="G25" i="7" s="1"/>
  <c r="G26" i="6"/>
  <c r="H26" s="1"/>
  <c r="I26" s="1"/>
  <c r="G26" i="7" s="1"/>
  <c r="G27" i="6"/>
  <c r="H27" s="1"/>
  <c r="I27" s="1"/>
  <c r="G27" i="7" s="1"/>
  <c r="G28" i="6"/>
  <c r="H28" s="1"/>
  <c r="I28" s="1"/>
  <c r="G28" i="7" s="1"/>
  <c r="G29" i="6"/>
  <c r="H29" s="1"/>
  <c r="I29" s="1"/>
  <c r="G29" i="7" s="1"/>
  <c r="G30" i="6"/>
  <c r="H30" s="1"/>
  <c r="I30" s="1"/>
  <c r="G30" i="7" s="1"/>
  <c r="G31" i="6"/>
  <c r="H31" s="1"/>
  <c r="I31" s="1"/>
  <c r="G31" i="7" s="1"/>
  <c r="G32" i="6"/>
  <c r="H32" s="1"/>
  <c r="I32" s="1"/>
  <c r="G32" i="7" s="1"/>
  <c r="D1"/>
  <c r="D33"/>
  <c r="D7" i="8"/>
  <c r="D9"/>
  <c r="D11"/>
  <c r="D13"/>
  <c r="D15"/>
  <c r="D17"/>
  <c r="D19"/>
  <c r="D21"/>
  <c r="D23"/>
  <c r="D25"/>
  <c r="D27"/>
  <c r="D29"/>
  <c r="D31"/>
  <c r="G31" l="1"/>
  <c r="H31" i="7"/>
  <c r="G29" i="8"/>
  <c r="H29" i="7"/>
  <c r="G27" i="8"/>
  <c r="H27" i="7"/>
  <c r="G25" i="8"/>
  <c r="H25" i="7"/>
  <c r="G23" i="8"/>
  <c r="H23" i="7"/>
  <c r="G21" i="8"/>
  <c r="H21" i="7"/>
  <c r="G19" i="8"/>
  <c r="H19" i="7"/>
  <c r="G17" i="8"/>
  <c r="H17" i="7"/>
  <c r="G15" i="8"/>
  <c r="H15" i="7"/>
  <c r="G13" i="8"/>
  <c r="H13" i="7"/>
  <c r="G11" i="8"/>
  <c r="H11" i="7"/>
  <c r="G9" i="8"/>
  <c r="H9" i="7"/>
  <c r="G32" i="8"/>
  <c r="H32" i="7"/>
  <c r="G30" i="8"/>
  <c r="H30" i="7"/>
  <c r="G28" i="8"/>
  <c r="H28" i="7"/>
  <c r="G26" i="8"/>
  <c r="H26" i="7"/>
  <c r="G24" i="8"/>
  <c r="H24" i="7"/>
  <c r="G22" i="8"/>
  <c r="H22" i="7"/>
  <c r="G20" i="8"/>
  <c r="H20" i="7"/>
  <c r="G18" i="8"/>
  <c r="H18" i="7"/>
  <c r="G16" i="8"/>
  <c r="H16" i="7"/>
  <c r="G14" i="8"/>
  <c r="H14" i="7"/>
  <c r="G12" i="8"/>
  <c r="H12" i="7"/>
  <c r="G10" i="8"/>
  <c r="H10" i="7"/>
  <c r="G8" i="8"/>
  <c r="H8" i="7"/>
  <c r="D33" i="8"/>
  <c r="C33"/>
  <c r="G33" i="6"/>
  <c r="H33" s="1"/>
  <c r="H7"/>
  <c r="I7" s="1"/>
  <c r="E33" i="8"/>
  <c r="I33" i="6" l="1"/>
  <c r="G7" i="7"/>
  <c r="F7" i="9"/>
  <c r="H8" i="8"/>
  <c r="E7" i="9"/>
  <c r="C7"/>
  <c r="D7"/>
  <c r="B7"/>
  <c r="F11"/>
  <c r="H12" i="8"/>
  <c r="E11" i="9"/>
  <c r="B11"/>
  <c r="C11"/>
  <c r="D11"/>
  <c r="F15"/>
  <c r="H16" i="8"/>
  <c r="E15" i="9"/>
  <c r="B15"/>
  <c r="C15"/>
  <c r="D15"/>
  <c r="F19"/>
  <c r="H20" i="8"/>
  <c r="E19" i="9"/>
  <c r="B19"/>
  <c r="C19"/>
  <c r="D19"/>
  <c r="F23"/>
  <c r="H24" i="8"/>
  <c r="E23" i="9"/>
  <c r="B23"/>
  <c r="C23"/>
  <c r="D23"/>
  <c r="F27"/>
  <c r="H28" i="8"/>
  <c r="E27" i="9"/>
  <c r="B27"/>
  <c r="C27"/>
  <c r="D27"/>
  <c r="F31"/>
  <c r="H32" i="8"/>
  <c r="E31" i="9"/>
  <c r="B31"/>
  <c r="C31"/>
  <c r="D31"/>
  <c r="E10"/>
  <c r="H11" i="8"/>
  <c r="F10" i="9"/>
  <c r="C10"/>
  <c r="B10"/>
  <c r="D10"/>
  <c r="E14"/>
  <c r="H15" i="8"/>
  <c r="F14" i="9"/>
  <c r="B14"/>
  <c r="C14"/>
  <c r="D14"/>
  <c r="E18"/>
  <c r="H19" i="8"/>
  <c r="F18" i="9"/>
  <c r="B18"/>
  <c r="C18"/>
  <c r="D18"/>
  <c r="E22"/>
  <c r="H23" i="8"/>
  <c r="F22" i="9"/>
  <c r="B22"/>
  <c r="C22"/>
  <c r="D22"/>
  <c r="E26"/>
  <c r="H27" i="8"/>
  <c r="F26" i="9"/>
  <c r="B26"/>
  <c r="C26"/>
  <c r="D26"/>
  <c r="E30"/>
  <c r="H31" i="8"/>
  <c r="F30" i="9"/>
  <c r="B30"/>
  <c r="C30"/>
  <c r="D30"/>
  <c r="G7"/>
  <c r="G11"/>
  <c r="G15"/>
  <c r="G19"/>
  <c r="G23"/>
  <c r="G27"/>
  <c r="G31"/>
  <c r="G10"/>
  <c r="G14"/>
  <c r="G18"/>
  <c r="G22"/>
  <c r="G26"/>
  <c r="G30"/>
  <c r="F9"/>
  <c r="H10" i="8"/>
  <c r="E9" i="9"/>
  <c r="B9"/>
  <c r="D9"/>
  <c r="C9"/>
  <c r="F13"/>
  <c r="H14" i="8"/>
  <c r="E13" i="9"/>
  <c r="B13"/>
  <c r="D13"/>
  <c r="C13"/>
  <c r="F17"/>
  <c r="H18" i="8"/>
  <c r="E17" i="9"/>
  <c r="D17"/>
  <c r="B17"/>
  <c r="C17"/>
  <c r="F21"/>
  <c r="H22" i="8"/>
  <c r="E21" i="9"/>
  <c r="D21"/>
  <c r="B21"/>
  <c r="C21"/>
  <c r="F25"/>
  <c r="H26" i="8"/>
  <c r="E25" i="9"/>
  <c r="D25"/>
  <c r="B25"/>
  <c r="C25"/>
  <c r="F29"/>
  <c r="H30" i="8"/>
  <c r="E29" i="9"/>
  <c r="D29"/>
  <c r="B29"/>
  <c r="C29"/>
  <c r="E8"/>
  <c r="H9" i="8"/>
  <c r="F8" i="9"/>
  <c r="B8"/>
  <c r="D8"/>
  <c r="C8"/>
  <c r="E12"/>
  <c r="H13" i="8"/>
  <c r="F12" i="9"/>
  <c r="D12"/>
  <c r="B12"/>
  <c r="C12"/>
  <c r="E16"/>
  <c r="H17" i="8"/>
  <c r="F16" i="9"/>
  <c r="D16"/>
  <c r="B16"/>
  <c r="C16"/>
  <c r="E20"/>
  <c r="H21" i="8"/>
  <c r="F20" i="9"/>
  <c r="D20"/>
  <c r="B20"/>
  <c r="C20"/>
  <c r="E24"/>
  <c r="H25" i="8"/>
  <c r="F24" i="9"/>
  <c r="D24"/>
  <c r="B24"/>
  <c r="C24"/>
  <c r="E28"/>
  <c r="H29" i="8"/>
  <c r="F28" i="9"/>
  <c r="D28"/>
  <c r="B28"/>
  <c r="C28"/>
  <c r="G9"/>
  <c r="G13"/>
  <c r="G17"/>
  <c r="G21"/>
  <c r="G25"/>
  <c r="G29"/>
  <c r="G8"/>
  <c r="G12"/>
  <c r="G16"/>
  <c r="G20"/>
  <c r="G24"/>
  <c r="G28"/>
  <c r="H28" l="1"/>
  <c r="H8"/>
  <c r="H13"/>
  <c r="H9"/>
  <c r="H10"/>
  <c r="G33" i="7"/>
  <c r="G7" i="8"/>
  <c r="H7" i="7"/>
  <c r="G6" i="9" s="1"/>
  <c r="H24"/>
  <c r="H20"/>
  <c r="H16"/>
  <c r="H12"/>
  <c r="H29"/>
  <c r="H25"/>
  <c r="H21"/>
  <c r="H17"/>
  <c r="H30"/>
  <c r="H26"/>
  <c r="H22"/>
  <c r="H18"/>
  <c r="H14"/>
  <c r="H31"/>
  <c r="H27"/>
  <c r="H23"/>
  <c r="H19"/>
  <c r="H15"/>
  <c r="H11"/>
  <c r="H7"/>
  <c r="G37" l="1"/>
  <c r="G38" s="1"/>
  <c r="E6"/>
  <c r="H7" i="8"/>
  <c r="F6" i="9"/>
  <c r="H33" i="7"/>
  <c r="B6" i="9"/>
  <c r="C6"/>
  <c r="D6"/>
  <c r="G32"/>
  <c r="G34" s="1"/>
  <c r="G35" s="1"/>
  <c r="G33" i="8"/>
  <c r="D37" i="9" l="1"/>
  <c r="D38" s="1"/>
  <c r="B37"/>
  <c r="B38" s="1"/>
  <c r="H6"/>
  <c r="F37"/>
  <c r="F38" s="1"/>
  <c r="E37"/>
  <c r="E38" s="1"/>
  <c r="C37"/>
  <c r="C38" s="1"/>
  <c r="H33" i="8"/>
  <c r="E32" i="9"/>
  <c r="E34" s="1"/>
  <c r="E35" s="1"/>
  <c r="F32"/>
  <c r="F34" s="1"/>
  <c r="F35" s="1"/>
  <c r="C32"/>
  <c r="C34" s="1"/>
  <c r="C35" s="1"/>
  <c r="B32"/>
  <c r="D32"/>
  <c r="D34" s="1"/>
  <c r="D35" s="1"/>
  <c r="H32" l="1"/>
  <c r="B34"/>
  <c r="B35" s="1"/>
</calcChain>
</file>

<file path=xl/sharedStrings.xml><?xml version="1.0" encoding="utf-8"?>
<sst xmlns="http://schemas.openxmlformats.org/spreadsheetml/2006/main" count="452" uniqueCount="127">
  <si>
    <t>Aggregierte Steuerbemessungs-grundlage (ASG)</t>
  </si>
  <si>
    <t>Arbeitsblatt</t>
  </si>
  <si>
    <t>Inhalt</t>
  </si>
  <si>
    <t>NP</t>
  </si>
  <si>
    <t>Einkommen der natürlichen Personen</t>
  </si>
  <si>
    <t>QS</t>
  </si>
  <si>
    <t>Quellenbesteuerte Einkommen</t>
  </si>
  <si>
    <t>VERM</t>
  </si>
  <si>
    <t>Vermögen der natürlichen Personen</t>
  </si>
  <si>
    <t>JP</t>
  </si>
  <si>
    <t>Gewinne der juristische Personen</t>
  </si>
  <si>
    <t>REPART</t>
  </si>
  <si>
    <t>Steuerrepartitionen</t>
  </si>
  <si>
    <t>Produktion</t>
  </si>
  <si>
    <t>Umgebung</t>
  </si>
  <si>
    <t>Typ</t>
  </si>
  <si>
    <t>Test</t>
  </si>
  <si>
    <t>WS</t>
  </si>
  <si>
    <t>FA_2011_20120427</t>
  </si>
  <si>
    <t>SWS</t>
  </si>
  <si>
    <t>RA_2011_20120427</t>
  </si>
  <si>
    <t>RefJahr</t>
  </si>
  <si>
    <t>BemJahr</t>
  </si>
  <si>
    <t>b263fcb5-6990-e111-98b5-00215ad18666</t>
  </si>
  <si>
    <t>Spalte</t>
  </si>
  <si>
    <t>C</t>
  </si>
  <si>
    <t>D</t>
  </si>
  <si>
    <t>E</t>
  </si>
  <si>
    <t>F</t>
  </si>
  <si>
    <t>G</t>
  </si>
  <si>
    <t>H</t>
  </si>
  <si>
    <t>I</t>
  </si>
  <si>
    <t>J</t>
  </si>
  <si>
    <t>Formel</t>
  </si>
  <si>
    <t>J = I - (E / 1000 * H)</t>
  </si>
  <si>
    <t>Anzahl Steuerpflichtige insgesamt</t>
  </si>
  <si>
    <t>Steuerbares Einkommen insgesamt</t>
  </si>
  <si>
    <t>Freibetrag</t>
  </si>
  <si>
    <t>Anzahl Steuerpflichtige mit steuerbarem Einkommen tiefer als der Freibetrag</t>
  </si>
  <si>
    <t>Steuerbares Einkommen der Steuerpflichtigen mit steuerbarem Einkommen tiefer als der Freibetrag</t>
  </si>
  <si>
    <t>Anzahl Steuerpflichtige mit steuerbarem Einkommen höher als der Freibetrag</t>
  </si>
  <si>
    <t>Steuerbares Einkommen der Steuerpflichtigen mit steuerbarem Einkommen grösser oder gleich dem Freibetrag</t>
  </si>
  <si>
    <t>Massgebende Einkommen der natürlichen Personen</t>
  </si>
  <si>
    <t>Datenquelle</t>
  </si>
  <si>
    <t>ESTV</t>
  </si>
  <si>
    <t>DBG Art. 214
Abs. 2 und 3</t>
  </si>
  <si>
    <t>Einheit</t>
  </si>
  <si>
    <t>CHF 1'000</t>
  </si>
  <si>
    <t>CHF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</si>
  <si>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</si>
  <si>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</si>
  <si>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</si>
  <si>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</si>
  <si>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</si>
  <si>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</si>
  <si>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</si>
  <si>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</si>
  <si>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</si>
  <si>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</si>
  <si>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</si>
  <si>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</si>
  <si>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</si>
  <si>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</si>
  <si>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</si>
  <si>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</si>
  <si>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</si>
  <si>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</si>
  <si>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</si>
  <si>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</si>
  <si>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</si>
  <si>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</si>
  <si>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</si>
  <si>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</si>
  <si>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</si>
  <si>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</si>
  <si>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Total</t>
  </si>
  <si>
    <t>Massgebende
quellenbesteuerte
Einkommen</t>
  </si>
  <si>
    <t>in CHF 1'000</t>
  </si>
  <si>
    <t>B</t>
  </si>
  <si>
    <t>D = B * C</t>
  </si>
  <si>
    <t>Reinvermögen</t>
  </si>
  <si>
    <t>Faktor
Alpha</t>
  </si>
  <si>
    <t>Massgebendes
Vermögen</t>
  </si>
  <si>
    <t>Art. 13 FiLaV</t>
  </si>
  <si>
    <t>Gewinne der juristischen Personen</t>
  </si>
  <si>
    <t>D = B + C</t>
  </si>
  <si>
    <t>Massgebende Gewinne der ordentlich besteuerten Unternehmen</t>
  </si>
  <si>
    <t>Massgebende Gewinne der Gesellschaften mit besonderem Steuerstatus</t>
  </si>
  <si>
    <t>Massgebende
Gewinne der juristischen Personen</t>
  </si>
  <si>
    <t>Faktoren</t>
  </si>
  <si>
    <t>Beta (Holding)</t>
  </si>
  <si>
    <t>Beta (Domizil)</t>
  </si>
  <si>
    <t>Beta (Gemischte)</t>
  </si>
  <si>
    <t>Epsilon</t>
  </si>
  <si>
    <t>E = D - C</t>
  </si>
  <si>
    <t>H = G / F</t>
  </si>
  <si>
    <t>I = H * E</t>
  </si>
  <si>
    <t>Zu Gunsten
anderer
Kantone</t>
  </si>
  <si>
    <t>Erhalten von
anderen
Kantonen</t>
  </si>
  <si>
    <t>Saldo</t>
  </si>
  <si>
    <t>Steueraufkommen DBSt (= Ablieferungen an die ESTV)</t>
  </si>
  <si>
    <t>Massgebende Steuerbemessungs-grundlage DBSt</t>
  </si>
  <si>
    <t>Gewichtungs-faktor</t>
  </si>
  <si>
    <t>Massgebende Steuerrepartitionen</t>
  </si>
  <si>
    <t>Tabellen "NP"; "QS"; "JP"</t>
  </si>
  <si>
    <t>H = C + D + E + F + G</t>
  </si>
  <si>
    <t>Massgebendes Einkommen der natürlichen Personen</t>
  </si>
  <si>
    <t>Massgebendes quellenbesteuertes Einkommen</t>
  </si>
  <si>
    <t>Massgebendes Vermögen</t>
  </si>
  <si>
    <t>Massgebender Gewinn der juristischen Personen</t>
  </si>
  <si>
    <t>ASG Total</t>
  </si>
  <si>
    <t>Bemessungsjahr</t>
  </si>
  <si>
    <t>ASG</t>
  </si>
  <si>
    <t>Mittlere
Wohn-bevölkerung</t>
  </si>
  <si>
    <t>CHF pro Einwohner</t>
  </si>
  <si>
    <t>Einwohner</t>
  </si>
  <si>
    <t>Massgebender Gewinn der juristischen Personen ohne besonderen Steuerstatus</t>
  </si>
  <si>
    <t>Massgebender Gewinn der juristischen Personen mit besonderem Steuerstatus</t>
  </si>
  <si>
    <t>ASG pro Einwohner</t>
  </si>
  <si>
    <t>Prozent</t>
  </si>
  <si>
    <t>Fribourg</t>
  </si>
  <si>
    <t>Minimum</t>
  </si>
  <si>
    <t>Maximum</t>
  </si>
  <si>
    <t>Graubünden*</t>
  </si>
  <si>
    <t>Jura**</t>
  </si>
  <si>
    <t>* Schätzung</t>
  </si>
  <si>
    <t>** Korrektur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</si>
</sst>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#,##0.0"/>
  </numFmts>
  <fonts count="28">
    <font>
      <sz val="10"/>
      <name val="Arial"/>
    </font>
    <font>
      <b/>
      <sz val="10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sz val="10"/>
      <color rgb="FFFFFFFF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8"/>
      <color indexed="8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6"/>
      <color indexed="8"/>
      <name val="Arial"/>
      <family val="2"/>
    </font>
    <font>
      <sz val="10"/>
      <color rgb="FF0000FF"/>
      <name val="Arial"/>
      <family val="2"/>
    </font>
    <font>
      <b/>
      <sz val="12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8D8D8"/>
        <bgColor indexed="64"/>
      </patternFill>
    </fill>
  </fills>
  <borders count="29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 style="thin">
        <color auto="1"/>
      </top>
      <bottom/>
      <diagonal/>
    </border>
    <border diagonalUp="1" diagonalDown="1">
      <left/>
      <right style="thin">
        <color auto="1"/>
      </right>
      <top style="thin">
        <color rgb="FF000000"/>
      </top>
      <bottom/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2" fillId="0" borderId="3" xfId="0" applyFont="1" applyFill="1" applyBorder="1"/>
    <xf numFmtId="1" fontId="3" fillId="0" borderId="4" xfId="0" applyNumberFormat="1" applyFont="1" applyFill="1" applyBorder="1" applyAlignment="1" applyProtection="1">
      <alignment horizontal="left" vertical="top"/>
      <protection locked="0"/>
    </xf>
    <xf numFmtId="0" fontId="2" fillId="0" borderId="5" xfId="0" applyFont="1" applyFill="1" applyBorder="1"/>
    <xf numFmtId="1" fontId="3" fillId="0" borderId="6" xfId="0" applyNumberFormat="1" applyFont="1" applyFill="1" applyBorder="1" applyAlignment="1" applyProtection="1">
      <alignment horizontal="left" vertical="top"/>
      <protection locked="0"/>
    </xf>
    <xf numFmtId="0" fontId="2" fillId="0" borderId="7" xfId="0" applyFont="1" applyFill="1" applyBorder="1"/>
    <xf numFmtId="1" fontId="3" fillId="0" borderId="8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Fill="1"/>
    <xf numFmtId="0" fontId="8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1" fontId="9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right"/>
    </xf>
    <xf numFmtId="0" fontId="12" fillId="0" borderId="0" xfId="0" applyFont="1" applyFill="1"/>
    <xf numFmtId="0" fontId="12" fillId="0" borderId="9" xfId="0" applyFont="1" applyFill="1" applyBorder="1"/>
    <xf numFmtId="0" fontId="12" fillId="0" borderId="10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3" fillId="0" borderId="0" xfId="0" applyFont="1" applyFill="1"/>
    <xf numFmtId="0" fontId="13" fillId="0" borderId="9" xfId="0" applyFont="1" applyFill="1" applyBorder="1"/>
    <xf numFmtId="0" fontId="13" fillId="0" borderId="10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/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0" fillId="0" borderId="6" xfId="0" applyFont="1" applyFill="1" applyBorder="1"/>
    <xf numFmtId="0" fontId="15" fillId="0" borderId="10" xfId="0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16" fillId="0" borderId="0" xfId="0" applyFont="1" applyFill="1"/>
    <xf numFmtId="0" fontId="16" fillId="0" borderId="9" xfId="0" applyFont="1" applyFill="1" applyBorder="1"/>
    <xf numFmtId="0" fontId="14" fillId="0" borderId="10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 wrapText="1"/>
    </xf>
    <xf numFmtId="0" fontId="14" fillId="0" borderId="11" xfId="0" applyFont="1" applyFill="1" applyBorder="1" applyAlignment="1">
      <alignment horizontal="right"/>
    </xf>
    <xf numFmtId="0" fontId="0" fillId="0" borderId="13" xfId="0" applyFont="1" applyFill="1" applyBorder="1"/>
    <xf numFmtId="164" fontId="17" fillId="0" borderId="14" xfId="0" applyNumberFormat="1" applyFont="1" applyFill="1" applyBorder="1" applyProtection="1">
      <protection locked="0"/>
    </xf>
    <xf numFmtId="3" fontId="1" fillId="0" borderId="15" xfId="0" applyNumberFormat="1" applyFont="1" applyFill="1" applyBorder="1"/>
    <xf numFmtId="1" fontId="0" fillId="0" borderId="0" xfId="0" applyNumberFormat="1" applyFont="1" applyFill="1"/>
    <xf numFmtId="0" fontId="0" fillId="3" borderId="5" xfId="0" applyFont="1" applyFill="1" applyBorder="1"/>
    <xf numFmtId="164" fontId="17" fillId="3" borderId="0" xfId="0" applyNumberFormat="1" applyFont="1" applyFill="1" applyBorder="1" applyProtection="1">
      <protection locked="0"/>
    </xf>
    <xf numFmtId="3" fontId="1" fillId="3" borderId="9" xfId="0" applyNumberFormat="1" applyFont="1" applyFill="1" applyBorder="1"/>
    <xf numFmtId="0" fontId="0" fillId="0" borderId="5" xfId="0" applyFont="1" applyFill="1" applyBorder="1"/>
    <xf numFmtId="164" fontId="17" fillId="0" borderId="0" xfId="0" applyNumberFormat="1" applyFont="1" applyFill="1" applyBorder="1" applyProtection="1">
      <protection locked="0"/>
    </xf>
    <xf numFmtId="3" fontId="1" fillId="0" borderId="9" xfId="0" applyNumberFormat="1" applyFont="1" applyFill="1" applyBorder="1"/>
    <xf numFmtId="0" fontId="1" fillId="0" borderId="0" xfId="0" applyFont="1" applyFill="1"/>
    <xf numFmtId="0" fontId="1" fillId="0" borderId="16" xfId="0" applyFont="1" applyFill="1" applyBorder="1"/>
    <xf numFmtId="3" fontId="1" fillId="0" borderId="10" xfId="0" applyNumberFormat="1" applyFont="1" applyFill="1" applyBorder="1"/>
    <xf numFmtId="3" fontId="1" fillId="0" borderId="11" xfId="0" applyNumberFormat="1" applyFont="1" applyFill="1" applyBorder="1"/>
    <xf numFmtId="1" fontId="1" fillId="0" borderId="0" xfId="0" applyNumberFormat="1" applyFont="1" applyFill="1"/>
    <xf numFmtId="0" fontId="1" fillId="0" borderId="0" xfId="0" applyFont="1" applyFill="1" applyBorder="1"/>
    <xf numFmtId="0" fontId="0" fillId="0" borderId="0" xfId="0" applyFont="1" applyFill="1" applyBorder="1"/>
    <xf numFmtId="0" fontId="15" fillId="0" borderId="0" xfId="0" applyFont="1" applyFill="1" applyBorder="1" applyAlignment="1" applyProtection="1">
      <alignment vertical="top"/>
      <protection locked="0"/>
    </xf>
    <xf numFmtId="1" fontId="18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top"/>
    </xf>
    <xf numFmtId="0" fontId="1" fillId="0" borderId="2" xfId="0" applyFont="1" applyFill="1" applyBorder="1" applyAlignment="1">
      <alignment horizontal="right" wrapText="1"/>
    </xf>
    <xf numFmtId="0" fontId="14" fillId="0" borderId="17" xfId="0" applyFont="1" applyFill="1" applyBorder="1" applyAlignment="1">
      <alignment horizontal="right" wrapText="1"/>
    </xf>
    <xf numFmtId="0" fontId="14" fillId="0" borderId="18" xfId="0" applyFont="1" applyFill="1" applyBorder="1" applyAlignment="1">
      <alignment horizontal="right" wrapText="1"/>
    </xf>
    <xf numFmtId="0" fontId="16" fillId="0" borderId="0" xfId="0" applyFont="1" applyFill="1" applyBorder="1"/>
    <xf numFmtId="0" fontId="14" fillId="0" borderId="19" xfId="0" applyFont="1" applyFill="1" applyBorder="1" applyAlignment="1">
      <alignment horizontal="right"/>
    </xf>
    <xf numFmtId="0" fontId="14" fillId="0" borderId="2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64" fontId="19" fillId="0" borderId="22" xfId="0" applyNumberFormat="1" applyFont="1" applyFill="1" applyBorder="1" applyAlignment="1" applyProtection="1">
      <alignment vertical="center"/>
      <protection locked="0"/>
    </xf>
    <xf numFmtId="0" fontId="0" fillId="3" borderId="23" xfId="0" applyFont="1" applyFill="1" applyBorder="1" applyAlignment="1">
      <alignment vertical="center"/>
    </xf>
    <xf numFmtId="164" fontId="19" fillId="3" borderId="24" xfId="0" applyNumberFormat="1" applyFont="1" applyFill="1" applyBorder="1" applyAlignment="1" applyProtection="1">
      <alignment vertical="center"/>
      <protection locked="0"/>
    </xf>
    <xf numFmtId="0" fontId="0" fillId="0" borderId="23" xfId="0" applyFont="1" applyFill="1" applyBorder="1" applyAlignment="1">
      <alignment vertical="center"/>
    </xf>
    <xf numFmtId="164" fontId="19" fillId="0" borderId="2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3" fontId="1" fillId="0" borderId="26" xfId="0" applyNumberFormat="1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/>
    <xf numFmtId="0" fontId="8" fillId="0" borderId="12" xfId="0" applyFont="1" applyFill="1" applyBorder="1" applyAlignment="1">
      <alignment horizontal="left" vertical="top"/>
    </xf>
    <xf numFmtId="1" fontId="20" fillId="0" borderId="0" xfId="0" applyNumberFormat="1" applyFont="1" applyFill="1" applyBorder="1" applyAlignment="1" applyProtection="1">
      <alignment horizontal="left" vertical="top"/>
      <protection locked="0"/>
    </xf>
    <xf numFmtId="0" fontId="12" fillId="0" borderId="16" xfId="0" applyFont="1" applyFill="1" applyBorder="1" applyAlignment="1">
      <alignment horizontal="right"/>
    </xf>
    <xf numFmtId="0" fontId="12" fillId="0" borderId="2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14" fillId="0" borderId="16" xfId="0" applyFont="1" applyFill="1" applyBorder="1" applyAlignment="1">
      <alignment horizontal="right"/>
    </xf>
    <xf numFmtId="0" fontId="14" fillId="0" borderId="11" xfId="0" applyFont="1" applyFill="1" applyBorder="1" applyAlignment="1">
      <alignment horizontal="right" wrapText="1"/>
    </xf>
    <xf numFmtId="0" fontId="11" fillId="0" borderId="16" xfId="0" applyFont="1" applyFill="1" applyBorder="1" applyAlignment="1">
      <alignment horizontal="right"/>
    </xf>
    <xf numFmtId="164" fontId="17" fillId="0" borderId="14" xfId="0" applyNumberFormat="1" applyFont="1" applyFill="1" applyBorder="1" applyAlignment="1" applyProtection="1">
      <alignment vertical="center"/>
      <protection locked="0"/>
    </xf>
    <xf numFmtId="165" fontId="12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164" fontId="17" fillId="3" borderId="0" xfId="0" applyNumberFormat="1" applyFont="1" applyFill="1" applyBorder="1" applyAlignment="1" applyProtection="1">
      <alignment vertical="center"/>
      <protection locked="0"/>
    </xf>
    <xf numFmtId="165" fontId="12" fillId="3" borderId="0" xfId="0" applyNumberFormat="1" applyFont="1" applyFill="1" applyBorder="1" applyAlignment="1" applyProtection="1">
      <alignment vertical="center"/>
      <protection locked="0"/>
    </xf>
    <xf numFmtId="3" fontId="1" fillId="3" borderId="9" xfId="0" applyNumberFormat="1" applyFont="1" applyFill="1" applyBorder="1" applyAlignment="1" applyProtection="1">
      <alignment vertical="center"/>
      <protection locked="0"/>
    </xf>
    <xf numFmtId="164" fontId="17" fillId="0" borderId="0" xfId="0" applyNumberFormat="1" applyFont="1" applyFill="1" applyBorder="1" applyAlignment="1" applyProtection="1">
      <alignment vertical="center"/>
      <protection locked="0"/>
    </xf>
    <xf numFmtId="165" fontId="12" fillId="0" borderId="0" xfId="0" applyNumberFormat="1" applyFont="1" applyFill="1" applyBorder="1" applyAlignment="1" applyProtection="1">
      <alignment vertical="center"/>
      <protection locked="0"/>
    </xf>
    <xf numFmtId="3" fontId="1" fillId="0" borderId="9" xfId="0" applyNumberFormat="1" applyFont="1" applyFill="1" applyBorder="1" applyAlignment="1" applyProtection="1">
      <alignment vertical="center"/>
      <protection locked="0"/>
    </xf>
    <xf numFmtId="0" fontId="1" fillId="0" borderId="16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165" fontId="21" fillId="0" borderId="10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>
      <alignment vertical="center"/>
    </xf>
    <xf numFmtId="43" fontId="0" fillId="0" borderId="0" xfId="0" applyNumberFormat="1" applyFont="1" applyFill="1"/>
    <xf numFmtId="0" fontId="6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>
      <alignment horizontal="left" indent="2"/>
    </xf>
    <xf numFmtId="1" fontId="18" fillId="0" borderId="13" xfId="0" applyNumberFormat="1" applyFont="1" applyFill="1" applyBorder="1" applyAlignment="1" applyProtection="1">
      <alignment horizontal="left"/>
      <protection locked="0"/>
    </xf>
    <xf numFmtId="0" fontId="1" fillId="0" borderId="14" xfId="0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right"/>
    </xf>
    <xf numFmtId="0" fontId="16" fillId="0" borderId="0" xfId="0" applyFont="1" applyFill="1" applyAlignment="1">
      <alignment horizontal="right"/>
    </xf>
    <xf numFmtId="0" fontId="1" fillId="4" borderId="16" xfId="0" applyFont="1" applyFill="1" applyBorder="1"/>
    <xf numFmtId="0" fontId="16" fillId="4" borderId="11" xfId="0" applyFont="1" applyFill="1" applyBorder="1"/>
    <xf numFmtId="3" fontId="22" fillId="0" borderId="15" xfId="0" applyNumberFormat="1" applyFont="1" applyFill="1" applyBorder="1"/>
    <xf numFmtId="0" fontId="0" fillId="0" borderId="27" xfId="0" applyFont="1" applyFill="1" applyBorder="1"/>
    <xf numFmtId="165" fontId="17" fillId="0" borderId="6" xfId="0" applyNumberFormat="1" applyFont="1" applyFill="1" applyBorder="1" applyProtection="1">
      <protection locked="0"/>
    </xf>
    <xf numFmtId="3" fontId="22" fillId="3" borderId="9" xfId="0" applyNumberFormat="1" applyFont="1" applyFill="1" applyBorder="1"/>
    <xf numFmtId="3" fontId="22" fillId="0" borderId="9" xfId="0" applyNumberFormat="1" applyFont="1" applyFill="1" applyBorder="1"/>
    <xf numFmtId="0" fontId="0" fillId="0" borderId="28" xfId="0" applyFont="1" applyFill="1" applyBorder="1"/>
    <xf numFmtId="9" fontId="17" fillId="0" borderId="8" xfId="0" applyNumberFormat="1" applyFont="1" applyFill="1" applyBorder="1" applyProtection="1">
      <protection locked="0"/>
    </xf>
    <xf numFmtId="0" fontId="0" fillId="3" borderId="28" xfId="0" applyFont="1" applyFill="1" applyBorder="1"/>
    <xf numFmtId="3" fontId="23" fillId="0" borderId="10" xfId="0" applyNumberFormat="1" applyFont="1" applyFill="1" applyBorder="1"/>
    <xf numFmtId="0" fontId="0" fillId="0" borderId="0" xfId="0" applyFont="1" applyFill="1" applyAlignment="1">
      <alignment vertical="center"/>
    </xf>
    <xf numFmtId="0" fontId="12" fillId="0" borderId="0" xfId="0" applyFont="1" applyFill="1" applyBorder="1"/>
    <xf numFmtId="0" fontId="13" fillId="0" borderId="0" xfId="0" applyFont="1" applyFill="1" applyBorder="1"/>
    <xf numFmtId="3" fontId="0" fillId="0" borderId="14" xfId="0" applyNumberFormat="1" applyFont="1" applyFill="1" applyBorder="1" applyProtection="1">
      <protection locked="0"/>
    </xf>
    <xf numFmtId="166" fontId="0" fillId="0" borderId="14" xfId="0" applyNumberFormat="1" applyFont="1" applyFill="1" applyBorder="1" applyProtection="1">
      <protection locked="0"/>
    </xf>
    <xf numFmtId="3" fontId="1" fillId="0" borderId="15" xfId="0" applyNumberFormat="1" applyFont="1" applyFill="1" applyBorder="1" applyProtection="1">
      <protection locked="0"/>
    </xf>
    <xf numFmtId="3" fontId="0" fillId="3" borderId="0" xfId="0" applyNumberFormat="1" applyFont="1" applyFill="1" applyBorder="1" applyProtection="1">
      <protection locked="0"/>
    </xf>
    <xf numFmtId="166" fontId="0" fillId="3" borderId="0" xfId="0" applyNumberFormat="1" applyFont="1" applyFill="1" applyBorder="1" applyProtection="1">
      <protection locked="0"/>
    </xf>
    <xf numFmtId="3" fontId="1" fillId="3" borderId="9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166" fontId="0" fillId="0" borderId="0" xfId="0" applyNumberFormat="1" applyFont="1" applyFill="1" applyBorder="1" applyProtection="1">
      <protection locked="0"/>
    </xf>
    <xf numFmtId="3" fontId="1" fillId="0" borderId="9" xfId="0" applyNumberFormat="1" applyFont="1" applyFill="1" applyBorder="1" applyProtection="1">
      <protection locked="0"/>
    </xf>
    <xf numFmtId="166" fontId="1" fillId="0" borderId="10" xfId="0" applyNumberFormat="1" applyFont="1" applyFill="1" applyBorder="1"/>
    <xf numFmtId="0" fontId="6" fillId="0" borderId="12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10" fillId="0" borderId="12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top" wrapText="1"/>
      <protection locked="0"/>
    </xf>
    <xf numFmtId="1" fontId="14" fillId="0" borderId="10" xfId="0" applyNumberFormat="1" applyFont="1" applyFill="1" applyBorder="1" applyAlignment="1">
      <alignment horizontal="right" wrapText="1"/>
    </xf>
    <xf numFmtId="1" fontId="14" fillId="0" borderId="2" xfId="0" applyNumberFormat="1" applyFont="1" applyFill="1" applyBorder="1" applyAlignment="1">
      <alignment horizontal="right" wrapText="1"/>
    </xf>
    <xf numFmtId="3" fontId="0" fillId="0" borderId="14" xfId="0" applyNumberFormat="1" applyFont="1" applyFill="1" applyBorder="1"/>
    <xf numFmtId="3" fontId="0" fillId="0" borderId="0" xfId="0" applyNumberFormat="1" applyFont="1" applyFill="1"/>
    <xf numFmtId="3" fontId="0" fillId="3" borderId="0" xfId="0" applyNumberFormat="1" applyFont="1" applyFill="1" applyBorder="1"/>
    <xf numFmtId="3" fontId="0" fillId="0" borderId="0" xfId="0" applyNumberFormat="1" applyFont="1" applyFill="1" applyBorder="1"/>
    <xf numFmtId="0" fontId="15" fillId="0" borderId="0" xfId="0" applyFont="1" applyFill="1" applyBorder="1" applyAlignment="1" applyProtection="1">
      <alignment vertical="top" wrapText="1"/>
      <protection locked="0"/>
    </xf>
    <xf numFmtId="164" fontId="17" fillId="0" borderId="15" xfId="0" applyNumberFormat="1" applyFont="1" applyFill="1" applyBorder="1" applyProtection="1">
      <protection locked="0"/>
    </xf>
    <xf numFmtId="164" fontId="17" fillId="3" borderId="9" xfId="0" applyNumberFormat="1" applyFont="1" applyFill="1" applyBorder="1" applyProtection="1">
      <protection locked="0"/>
    </xf>
    <xf numFmtId="164" fontId="17" fillId="0" borderId="9" xfId="0" applyNumberFormat="1" applyFont="1" applyFill="1" applyBorder="1" applyProtection="1">
      <protection locked="0"/>
    </xf>
    <xf numFmtId="0" fontId="10" fillId="0" borderId="0" xfId="0" applyFont="1" applyFill="1" applyAlignment="1">
      <alignment vertical="top"/>
    </xf>
    <xf numFmtId="0" fontId="8" fillId="0" borderId="0" xfId="0" applyFont="1" applyFill="1" applyBorder="1" applyAlignment="1">
      <alignment horizontal="right"/>
    </xf>
    <xf numFmtId="0" fontId="15" fillId="0" borderId="16" xfId="0" applyFont="1" applyFill="1" applyBorder="1" applyAlignment="1" applyProtection="1">
      <alignment horizontal="left" vertical="top" wrapText="1"/>
      <protection locked="0"/>
    </xf>
    <xf numFmtId="0" fontId="14" fillId="0" borderId="2" xfId="0" applyFont="1" applyFill="1" applyBorder="1" applyAlignment="1">
      <alignment horizontal="right"/>
    </xf>
    <xf numFmtId="0" fontId="16" fillId="0" borderId="2" xfId="0" applyFont="1" applyFill="1" applyBorder="1"/>
    <xf numFmtId="165" fontId="0" fillId="0" borderId="14" xfId="0" applyNumberFormat="1" applyFont="1" applyFill="1" applyBorder="1" applyProtection="1">
      <protection locked="0"/>
    </xf>
    <xf numFmtId="165" fontId="0" fillId="0" borderId="4" xfId="0" applyNumberFormat="1" applyFont="1" applyFill="1" applyBorder="1" applyProtection="1">
      <protection locked="0"/>
    </xf>
    <xf numFmtId="0" fontId="0" fillId="0" borderId="4" xfId="0" applyFont="1" applyFill="1" applyBorder="1" applyAlignment="1">
      <alignment horizontal="left"/>
    </xf>
    <xf numFmtId="165" fontId="0" fillId="3" borderId="0" xfId="0" applyNumberFormat="1" applyFont="1" applyFill="1" applyBorder="1" applyProtection="1">
      <protection locked="0"/>
    </xf>
    <xf numFmtId="165" fontId="0" fillId="3" borderId="6" xfId="0" applyNumberFormat="1" applyFont="1" applyFill="1" applyBorder="1" applyProtection="1">
      <protection locked="0"/>
    </xf>
    <xf numFmtId="0" fontId="0" fillId="3" borderId="6" xfId="0" applyFont="1" applyFill="1" applyBorder="1" applyAlignment="1">
      <alignment horizontal="left"/>
    </xf>
    <xf numFmtId="165" fontId="0" fillId="0" borderId="0" xfId="0" applyNumberFormat="1" applyFont="1" applyFill="1" applyBorder="1" applyProtection="1">
      <protection locked="0"/>
    </xf>
    <xf numFmtId="165" fontId="0" fillId="0" borderId="6" xfId="0" applyNumberFormat="1" applyFont="1" applyFill="1" applyBorder="1" applyProtection="1">
      <protection locked="0"/>
    </xf>
    <xf numFmtId="0" fontId="0" fillId="0" borderId="6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165" fontId="1" fillId="0" borderId="10" xfId="0" applyNumberFormat="1" applyFont="1" applyFill="1" applyBorder="1"/>
    <xf numFmtId="165" fontId="1" fillId="0" borderId="2" xfId="0" applyNumberFormat="1" applyFont="1" applyFill="1" applyBorder="1"/>
    <xf numFmtId="0" fontId="1" fillId="0" borderId="2" xfId="0" applyFont="1" applyFill="1" applyBorder="1" applyAlignment="1">
      <alignment horizontal="left"/>
    </xf>
    <xf numFmtId="165" fontId="1" fillId="0" borderId="0" xfId="0" applyNumberFormat="1" applyFont="1" applyFill="1" applyBorder="1"/>
    <xf numFmtId="10" fontId="1" fillId="0" borderId="0" xfId="0" applyNumberFormat="1" applyFont="1" applyFill="1" applyBorder="1"/>
    <xf numFmtId="165" fontId="0" fillId="3" borderId="10" xfId="0" applyNumberFormat="1" applyFont="1" applyFill="1" applyBorder="1"/>
    <xf numFmtId="165" fontId="0" fillId="3" borderId="2" xfId="0" applyNumberFormat="1" applyFont="1" applyFill="1" applyBorder="1"/>
    <xf numFmtId="0" fontId="0" fillId="3" borderId="10" xfId="0" applyFont="1" applyFill="1" applyBorder="1" applyAlignment="1">
      <alignment horizontal="right"/>
    </xf>
    <xf numFmtId="0" fontId="0" fillId="3" borderId="2" xfId="0" applyFont="1" applyFill="1" applyBorder="1" applyAlignment="1">
      <alignment horizontal="right"/>
    </xf>
    <xf numFmtId="0" fontId="22" fillId="0" borderId="0" xfId="0" applyFont="1" applyFill="1" applyBorder="1"/>
    <xf numFmtId="0" fontId="24" fillId="0" borderId="0" xfId="0" applyFont="1" applyFill="1"/>
    <xf numFmtId="165" fontId="0" fillId="0" borderId="0" xfId="0" applyNumberFormat="1" applyFont="1" applyFill="1"/>
    <xf numFmtId="0" fontId="25" fillId="3" borderId="23" xfId="0" applyFont="1" applyFill="1" applyBorder="1" applyAlignment="1">
      <alignment vertical="center"/>
    </xf>
    <xf numFmtId="0" fontId="26" fillId="0" borderId="0" xfId="0" applyFont="1" applyFill="1"/>
    <xf numFmtId="164" fontId="27" fillId="3" borderId="2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1" fillId="3" borderId="3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</cellXfs>
  <cellStyles count="1">
    <cellStyle name="Standard" xfId="0" builtinId="0"/>
  </cellStyles>
  <dxfs count="1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2"/>
  <sheetViews>
    <sheetView showGridLines="0" tabSelected="1" zoomScaleNormal="100" workbookViewId="0">
      <selection sqref="A1:E1"/>
    </sheetView>
  </sheetViews>
  <sheetFormatPr baseColWidth="10" defaultColWidth="11.42578125" defaultRowHeight="12.75"/>
  <cols>
    <col min="1" max="1" width="21.42578125" style="1" customWidth="1"/>
    <col min="2" max="2" width="10.5703125" style="1" customWidth="1"/>
    <col min="3" max="3" width="22.85546875" style="1" customWidth="1"/>
    <col min="4" max="4" width="12.85546875" style="1" customWidth="1"/>
    <col min="5" max="5" width="10.140625" style="1" customWidth="1"/>
    <col min="6" max="6" width="11.42578125" style="1" customWidth="1"/>
    <col min="7" max="16384" width="11.42578125" style="1"/>
  </cols>
  <sheetData>
    <row r="1" spans="1:5" ht="54.75" customHeight="1">
      <c r="A1" s="186" t="s">
        <v>0</v>
      </c>
      <c r="B1" s="186"/>
      <c r="C1" s="186"/>
      <c r="D1" s="186"/>
      <c r="E1" s="186"/>
    </row>
    <row r="2" spans="1:5" ht="24.75" customHeight="1">
      <c r="A2" s="185"/>
      <c r="B2" s="185"/>
      <c r="C2" s="185"/>
      <c r="D2" s="185"/>
      <c r="E2" s="185"/>
    </row>
    <row r="3" spans="1:5" ht="18" customHeight="1">
      <c r="A3" s="184" t="str">
        <f>"Bemessungsjahr "&amp;C31</f>
        <v>Bemessungsjahr 2006</v>
      </c>
      <c r="B3" s="184"/>
      <c r="C3" s="184"/>
      <c r="D3" s="184"/>
      <c r="E3" s="184"/>
    </row>
    <row r="4" spans="1:5" ht="18" customHeight="1">
      <c r="A4" s="184" t="str">
        <f>"Referenzjahr "&amp;C30</f>
        <v>Referenzjahr 2011</v>
      </c>
      <c r="B4" s="184"/>
      <c r="C4" s="184"/>
      <c r="D4" s="184"/>
      <c r="E4" s="184"/>
    </row>
    <row r="12" spans="1:5">
      <c r="B12" s="2" t="s">
        <v>1</v>
      </c>
      <c r="C12" s="2" t="s">
        <v>2</v>
      </c>
      <c r="D12" s="3"/>
    </row>
    <row r="13" spans="1:5">
      <c r="B13" s="4" t="s">
        <v>3</v>
      </c>
      <c r="C13" s="4" t="s">
        <v>4</v>
      </c>
      <c r="D13" s="5"/>
    </row>
    <row r="14" spans="1:5">
      <c r="B14" s="4" t="s">
        <v>5</v>
      </c>
      <c r="C14" s="4" t="s">
        <v>6</v>
      </c>
      <c r="D14" s="5"/>
    </row>
    <row r="15" spans="1:5">
      <c r="B15" s="4" t="s">
        <v>7</v>
      </c>
      <c r="C15" s="4" t="s">
        <v>8</v>
      </c>
      <c r="D15" s="5"/>
    </row>
    <row r="16" spans="1:5">
      <c r="B16" s="4" t="s">
        <v>9</v>
      </c>
      <c r="C16" s="4" t="s">
        <v>10</v>
      </c>
      <c r="D16" s="5"/>
    </row>
    <row r="17" spans="2:4">
      <c r="B17" s="4" t="s">
        <v>11</v>
      </c>
      <c r="C17" s="4" t="s">
        <v>12</v>
      </c>
      <c r="D17" s="5"/>
    </row>
    <row r="25" spans="2:4">
      <c r="B25" s="6" t="s">
        <v>13</v>
      </c>
      <c r="C25" s="7"/>
    </row>
    <row r="26" spans="2:4">
      <c r="B26" s="8" t="s">
        <v>14</v>
      </c>
      <c r="C26" s="9" t="s">
        <v>13</v>
      </c>
    </row>
    <row r="27" spans="2:4">
      <c r="B27" s="10" t="s">
        <v>15</v>
      </c>
      <c r="C27" s="11" t="s">
        <v>16</v>
      </c>
    </row>
    <row r="28" spans="2:4">
      <c r="B28" s="10" t="s">
        <v>17</v>
      </c>
      <c r="C28" s="11" t="s">
        <v>18</v>
      </c>
    </row>
    <row r="29" spans="2:4">
      <c r="B29" s="10" t="s">
        <v>19</v>
      </c>
      <c r="C29" s="11" t="s">
        <v>20</v>
      </c>
    </row>
    <row r="30" spans="2:4">
      <c r="B30" s="10" t="s">
        <v>21</v>
      </c>
      <c r="C30" s="11">
        <v>2011</v>
      </c>
    </row>
    <row r="31" spans="2:4">
      <c r="B31" s="12" t="s">
        <v>22</v>
      </c>
      <c r="C31" s="13">
        <v>2006</v>
      </c>
    </row>
    <row r="32" spans="2:4">
      <c r="C32" s="14" t="s">
        <v>23</v>
      </c>
    </row>
  </sheetData>
  <mergeCells count="4">
    <mergeCell ref="A4:E4"/>
    <mergeCell ref="A3:E3"/>
    <mergeCell ref="A2:E2"/>
    <mergeCell ref="A1:E1"/>
  </mergeCells>
  <conditionalFormatting sqref="C26:C31">
    <cfRule type="expression" dxfId="15" priority="1" stopIfTrue="1">
      <formula>ISBLANK(C26)</formula>
    </cfRule>
  </conditionalFormatting>
  <printOptions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36"/>
  <sheetViews>
    <sheetView showGridLines="0" workbookViewId="0"/>
  </sheetViews>
  <sheetFormatPr baseColWidth="10" defaultColWidth="9.140625" defaultRowHeight="12.75"/>
  <cols>
    <col min="1" max="1" width="1.28515625" style="1" customWidth="1"/>
    <col min="2" max="2" width="16.42578125" style="1" customWidth="1"/>
    <col min="3" max="5" width="15.42578125" style="1" customWidth="1"/>
    <col min="6" max="8" width="17.140625" style="1" customWidth="1"/>
    <col min="9" max="10" width="20.42578125" style="1" customWidth="1"/>
  </cols>
  <sheetData>
    <row r="1" spans="1:12" ht="32.25" customHeight="1">
      <c r="A1" s="15"/>
      <c r="B1" s="16" t="s">
        <v>4</v>
      </c>
      <c r="D1" s="17"/>
      <c r="E1" s="18"/>
      <c r="F1" s="19">
        <v>2006</v>
      </c>
      <c r="G1" s="20" t="str">
        <f>Info!A4</f>
        <v>Referenzjahr 2011</v>
      </c>
      <c r="J1" s="21" t="str">
        <f>Info!$C$28</f>
        <v>FA_2011_20120427</v>
      </c>
    </row>
    <row r="2" spans="1:12" s="22" customFormat="1">
      <c r="A2" s="23"/>
      <c r="B2" s="24" t="s">
        <v>24</v>
      </c>
      <c r="C2" s="25" t="s">
        <v>25</v>
      </c>
      <c r="D2" s="25" t="s">
        <v>26</v>
      </c>
      <c r="E2" s="25" t="s">
        <v>27</v>
      </c>
      <c r="F2" s="25" t="s">
        <v>28</v>
      </c>
      <c r="G2" s="25" t="s">
        <v>29</v>
      </c>
      <c r="H2" s="25" t="s">
        <v>30</v>
      </c>
      <c r="I2" s="25" t="s">
        <v>31</v>
      </c>
      <c r="J2" s="26" t="s">
        <v>32</v>
      </c>
    </row>
    <row r="3" spans="1:12" s="27" customFormat="1" ht="11.25" customHeight="1">
      <c r="A3" s="28"/>
      <c r="B3" s="29" t="s">
        <v>33</v>
      </c>
      <c r="C3" s="30"/>
      <c r="D3" s="30"/>
      <c r="E3" s="30"/>
      <c r="F3" s="30"/>
      <c r="G3" s="31"/>
      <c r="H3" s="31"/>
      <c r="I3" s="32"/>
      <c r="J3" s="33" t="s">
        <v>34</v>
      </c>
    </row>
    <row r="4" spans="1:12" ht="93.75" customHeight="1">
      <c r="A4" s="34"/>
      <c r="B4" s="35"/>
      <c r="C4" s="36" t="s">
        <v>35</v>
      </c>
      <c r="D4" s="36" t="s">
        <v>36</v>
      </c>
      <c r="E4" s="37" t="s">
        <v>37</v>
      </c>
      <c r="F4" s="36" t="s">
        <v>38</v>
      </c>
      <c r="G4" s="36" t="s">
        <v>39</v>
      </c>
      <c r="H4" s="36" t="s">
        <v>40</v>
      </c>
      <c r="I4" s="36" t="s">
        <v>41</v>
      </c>
      <c r="J4" s="38" t="s">
        <v>42</v>
      </c>
    </row>
    <row r="5" spans="1:12" s="39" customFormat="1" ht="22.5" customHeight="1">
      <c r="A5" s="40"/>
      <c r="B5" s="41" t="s">
        <v>43</v>
      </c>
      <c r="C5" s="42" t="s">
        <v>44</v>
      </c>
      <c r="D5" s="42" t="s">
        <v>44</v>
      </c>
      <c r="E5" s="42" t="s">
        <v>45</v>
      </c>
      <c r="F5" s="42" t="s">
        <v>44</v>
      </c>
      <c r="G5" s="42" t="s">
        <v>44</v>
      </c>
      <c r="H5" s="42" t="s">
        <v>44</v>
      </c>
      <c r="I5" s="42" t="s">
        <v>44</v>
      </c>
      <c r="J5" s="43"/>
    </row>
    <row r="6" spans="1:12" s="39" customFormat="1" ht="11.25" customHeight="1">
      <c r="A6" s="40"/>
      <c r="B6" s="41" t="s">
        <v>46</v>
      </c>
      <c r="C6" s="41"/>
      <c r="D6" s="41" t="s">
        <v>47</v>
      </c>
      <c r="E6" s="41" t="s">
        <v>48</v>
      </c>
      <c r="F6" s="41"/>
      <c r="G6" s="41" t="s">
        <v>47</v>
      </c>
      <c r="H6" s="41"/>
      <c r="I6" s="41" t="s">
        <v>47</v>
      </c>
      <c r="J6" s="43" t="s">
        <v>47</v>
      </c>
    </row>
    <row r="7" spans="1:12">
      <c r="B7" s="44" t="s">
        <v>49</v>
      </c>
      <c r="C7" s="45">
        <v>782640</v>
      </c>
      <c r="D7" s="45">
        <v>49229466.799999997</v>
      </c>
      <c r="E7" s="45">
        <v>29200</v>
      </c>
      <c r="F7" s="45">
        <v>225573</v>
      </c>
      <c r="G7" s="45">
        <v>2703631.5</v>
      </c>
      <c r="H7" s="45">
        <v>557067</v>
      </c>
      <c r="I7" s="45">
        <v>46525835.299999997</v>
      </c>
      <c r="J7" s="46">
        <f t="shared" ref="J7:J32" si="0">I7-(E7/1000*H7)</f>
        <v>30259478.899999999</v>
      </c>
      <c r="K7" s="1"/>
      <c r="L7" s="47"/>
    </row>
    <row r="8" spans="1:12">
      <c r="B8" s="48" t="s">
        <v>50</v>
      </c>
      <c r="C8" s="49">
        <v>598808</v>
      </c>
      <c r="D8" s="49">
        <v>27740208.100000001</v>
      </c>
      <c r="E8" s="49">
        <v>29200</v>
      </c>
      <c r="F8" s="49">
        <v>217642</v>
      </c>
      <c r="G8" s="49">
        <v>2333848.1</v>
      </c>
      <c r="H8" s="49">
        <v>381166</v>
      </c>
      <c r="I8" s="49">
        <v>25406360</v>
      </c>
      <c r="J8" s="50">
        <f t="shared" si="0"/>
        <v>14276312.800000001</v>
      </c>
      <c r="K8" s="1"/>
      <c r="L8" s="47"/>
    </row>
    <row r="9" spans="1:12">
      <c r="B9" s="51" t="s">
        <v>51</v>
      </c>
      <c r="C9" s="52">
        <v>206874</v>
      </c>
      <c r="D9" s="52">
        <v>10603000.9</v>
      </c>
      <c r="E9" s="52">
        <v>29200</v>
      </c>
      <c r="F9" s="52">
        <v>66108</v>
      </c>
      <c r="G9" s="52">
        <v>849155.1</v>
      </c>
      <c r="H9" s="52">
        <v>140766</v>
      </c>
      <c r="I9" s="52">
        <v>9753845.8000000007</v>
      </c>
      <c r="J9" s="53">
        <f t="shared" si="0"/>
        <v>5643478.6000000015</v>
      </c>
      <c r="K9" s="1"/>
      <c r="L9" s="47"/>
    </row>
    <row r="10" spans="1:12">
      <c r="B10" s="48" t="s">
        <v>52</v>
      </c>
      <c r="C10" s="49">
        <v>19931</v>
      </c>
      <c r="D10" s="49">
        <v>881964.9</v>
      </c>
      <c r="E10" s="49">
        <v>29200</v>
      </c>
      <c r="F10" s="49">
        <v>6640</v>
      </c>
      <c r="G10" s="49">
        <v>88268.9</v>
      </c>
      <c r="H10" s="49">
        <v>13291</v>
      </c>
      <c r="I10" s="49">
        <v>793696</v>
      </c>
      <c r="J10" s="50">
        <f t="shared" si="0"/>
        <v>405598.8</v>
      </c>
      <c r="K10" s="1"/>
      <c r="L10" s="47"/>
    </row>
    <row r="11" spans="1:12">
      <c r="B11" s="51" t="s">
        <v>53</v>
      </c>
      <c r="C11" s="52">
        <v>80475</v>
      </c>
      <c r="D11" s="52">
        <v>6047884.2000000002</v>
      </c>
      <c r="E11" s="52">
        <v>29200</v>
      </c>
      <c r="F11" s="52">
        <v>24058</v>
      </c>
      <c r="G11" s="52">
        <v>308316.59999999998</v>
      </c>
      <c r="H11" s="52">
        <v>56417</v>
      </c>
      <c r="I11" s="52">
        <v>5739567.5999999996</v>
      </c>
      <c r="J11" s="53">
        <f t="shared" si="0"/>
        <v>4092191.1999999997</v>
      </c>
      <c r="K11" s="1"/>
      <c r="L11" s="47"/>
    </row>
    <row r="12" spans="1:12">
      <c r="B12" s="48" t="s">
        <v>54</v>
      </c>
      <c r="C12" s="49">
        <v>20143</v>
      </c>
      <c r="D12" s="49">
        <v>1011954.5</v>
      </c>
      <c r="E12" s="49">
        <v>29200</v>
      </c>
      <c r="F12" s="49">
        <v>7147</v>
      </c>
      <c r="G12" s="49">
        <v>91043.6</v>
      </c>
      <c r="H12" s="49">
        <v>12996</v>
      </c>
      <c r="I12" s="49">
        <v>920910.9</v>
      </c>
      <c r="J12" s="50">
        <f t="shared" si="0"/>
        <v>541427.69999999995</v>
      </c>
      <c r="K12" s="1"/>
      <c r="L12" s="47"/>
    </row>
    <row r="13" spans="1:12">
      <c r="B13" s="51" t="s">
        <v>55</v>
      </c>
      <c r="C13" s="52">
        <v>23775</v>
      </c>
      <c r="D13" s="52">
        <v>1591980.2</v>
      </c>
      <c r="E13" s="52">
        <v>29200</v>
      </c>
      <c r="F13" s="52">
        <v>6418</v>
      </c>
      <c r="G13" s="52">
        <v>86961</v>
      </c>
      <c r="H13" s="52">
        <v>17357</v>
      </c>
      <c r="I13" s="52">
        <v>1505019.2</v>
      </c>
      <c r="J13" s="53">
        <f t="shared" si="0"/>
        <v>998194.8</v>
      </c>
      <c r="K13" s="1"/>
      <c r="L13" s="47"/>
    </row>
    <row r="14" spans="1:12">
      <c r="B14" s="48" t="s">
        <v>56</v>
      </c>
      <c r="C14" s="49">
        <v>22101</v>
      </c>
      <c r="D14" s="49">
        <v>1030516.3</v>
      </c>
      <c r="E14" s="49">
        <v>29200</v>
      </c>
      <c r="F14" s="49">
        <v>7241</v>
      </c>
      <c r="G14" s="49">
        <v>101757.1</v>
      </c>
      <c r="H14" s="49">
        <v>14860</v>
      </c>
      <c r="I14" s="49">
        <v>928759.2</v>
      </c>
      <c r="J14" s="50">
        <f t="shared" si="0"/>
        <v>494847.19999999995</v>
      </c>
      <c r="K14" s="1"/>
      <c r="L14" s="47"/>
    </row>
    <row r="15" spans="1:12">
      <c r="B15" s="51" t="s">
        <v>57</v>
      </c>
      <c r="C15" s="52">
        <v>62903</v>
      </c>
      <c r="D15" s="52">
        <v>5338743.7</v>
      </c>
      <c r="E15" s="52">
        <v>29200</v>
      </c>
      <c r="F15" s="52">
        <v>15714</v>
      </c>
      <c r="G15" s="52">
        <v>186078</v>
      </c>
      <c r="H15" s="52">
        <v>47189</v>
      </c>
      <c r="I15" s="52">
        <v>5152665.7</v>
      </c>
      <c r="J15" s="53">
        <f t="shared" si="0"/>
        <v>3774746.9000000004</v>
      </c>
      <c r="K15" s="1"/>
      <c r="L15" s="47"/>
    </row>
    <row r="16" spans="1:12">
      <c r="B16" s="48" t="s">
        <v>58</v>
      </c>
      <c r="C16" s="49">
        <v>140566</v>
      </c>
      <c r="D16" s="49">
        <v>7318102.2999999998</v>
      </c>
      <c r="E16" s="49">
        <v>29200</v>
      </c>
      <c r="F16" s="49">
        <v>42686</v>
      </c>
      <c r="G16" s="49">
        <v>583095.30000000005</v>
      </c>
      <c r="H16" s="49">
        <v>97880</v>
      </c>
      <c r="I16" s="49">
        <v>6735007</v>
      </c>
      <c r="J16" s="50">
        <f t="shared" si="0"/>
        <v>3876911</v>
      </c>
      <c r="K16" s="1"/>
      <c r="L16" s="47"/>
    </row>
    <row r="17" spans="2:12">
      <c r="B17" s="51" t="s">
        <v>59</v>
      </c>
      <c r="C17" s="52">
        <v>152680</v>
      </c>
      <c r="D17" s="52">
        <v>7632196.2999999998</v>
      </c>
      <c r="E17" s="52">
        <v>29200</v>
      </c>
      <c r="F17" s="52">
        <v>49244</v>
      </c>
      <c r="G17" s="52">
        <v>551953.4</v>
      </c>
      <c r="H17" s="52">
        <v>103436</v>
      </c>
      <c r="I17" s="52">
        <v>7080242.9000000004</v>
      </c>
      <c r="J17" s="53">
        <f t="shared" si="0"/>
        <v>4059911.7000000007</v>
      </c>
      <c r="K17" s="1"/>
      <c r="L17" s="47"/>
    </row>
    <row r="18" spans="2:12">
      <c r="B18" s="48" t="s">
        <v>60</v>
      </c>
      <c r="C18" s="49">
        <v>122670</v>
      </c>
      <c r="D18" s="49">
        <v>6698636.9000000004</v>
      </c>
      <c r="E18" s="49">
        <v>29200</v>
      </c>
      <c r="F18" s="49">
        <v>45470</v>
      </c>
      <c r="G18" s="49">
        <v>490421</v>
      </c>
      <c r="H18" s="49">
        <v>77200</v>
      </c>
      <c r="I18" s="49">
        <v>6208215.9000000004</v>
      </c>
      <c r="J18" s="50">
        <f t="shared" si="0"/>
        <v>3953975.9000000004</v>
      </c>
      <c r="K18" s="1"/>
      <c r="L18" s="47"/>
    </row>
    <row r="19" spans="2:12">
      <c r="B19" s="51" t="s">
        <v>61</v>
      </c>
      <c r="C19" s="52">
        <v>158048</v>
      </c>
      <c r="D19" s="52">
        <v>9849856</v>
      </c>
      <c r="E19" s="52">
        <v>29200</v>
      </c>
      <c r="F19" s="52">
        <v>41459</v>
      </c>
      <c r="G19" s="52">
        <v>464987.7</v>
      </c>
      <c r="H19" s="52">
        <v>116589</v>
      </c>
      <c r="I19" s="52">
        <v>9384868.3000000007</v>
      </c>
      <c r="J19" s="53">
        <f t="shared" si="0"/>
        <v>5980469.5000000009</v>
      </c>
      <c r="K19" s="1"/>
      <c r="L19" s="47"/>
    </row>
    <row r="20" spans="2:12">
      <c r="B20" s="48" t="s">
        <v>62</v>
      </c>
      <c r="C20" s="49">
        <v>43624</v>
      </c>
      <c r="D20" s="49">
        <v>2211481.5</v>
      </c>
      <c r="E20" s="49">
        <v>29200</v>
      </c>
      <c r="F20" s="49">
        <v>13685</v>
      </c>
      <c r="G20" s="49">
        <v>180475.8</v>
      </c>
      <c r="H20" s="49">
        <v>29939</v>
      </c>
      <c r="I20" s="49">
        <v>2031005.7</v>
      </c>
      <c r="J20" s="50">
        <f t="shared" si="0"/>
        <v>1156786.8999999999</v>
      </c>
      <c r="K20" s="1"/>
      <c r="L20" s="47"/>
    </row>
    <row r="21" spans="2:12">
      <c r="B21" s="51" t="s">
        <v>63</v>
      </c>
      <c r="C21" s="52">
        <v>30580</v>
      </c>
      <c r="D21" s="52">
        <v>1557071.8</v>
      </c>
      <c r="E21" s="52">
        <v>29200</v>
      </c>
      <c r="F21" s="52">
        <v>10217</v>
      </c>
      <c r="G21" s="52">
        <v>131311.5</v>
      </c>
      <c r="H21" s="52">
        <v>20363</v>
      </c>
      <c r="I21" s="52">
        <v>1425760.3</v>
      </c>
      <c r="J21" s="53">
        <f t="shared" si="0"/>
        <v>831160.70000000007</v>
      </c>
      <c r="K21" s="1"/>
      <c r="L21" s="47"/>
    </row>
    <row r="22" spans="2:12">
      <c r="B22" s="48" t="s">
        <v>64</v>
      </c>
      <c r="C22" s="49">
        <v>8612</v>
      </c>
      <c r="D22" s="49">
        <v>449841.5</v>
      </c>
      <c r="E22" s="49">
        <v>29200</v>
      </c>
      <c r="F22" s="49">
        <v>2924</v>
      </c>
      <c r="G22" s="49">
        <v>40123.599999999999</v>
      </c>
      <c r="H22" s="49">
        <v>5688</v>
      </c>
      <c r="I22" s="49">
        <v>409717.9</v>
      </c>
      <c r="J22" s="50">
        <f t="shared" si="0"/>
        <v>243628.30000000002</v>
      </c>
      <c r="K22" s="1"/>
      <c r="L22" s="47"/>
    </row>
    <row r="23" spans="2:12">
      <c r="B23" s="51" t="s">
        <v>65</v>
      </c>
      <c r="C23" s="52">
        <v>265677</v>
      </c>
      <c r="D23" s="52">
        <v>12966836.4</v>
      </c>
      <c r="E23" s="52">
        <v>29200</v>
      </c>
      <c r="F23" s="52">
        <v>88979</v>
      </c>
      <c r="G23" s="52">
        <v>1132404.8</v>
      </c>
      <c r="H23" s="52">
        <v>176698</v>
      </c>
      <c r="I23" s="52">
        <v>11834431.6</v>
      </c>
      <c r="J23" s="53">
        <f t="shared" si="0"/>
        <v>6674850</v>
      </c>
      <c r="K23" s="1"/>
      <c r="L23" s="47"/>
    </row>
    <row r="24" spans="2:12">
      <c r="B24" s="48" t="s">
        <v>66</v>
      </c>
      <c r="C24" s="49">
        <v>129128</v>
      </c>
      <c r="D24" s="49">
        <v>5577691.2000000002</v>
      </c>
      <c r="E24" s="49">
        <v>29200</v>
      </c>
      <c r="F24" s="49">
        <v>55896</v>
      </c>
      <c r="G24" s="49">
        <v>527108</v>
      </c>
      <c r="H24" s="49">
        <v>73232</v>
      </c>
      <c r="I24" s="49">
        <v>5050583.2</v>
      </c>
      <c r="J24" s="50">
        <f t="shared" si="0"/>
        <v>2912208.8000000003</v>
      </c>
      <c r="K24" s="1"/>
      <c r="L24" s="47"/>
    </row>
    <row r="25" spans="2:12">
      <c r="B25" s="51" t="s">
        <v>67</v>
      </c>
      <c r="C25" s="52">
        <v>330005</v>
      </c>
      <c r="D25" s="52">
        <v>18498474.100000001</v>
      </c>
      <c r="E25" s="52">
        <v>29200</v>
      </c>
      <c r="F25" s="52">
        <v>86339</v>
      </c>
      <c r="G25" s="52">
        <v>1083925.5</v>
      </c>
      <c r="H25" s="52">
        <v>243666</v>
      </c>
      <c r="I25" s="52">
        <v>17414548.600000001</v>
      </c>
      <c r="J25" s="53">
        <f t="shared" si="0"/>
        <v>10299501.400000002</v>
      </c>
      <c r="K25" s="1"/>
      <c r="L25" s="47"/>
    </row>
    <row r="26" spans="2:12">
      <c r="B26" s="48" t="s">
        <v>68</v>
      </c>
      <c r="C26" s="49">
        <v>134568</v>
      </c>
      <c r="D26" s="49">
        <v>6818145.2000000002</v>
      </c>
      <c r="E26" s="49">
        <v>29200</v>
      </c>
      <c r="F26" s="49">
        <v>41798</v>
      </c>
      <c r="G26" s="49">
        <v>564138.1</v>
      </c>
      <c r="H26" s="49">
        <v>92770</v>
      </c>
      <c r="I26" s="49">
        <v>6254007.0999999996</v>
      </c>
      <c r="J26" s="50">
        <f t="shared" si="0"/>
        <v>3545123.0999999996</v>
      </c>
      <c r="K26" s="1"/>
      <c r="L26" s="47"/>
    </row>
    <row r="27" spans="2:12">
      <c r="B27" s="51" t="s">
        <v>69</v>
      </c>
      <c r="C27" s="52">
        <v>196264</v>
      </c>
      <c r="D27" s="52">
        <v>10041740.4</v>
      </c>
      <c r="E27" s="52">
        <v>29200</v>
      </c>
      <c r="F27" s="52">
        <v>72954</v>
      </c>
      <c r="G27" s="52">
        <v>917986.7</v>
      </c>
      <c r="H27" s="52">
        <v>123310</v>
      </c>
      <c r="I27" s="52">
        <v>9123753.6999999993</v>
      </c>
      <c r="J27" s="53">
        <f t="shared" si="0"/>
        <v>5523101.6999999993</v>
      </c>
      <c r="K27" s="1"/>
      <c r="L27" s="47"/>
    </row>
    <row r="28" spans="2:12">
      <c r="B28" s="48" t="s">
        <v>70</v>
      </c>
      <c r="C28" s="49">
        <v>377382</v>
      </c>
      <c r="D28" s="49">
        <v>22170202.100000001</v>
      </c>
      <c r="E28" s="49">
        <v>29200</v>
      </c>
      <c r="F28" s="49">
        <v>127864</v>
      </c>
      <c r="G28" s="49">
        <v>1448435.9</v>
      </c>
      <c r="H28" s="49">
        <v>249518</v>
      </c>
      <c r="I28" s="49">
        <v>20721766.199999999</v>
      </c>
      <c r="J28" s="50">
        <f t="shared" si="0"/>
        <v>13435840.6</v>
      </c>
      <c r="K28" s="1"/>
      <c r="L28" s="47"/>
    </row>
    <row r="29" spans="2:12">
      <c r="B29" s="51" t="s">
        <v>71</v>
      </c>
      <c r="C29" s="52">
        <v>204886</v>
      </c>
      <c r="D29" s="52">
        <v>8307352.5999999996</v>
      </c>
      <c r="E29" s="52">
        <v>29200</v>
      </c>
      <c r="F29" s="52">
        <v>92443</v>
      </c>
      <c r="G29" s="52">
        <v>838261.8</v>
      </c>
      <c r="H29" s="52">
        <v>112443</v>
      </c>
      <c r="I29" s="52">
        <v>7469090.7999999998</v>
      </c>
      <c r="J29" s="53">
        <f t="shared" si="0"/>
        <v>4185755.1999999997</v>
      </c>
      <c r="K29" s="1"/>
      <c r="L29" s="47"/>
    </row>
    <row r="30" spans="2:12">
      <c r="B30" s="48" t="s">
        <v>72</v>
      </c>
      <c r="C30" s="49">
        <v>99872</v>
      </c>
      <c r="D30" s="49">
        <v>4928369.4000000004</v>
      </c>
      <c r="E30" s="49">
        <v>29200</v>
      </c>
      <c r="F30" s="49">
        <v>35278</v>
      </c>
      <c r="G30" s="49">
        <v>413685.6</v>
      </c>
      <c r="H30" s="49">
        <v>64594</v>
      </c>
      <c r="I30" s="49">
        <v>4514683.8</v>
      </c>
      <c r="J30" s="50">
        <f t="shared" si="0"/>
        <v>2628539</v>
      </c>
      <c r="K30" s="1"/>
      <c r="L30" s="47"/>
    </row>
    <row r="31" spans="2:12">
      <c r="B31" s="51" t="s">
        <v>73</v>
      </c>
      <c r="C31" s="52">
        <v>240330</v>
      </c>
      <c r="D31" s="52">
        <v>16274630.199999999</v>
      </c>
      <c r="E31" s="52">
        <v>29200</v>
      </c>
      <c r="F31" s="52">
        <v>79371</v>
      </c>
      <c r="G31" s="52">
        <v>917035</v>
      </c>
      <c r="H31" s="52">
        <v>160959</v>
      </c>
      <c r="I31" s="52">
        <v>15357595.199999999</v>
      </c>
      <c r="J31" s="53">
        <f t="shared" si="0"/>
        <v>10657592.399999999</v>
      </c>
      <c r="K31" s="1"/>
      <c r="L31" s="47"/>
    </row>
    <row r="32" spans="2:12">
      <c r="B32" s="48" t="s">
        <v>74</v>
      </c>
      <c r="C32" s="49">
        <v>41540</v>
      </c>
      <c r="D32" s="49">
        <v>1777928.7</v>
      </c>
      <c r="E32" s="49">
        <v>29200</v>
      </c>
      <c r="F32" s="49">
        <v>16093</v>
      </c>
      <c r="G32" s="49">
        <v>196071.6</v>
      </c>
      <c r="H32" s="49">
        <v>25447</v>
      </c>
      <c r="I32" s="49">
        <v>1581857.1</v>
      </c>
      <c r="J32" s="50">
        <f t="shared" si="0"/>
        <v>838804.70000000007</v>
      </c>
      <c r="K32" s="1"/>
      <c r="L32" s="47"/>
    </row>
    <row r="33" spans="2:12" s="54" customFormat="1">
      <c r="B33" s="55" t="s">
        <v>75</v>
      </c>
      <c r="C33" s="56">
        <f>SUM(C7:C32)</f>
        <v>4494082</v>
      </c>
      <c r="D33" s="56">
        <f>SUM(D7:D32)</f>
        <v>246554276.19999999</v>
      </c>
      <c r="E33" s="56">
        <f>AVERAGE(E7:E32)</f>
        <v>29200</v>
      </c>
      <c r="F33" s="56">
        <f>SUM(F7:F32)</f>
        <v>1479241</v>
      </c>
      <c r="G33" s="56">
        <f>SUM(G7:G32)</f>
        <v>17230481.200000003</v>
      </c>
      <c r="H33" s="56">
        <f>SUM(H7:H32)</f>
        <v>3014841</v>
      </c>
      <c r="I33" s="56">
        <f>SUM(I7:I32)</f>
        <v>229323794.99999997</v>
      </c>
      <c r="J33" s="57">
        <f>SUM(J7:J32)</f>
        <v>141290437.80000001</v>
      </c>
      <c r="L33" s="58"/>
    </row>
    <row r="34" spans="2:12">
      <c r="B34" s="59"/>
      <c r="K34" s="1"/>
    </row>
    <row r="35" spans="2:12">
      <c r="K35" s="1"/>
    </row>
    <row r="36" spans="2:12">
      <c r="K36" s="1"/>
    </row>
  </sheetData>
  <conditionalFormatting sqref="F1">
    <cfRule type="expression" dxfId="14" priority="1" stopIfTrue="1">
      <formula>ISBLANK(F1)</formula>
    </cfRule>
  </conditionalFormatting>
  <conditionalFormatting sqref="C7:I32">
    <cfRule type="expression" dxfId="13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>
    <oddHeader>&amp;L&amp;F&amp;R&amp;A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35"/>
  <sheetViews>
    <sheetView showGridLines="0" workbookViewId="0"/>
  </sheetViews>
  <sheetFormatPr baseColWidth="10" defaultColWidth="9.140625" defaultRowHeight="12.75"/>
  <cols>
    <col min="1" max="1" width="1.42578125" style="60" customWidth="1"/>
    <col min="2" max="2" width="15.5703125" style="1" customWidth="1"/>
    <col min="3" max="3" width="29.85546875" style="1" customWidth="1"/>
    <col min="4" max="4" width="9.5703125" style="1" customWidth="1"/>
  </cols>
  <sheetData>
    <row r="1" spans="1:4" ht="20.25" customHeight="1">
      <c r="B1" s="61" t="s">
        <v>6</v>
      </c>
      <c r="C1" s="61"/>
      <c r="D1" s="62">
        <v>2006</v>
      </c>
    </row>
    <row r="2" spans="1:4" ht="15.75" customHeight="1">
      <c r="B2" s="63" t="str">
        <f>Info!A4</f>
        <v>Referenzjahr 2011</v>
      </c>
      <c r="C2" s="64"/>
    </row>
    <row r="3" spans="1:4" ht="19.5" customHeight="1">
      <c r="A3" s="65"/>
      <c r="B3" s="60"/>
      <c r="C3" s="21" t="str">
        <f>Info!$C$28</f>
        <v>FA_2011_20120427</v>
      </c>
    </row>
    <row r="4" spans="1:4" ht="38.25" customHeight="1">
      <c r="A4" s="65"/>
      <c r="B4" s="4"/>
      <c r="C4" s="66" t="s">
        <v>76</v>
      </c>
    </row>
    <row r="5" spans="1:4" ht="17.25" customHeight="1">
      <c r="B5" s="67" t="s">
        <v>43</v>
      </c>
      <c r="C5" s="68" t="str">
        <f>"QS_"&amp;Info!C30&amp;"_"&amp;Info!C31&amp;".xlsx"</f>
        <v>QS_2011_2006.xlsx</v>
      </c>
    </row>
    <row r="6" spans="1:4">
      <c r="A6" s="69"/>
      <c r="B6" s="70" t="s">
        <v>46</v>
      </c>
      <c r="C6" s="71" t="s">
        <v>77</v>
      </c>
    </row>
    <row r="7" spans="1:4" ht="15" customHeight="1">
      <c r="A7" s="72"/>
      <c r="B7" s="73" t="s">
        <v>49</v>
      </c>
      <c r="C7" s="74">
        <v>1380396.3155606701</v>
      </c>
    </row>
    <row r="8" spans="1:4" ht="15" customHeight="1">
      <c r="A8" s="72"/>
      <c r="B8" s="75" t="s">
        <v>50</v>
      </c>
      <c r="C8" s="76">
        <v>467264.28152245801</v>
      </c>
    </row>
    <row r="9" spans="1:4" ht="15" customHeight="1">
      <c r="A9" s="72"/>
      <c r="B9" s="77" t="s">
        <v>51</v>
      </c>
      <c r="C9" s="78">
        <v>197485.42986066701</v>
      </c>
    </row>
    <row r="10" spans="1:4" ht="15" customHeight="1">
      <c r="A10" s="72"/>
      <c r="B10" s="75" t="s">
        <v>52</v>
      </c>
      <c r="C10" s="76">
        <v>20926.612810125</v>
      </c>
    </row>
    <row r="11" spans="1:4" ht="15" customHeight="1">
      <c r="A11" s="72"/>
      <c r="B11" s="77" t="s">
        <v>53</v>
      </c>
      <c r="C11" s="78">
        <v>91733.658136666694</v>
      </c>
    </row>
    <row r="12" spans="1:4" ht="15" customHeight="1">
      <c r="A12" s="72"/>
      <c r="B12" s="75" t="s">
        <v>54</v>
      </c>
      <c r="C12" s="76">
        <v>23008.47321955</v>
      </c>
    </row>
    <row r="13" spans="1:4" ht="15" customHeight="1">
      <c r="A13" s="72"/>
      <c r="B13" s="77" t="s">
        <v>55</v>
      </c>
      <c r="C13" s="78">
        <v>22059.012317000001</v>
      </c>
    </row>
    <row r="14" spans="1:4" ht="15" customHeight="1">
      <c r="A14" s="72"/>
      <c r="B14" s="75" t="s">
        <v>56</v>
      </c>
      <c r="C14" s="76">
        <v>16089.49663025</v>
      </c>
    </row>
    <row r="15" spans="1:4" ht="15" customHeight="1">
      <c r="A15" s="72"/>
      <c r="B15" s="77" t="s">
        <v>57</v>
      </c>
      <c r="C15" s="78">
        <v>134185.68211200001</v>
      </c>
    </row>
    <row r="16" spans="1:4" ht="15" customHeight="1">
      <c r="A16" s="72"/>
      <c r="B16" s="75" t="s">
        <v>58</v>
      </c>
      <c r="C16" s="76">
        <v>153668.74965499999</v>
      </c>
    </row>
    <row r="17" spans="1:3" ht="15" customHeight="1">
      <c r="A17" s="72"/>
      <c r="B17" s="77" t="s">
        <v>59</v>
      </c>
      <c r="C17" s="78">
        <v>114769.312638542</v>
      </c>
    </row>
    <row r="18" spans="1:3" ht="15" customHeight="1">
      <c r="A18" s="72"/>
      <c r="B18" s="75" t="s">
        <v>60</v>
      </c>
      <c r="C18" s="76">
        <v>689965.53736644995</v>
      </c>
    </row>
    <row r="19" spans="1:3" ht="15" customHeight="1">
      <c r="A19" s="72"/>
      <c r="B19" s="77" t="s">
        <v>61</v>
      </c>
      <c r="C19" s="78">
        <v>348968.87563766702</v>
      </c>
    </row>
    <row r="20" spans="1:3" ht="15" customHeight="1">
      <c r="A20" s="72"/>
      <c r="B20" s="75" t="s">
        <v>62</v>
      </c>
      <c r="C20" s="76">
        <v>120354.8112098</v>
      </c>
    </row>
    <row r="21" spans="1:3" ht="15" customHeight="1">
      <c r="A21" s="72"/>
      <c r="B21" s="77" t="s">
        <v>63</v>
      </c>
      <c r="C21" s="78">
        <v>29623.516647967899</v>
      </c>
    </row>
    <row r="22" spans="1:3" ht="15" customHeight="1">
      <c r="A22" s="72"/>
      <c r="B22" s="75" t="s">
        <v>64</v>
      </c>
      <c r="C22" s="76">
        <v>6867.5775426708296</v>
      </c>
    </row>
    <row r="23" spans="1:3" ht="15" customHeight="1">
      <c r="A23" s="72"/>
      <c r="B23" s="77" t="s">
        <v>65</v>
      </c>
      <c r="C23" s="78">
        <v>402617.41350313998</v>
      </c>
    </row>
    <row r="24" spans="1:3" ht="15" customHeight="1">
      <c r="A24" s="72"/>
      <c r="B24" s="181" t="s">
        <v>123</v>
      </c>
      <c r="C24" s="183">
        <v>310983.49446235702</v>
      </c>
    </row>
    <row r="25" spans="1:3" ht="15" customHeight="1">
      <c r="A25" s="72"/>
      <c r="B25" s="77" t="s">
        <v>67</v>
      </c>
      <c r="C25" s="78">
        <v>430983.32853466697</v>
      </c>
    </row>
    <row r="26" spans="1:3" ht="15" customHeight="1">
      <c r="A26" s="72"/>
      <c r="B26" s="75" t="s">
        <v>68</v>
      </c>
      <c r="C26" s="76">
        <v>171110.01615407801</v>
      </c>
    </row>
    <row r="27" spans="1:3" ht="15" customHeight="1">
      <c r="A27" s="72"/>
      <c r="B27" s="77" t="s">
        <v>69</v>
      </c>
      <c r="C27" s="78">
        <v>853768.34199880005</v>
      </c>
    </row>
    <row r="28" spans="1:3" ht="15" customHeight="1">
      <c r="A28" s="72"/>
      <c r="B28" s="75" t="s">
        <v>70</v>
      </c>
      <c r="C28" s="76">
        <v>775289.40420661704</v>
      </c>
    </row>
    <row r="29" spans="1:3" ht="15" customHeight="1">
      <c r="A29" s="72"/>
      <c r="B29" s="77" t="s">
        <v>71</v>
      </c>
      <c r="C29" s="78">
        <v>285618.43273453199</v>
      </c>
    </row>
    <row r="30" spans="1:3" ht="15" customHeight="1">
      <c r="A30" s="72"/>
      <c r="B30" s="75" t="s">
        <v>72</v>
      </c>
      <c r="C30" s="76">
        <v>214406.12589524299</v>
      </c>
    </row>
    <row r="31" spans="1:3" ht="15" customHeight="1">
      <c r="A31" s="72"/>
      <c r="B31" s="77" t="s">
        <v>73</v>
      </c>
      <c r="C31" s="78">
        <v>1943918.15363985</v>
      </c>
    </row>
    <row r="32" spans="1:3" ht="15" customHeight="1">
      <c r="A32" s="72"/>
      <c r="B32" s="181" t="s">
        <v>124</v>
      </c>
      <c r="C32" s="183">
        <v>74381.123726766702</v>
      </c>
    </row>
    <row r="33" spans="1:3" s="54" customFormat="1" ht="18.75" customHeight="1">
      <c r="A33" s="79"/>
      <c r="B33" s="80" t="s">
        <v>75</v>
      </c>
      <c r="C33" s="81">
        <f>SUM(C7:C32)</f>
        <v>9280443.1777235363</v>
      </c>
    </row>
    <row r="34" spans="1:3">
      <c r="B34" s="182" t="s">
        <v>125</v>
      </c>
    </row>
    <row r="35" spans="1:3">
      <c r="B35" s="182" t="s">
        <v>126</v>
      </c>
    </row>
  </sheetData>
  <conditionalFormatting sqref="D1">
    <cfRule type="expression" dxfId="12" priority="1" stopIfTrue="1">
      <formula>ISBLANK(D1)</formula>
    </cfRule>
  </conditionalFormatting>
  <conditionalFormatting sqref="C7:C32">
    <cfRule type="expression" dxfId="11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8" orientation="landscape" r:id="rId1"/>
  <headerFooter>
    <oddHeader>&amp;L&amp;F&amp;R&amp;A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E37"/>
  <sheetViews>
    <sheetView workbookViewId="0">
      <selection activeCell="A4" sqref="A4"/>
    </sheetView>
  </sheetViews>
  <sheetFormatPr baseColWidth="10" defaultColWidth="9.140625" defaultRowHeight="12.75"/>
  <cols>
    <col min="1" max="1" width="16.5703125" style="1" customWidth="1"/>
    <col min="2" max="2" width="14.28515625" style="1" customWidth="1"/>
    <col min="3" max="3" width="12.5703125" style="1" customWidth="1"/>
    <col min="4" max="4" width="17" style="1" customWidth="1"/>
  </cols>
  <sheetData>
    <row r="1" spans="1:5" ht="23.25" customHeight="1">
      <c r="A1" s="82" t="s">
        <v>8</v>
      </c>
      <c r="B1" s="82"/>
      <c r="C1" s="82"/>
      <c r="E1" s="19">
        <v>2006</v>
      </c>
    </row>
    <row r="2" spans="1:5" ht="15.75" customHeight="1">
      <c r="A2" s="83" t="str">
        <f>Info!A4</f>
        <v>Referenzjahr 2011</v>
      </c>
      <c r="B2" s="64"/>
      <c r="C2" s="64"/>
    </row>
    <row r="3" spans="1:5" ht="12" customHeight="1">
      <c r="A3" s="84"/>
      <c r="B3" s="85"/>
      <c r="C3" s="17"/>
      <c r="D3" s="21" t="str">
        <f>Info!$C$28</f>
        <v>FA_2011_20120427</v>
      </c>
    </row>
    <row r="4" spans="1:5" s="1" customFormat="1">
      <c r="A4" s="86" t="s">
        <v>24</v>
      </c>
      <c r="B4" s="25" t="s">
        <v>78</v>
      </c>
      <c r="C4" s="25" t="s">
        <v>25</v>
      </c>
      <c r="D4" s="87" t="s">
        <v>26</v>
      </c>
    </row>
    <row r="5" spans="1:5">
      <c r="A5" s="88" t="s">
        <v>33</v>
      </c>
      <c r="B5" s="30"/>
      <c r="C5" s="30"/>
      <c r="D5" s="89" t="s">
        <v>79</v>
      </c>
    </row>
    <row r="6" spans="1:5" ht="25.5" customHeight="1">
      <c r="A6" s="90"/>
      <c r="B6" s="36" t="s">
        <v>80</v>
      </c>
      <c r="C6" s="36" t="s">
        <v>81</v>
      </c>
      <c r="D6" s="38" t="s">
        <v>82</v>
      </c>
      <c r="E6" s="54"/>
    </row>
    <row r="7" spans="1:5">
      <c r="A7" s="91" t="s">
        <v>43</v>
      </c>
      <c r="B7" s="42" t="s">
        <v>44</v>
      </c>
      <c r="C7" s="42" t="s">
        <v>83</v>
      </c>
      <c r="D7" s="92"/>
    </row>
    <row r="8" spans="1:5" s="39" customFormat="1" ht="11.25" customHeight="1">
      <c r="A8" s="93" t="s">
        <v>46</v>
      </c>
      <c r="B8" s="41" t="s">
        <v>47</v>
      </c>
      <c r="C8" s="41"/>
      <c r="D8" s="43" t="s">
        <v>47</v>
      </c>
    </row>
    <row r="9" spans="1:5" ht="15" customHeight="1">
      <c r="A9" s="44" t="s">
        <v>49</v>
      </c>
      <c r="B9" s="94">
        <v>307634480</v>
      </c>
      <c r="C9" s="95">
        <f t="shared" ref="C9:C34" si="0">C$35</f>
        <v>1.2E-2</v>
      </c>
      <c r="D9" s="96">
        <f t="shared" ref="D9:D34" si="1">B9*C9</f>
        <v>3691613.7600000002</v>
      </c>
    </row>
    <row r="10" spans="1:5" ht="15" customHeight="1">
      <c r="A10" s="48" t="s">
        <v>50</v>
      </c>
      <c r="B10" s="97">
        <v>136671088.241</v>
      </c>
      <c r="C10" s="98">
        <f t="shared" si="0"/>
        <v>1.2E-2</v>
      </c>
      <c r="D10" s="99">
        <f t="shared" si="1"/>
        <v>1640053.058892</v>
      </c>
    </row>
    <row r="11" spans="1:5" ht="15" customHeight="1">
      <c r="A11" s="51" t="s">
        <v>51</v>
      </c>
      <c r="B11" s="100">
        <v>49254180.669019997</v>
      </c>
      <c r="C11" s="101">
        <f t="shared" si="0"/>
        <v>1.2E-2</v>
      </c>
      <c r="D11" s="102">
        <f t="shared" si="1"/>
        <v>591050.16802823998</v>
      </c>
    </row>
    <row r="12" spans="1:5" ht="15" customHeight="1">
      <c r="A12" s="48" t="s">
        <v>52</v>
      </c>
      <c r="B12" s="97">
        <v>3888871.0010000002</v>
      </c>
      <c r="C12" s="98">
        <f t="shared" si="0"/>
        <v>1.2E-2</v>
      </c>
      <c r="D12" s="99">
        <f t="shared" si="1"/>
        <v>46666.452012000002</v>
      </c>
    </row>
    <row r="13" spans="1:5" ht="15" customHeight="1">
      <c r="A13" s="51" t="s">
        <v>53</v>
      </c>
      <c r="B13" s="100">
        <v>47636575.226999998</v>
      </c>
      <c r="C13" s="101">
        <f t="shared" si="0"/>
        <v>1.2E-2</v>
      </c>
      <c r="D13" s="102">
        <f t="shared" si="1"/>
        <v>571638.90272400004</v>
      </c>
    </row>
    <row r="14" spans="1:5" ht="15" customHeight="1">
      <c r="A14" s="48" t="s">
        <v>54</v>
      </c>
      <c r="B14" s="97">
        <v>5495464.0590000004</v>
      </c>
      <c r="C14" s="98">
        <f t="shared" si="0"/>
        <v>1.2E-2</v>
      </c>
      <c r="D14" s="99">
        <f t="shared" si="1"/>
        <v>65945.568708000006</v>
      </c>
    </row>
    <row r="15" spans="1:5" ht="15" customHeight="1">
      <c r="A15" s="51" t="s">
        <v>55</v>
      </c>
      <c r="B15" s="100">
        <v>19090502.315000001</v>
      </c>
      <c r="C15" s="101">
        <f t="shared" si="0"/>
        <v>1.2E-2</v>
      </c>
      <c r="D15" s="102">
        <f t="shared" si="1"/>
        <v>229086.02778000003</v>
      </c>
    </row>
    <row r="16" spans="1:5" ht="15" customHeight="1">
      <c r="A16" s="48" t="s">
        <v>56</v>
      </c>
      <c r="B16" s="97">
        <v>6027673.5329999998</v>
      </c>
      <c r="C16" s="98">
        <f t="shared" si="0"/>
        <v>1.2E-2</v>
      </c>
      <c r="D16" s="99">
        <f t="shared" si="1"/>
        <v>72332.082395999998</v>
      </c>
    </row>
    <row r="17" spans="1:4" ht="15" customHeight="1">
      <c r="A17" s="51" t="s">
        <v>57</v>
      </c>
      <c r="B17" s="100">
        <v>39089554.581</v>
      </c>
      <c r="C17" s="101">
        <f t="shared" si="0"/>
        <v>1.2E-2</v>
      </c>
      <c r="D17" s="102">
        <f t="shared" si="1"/>
        <v>469074.65497199999</v>
      </c>
    </row>
    <row r="18" spans="1:4" ht="15" customHeight="1">
      <c r="A18" s="48" t="s">
        <v>58</v>
      </c>
      <c r="B18" s="97">
        <v>22801116.907000002</v>
      </c>
      <c r="C18" s="98">
        <f t="shared" si="0"/>
        <v>1.2E-2</v>
      </c>
      <c r="D18" s="99">
        <f t="shared" si="1"/>
        <v>273613.40288400004</v>
      </c>
    </row>
    <row r="19" spans="1:4" ht="15" customHeight="1">
      <c r="A19" s="51" t="s">
        <v>59</v>
      </c>
      <c r="B19" s="100">
        <v>20539267.662999999</v>
      </c>
      <c r="C19" s="101">
        <f t="shared" si="0"/>
        <v>1.2E-2</v>
      </c>
      <c r="D19" s="102">
        <f t="shared" si="1"/>
        <v>246471.21195599998</v>
      </c>
    </row>
    <row r="20" spans="1:4" ht="15" customHeight="1">
      <c r="A20" s="48" t="s">
        <v>60</v>
      </c>
      <c r="B20" s="97">
        <v>45730064.327</v>
      </c>
      <c r="C20" s="98">
        <f t="shared" si="0"/>
        <v>1.2E-2</v>
      </c>
      <c r="D20" s="99">
        <f t="shared" si="1"/>
        <v>548760.771924</v>
      </c>
    </row>
    <row r="21" spans="1:4" ht="15" customHeight="1">
      <c r="A21" s="51" t="s">
        <v>61</v>
      </c>
      <c r="B21" s="100">
        <v>35739259.636</v>
      </c>
      <c r="C21" s="101">
        <f t="shared" si="0"/>
        <v>1.2E-2</v>
      </c>
      <c r="D21" s="102">
        <f t="shared" si="1"/>
        <v>428871.11563200003</v>
      </c>
    </row>
    <row r="22" spans="1:4" ht="15" customHeight="1">
      <c r="A22" s="48" t="s">
        <v>62</v>
      </c>
      <c r="B22" s="97">
        <v>10134334.483999999</v>
      </c>
      <c r="C22" s="98">
        <f t="shared" si="0"/>
        <v>1.2E-2</v>
      </c>
      <c r="D22" s="99">
        <f t="shared" si="1"/>
        <v>121612.01380799999</v>
      </c>
    </row>
    <row r="23" spans="1:4" ht="15" customHeight="1">
      <c r="A23" s="51" t="s">
        <v>63</v>
      </c>
      <c r="B23" s="100">
        <v>10393798.257999999</v>
      </c>
      <c r="C23" s="101">
        <f t="shared" si="0"/>
        <v>1.2E-2</v>
      </c>
      <c r="D23" s="102">
        <f t="shared" si="1"/>
        <v>124725.579096</v>
      </c>
    </row>
    <row r="24" spans="1:4" ht="15" customHeight="1">
      <c r="A24" s="48" t="s">
        <v>64</v>
      </c>
      <c r="B24" s="97">
        <v>3288632.07</v>
      </c>
      <c r="C24" s="98">
        <f t="shared" si="0"/>
        <v>1.2E-2</v>
      </c>
      <c r="D24" s="99">
        <f t="shared" si="1"/>
        <v>39463.584839999996</v>
      </c>
    </row>
    <row r="25" spans="1:4" ht="15" customHeight="1">
      <c r="A25" s="51" t="s">
        <v>65</v>
      </c>
      <c r="B25" s="100">
        <v>75044144.209000006</v>
      </c>
      <c r="C25" s="101">
        <f t="shared" si="0"/>
        <v>1.2E-2</v>
      </c>
      <c r="D25" s="102">
        <f t="shared" si="1"/>
        <v>900529.73050800012</v>
      </c>
    </row>
    <row r="26" spans="1:4" ht="15" customHeight="1">
      <c r="A26" s="48" t="s">
        <v>66</v>
      </c>
      <c r="B26" s="97">
        <v>37879477.873000003</v>
      </c>
      <c r="C26" s="98">
        <f t="shared" si="0"/>
        <v>1.2E-2</v>
      </c>
      <c r="D26" s="99">
        <f t="shared" si="1"/>
        <v>454553.73447600007</v>
      </c>
    </row>
    <row r="27" spans="1:4" ht="15" customHeight="1">
      <c r="A27" s="51" t="s">
        <v>67</v>
      </c>
      <c r="B27" s="100">
        <v>82176926.425999999</v>
      </c>
      <c r="C27" s="101">
        <f t="shared" si="0"/>
        <v>1.2E-2</v>
      </c>
      <c r="D27" s="102">
        <f t="shared" si="1"/>
        <v>986123.11711200001</v>
      </c>
    </row>
    <row r="28" spans="1:4" ht="15" customHeight="1">
      <c r="A28" s="48" t="s">
        <v>68</v>
      </c>
      <c r="B28" s="97">
        <v>34656253</v>
      </c>
      <c r="C28" s="98">
        <f t="shared" si="0"/>
        <v>1.2E-2</v>
      </c>
      <c r="D28" s="99">
        <f t="shared" si="1"/>
        <v>415875.03600000002</v>
      </c>
    </row>
    <row r="29" spans="1:4" ht="15" customHeight="1">
      <c r="A29" s="51" t="s">
        <v>69</v>
      </c>
      <c r="B29" s="100">
        <v>38835620.310999997</v>
      </c>
      <c r="C29" s="101">
        <f t="shared" si="0"/>
        <v>1.2E-2</v>
      </c>
      <c r="D29" s="102">
        <f t="shared" si="1"/>
        <v>466027.44373199996</v>
      </c>
    </row>
    <row r="30" spans="1:4" ht="15" customHeight="1">
      <c r="A30" s="48" t="s">
        <v>70</v>
      </c>
      <c r="B30" s="97">
        <v>93228034</v>
      </c>
      <c r="C30" s="98">
        <f t="shared" si="0"/>
        <v>1.2E-2</v>
      </c>
      <c r="D30" s="99">
        <f t="shared" si="1"/>
        <v>1118736.4080000001</v>
      </c>
    </row>
    <row r="31" spans="1:4" ht="15" customHeight="1">
      <c r="A31" s="51" t="s">
        <v>71</v>
      </c>
      <c r="B31" s="100">
        <v>35442154.016999997</v>
      </c>
      <c r="C31" s="101">
        <f t="shared" si="0"/>
        <v>1.2E-2</v>
      </c>
      <c r="D31" s="102">
        <f t="shared" si="1"/>
        <v>425305.84820399998</v>
      </c>
    </row>
    <row r="32" spans="1:4" ht="15" customHeight="1">
      <c r="A32" s="48" t="s">
        <v>72</v>
      </c>
      <c r="B32" s="97">
        <v>16035508.267000001</v>
      </c>
      <c r="C32" s="98">
        <f t="shared" si="0"/>
        <v>1.2E-2</v>
      </c>
      <c r="D32" s="99">
        <f t="shared" si="1"/>
        <v>192426.09920400003</v>
      </c>
    </row>
    <row r="33" spans="1:4" ht="15" customHeight="1">
      <c r="A33" s="51" t="s">
        <v>73</v>
      </c>
      <c r="B33" s="100">
        <v>66352639.381999999</v>
      </c>
      <c r="C33" s="101">
        <f t="shared" si="0"/>
        <v>1.2E-2</v>
      </c>
      <c r="D33" s="102">
        <f t="shared" si="1"/>
        <v>796231.67258400004</v>
      </c>
    </row>
    <row r="34" spans="1:4" ht="15" customHeight="1">
      <c r="A34" s="48" t="s">
        <v>74</v>
      </c>
      <c r="B34" s="97">
        <v>5035115</v>
      </c>
      <c r="C34" s="98">
        <f t="shared" si="0"/>
        <v>1.2E-2</v>
      </c>
      <c r="D34" s="99">
        <f t="shared" si="1"/>
        <v>60421.380000000005</v>
      </c>
    </row>
    <row r="35" spans="1:4" s="54" customFormat="1" ht="18.75" customHeight="1">
      <c r="A35" s="103" t="s">
        <v>75</v>
      </c>
      <c r="B35" s="104">
        <f>SUM(B9:B34)</f>
        <v>1248100735.4560199</v>
      </c>
      <c r="C35" s="105">
        <v>1.2E-2</v>
      </c>
      <c r="D35" s="106">
        <f>SUM(D9:D34)</f>
        <v>14977208.825472238</v>
      </c>
    </row>
    <row r="37" spans="1:4">
      <c r="B37" s="107"/>
    </row>
  </sheetData>
  <conditionalFormatting sqref="D9:D34 E1">
    <cfRule type="expression" dxfId="10" priority="1" stopIfTrue="1">
      <formula>ISBLANK(D1)</formula>
    </cfRule>
  </conditionalFormatting>
  <conditionalFormatting sqref="B9:C34 C35">
    <cfRule type="expression" dxfId="9" priority="2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>
    <oddHeader>&amp;L&amp;F&amp;R&amp;A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35"/>
  <sheetViews>
    <sheetView showGridLines="0" workbookViewId="0">
      <selection activeCell="A4" sqref="A4"/>
    </sheetView>
  </sheetViews>
  <sheetFormatPr baseColWidth="10" defaultColWidth="9.140625" defaultRowHeight="12.75"/>
  <cols>
    <col min="1" max="1" width="16.28515625" style="1" customWidth="1"/>
    <col min="2" max="3" width="22" style="1" customWidth="1"/>
    <col min="4" max="4" width="21.85546875" style="1" customWidth="1"/>
    <col min="5" max="5" width="6.85546875" style="1" customWidth="1"/>
    <col min="6" max="6" width="16.85546875" style="1" customWidth="1"/>
    <col min="7" max="7" width="9.140625" style="1" customWidth="1"/>
    <col min="8" max="16384" width="9.140625" style="1"/>
  </cols>
  <sheetData>
    <row r="1" spans="1:7" ht="27.75" customHeight="1">
      <c r="A1" s="108" t="s">
        <v>84</v>
      </c>
      <c r="B1" s="109"/>
      <c r="C1" s="109"/>
      <c r="D1" s="19">
        <v>2006</v>
      </c>
      <c r="E1" s="109"/>
    </row>
    <row r="2" spans="1:7" ht="15.75" customHeight="1">
      <c r="A2" s="83" t="str">
        <f>Info!A4</f>
        <v>Referenzjahr 2011</v>
      </c>
      <c r="B2" s="110"/>
      <c r="C2" s="64"/>
      <c r="D2" s="60"/>
      <c r="E2" s="60"/>
    </row>
    <row r="3" spans="1:7">
      <c r="D3" s="21" t="str">
        <f>Info!$C$28</f>
        <v>FA_2011_20120427</v>
      </c>
      <c r="G3" s="21"/>
    </row>
    <row r="4" spans="1:7" s="22" customFormat="1">
      <c r="A4" s="86" t="s">
        <v>24</v>
      </c>
      <c r="B4" s="25" t="s">
        <v>78</v>
      </c>
      <c r="C4" s="25" t="s">
        <v>25</v>
      </c>
      <c r="D4" s="87" t="s">
        <v>26</v>
      </c>
    </row>
    <row r="5" spans="1:7" s="27" customFormat="1" ht="11.25" customHeight="1">
      <c r="A5" s="88" t="s">
        <v>33</v>
      </c>
      <c r="B5" s="32"/>
      <c r="C5" s="32"/>
      <c r="D5" s="89" t="s">
        <v>85</v>
      </c>
    </row>
    <row r="6" spans="1:7" ht="56.25" customHeight="1">
      <c r="A6" s="111"/>
      <c r="B6" s="112" t="s">
        <v>86</v>
      </c>
      <c r="C6" s="112" t="s">
        <v>87</v>
      </c>
      <c r="D6" s="113" t="s">
        <v>88</v>
      </c>
    </row>
    <row r="7" spans="1:7" s="39" customFormat="1" ht="11.25" customHeight="1">
      <c r="A7" s="91" t="s">
        <v>43</v>
      </c>
      <c r="B7" s="42" t="s">
        <v>44</v>
      </c>
      <c r="C7" s="42" t="s">
        <v>44</v>
      </c>
      <c r="D7" s="114"/>
    </row>
    <row r="8" spans="1:7" s="115" customFormat="1">
      <c r="A8" s="93" t="s">
        <v>46</v>
      </c>
      <c r="B8" s="41" t="s">
        <v>47</v>
      </c>
      <c r="C8" s="41" t="s">
        <v>47</v>
      </c>
      <c r="D8" s="43" t="s">
        <v>47</v>
      </c>
      <c r="F8" s="116" t="s">
        <v>89</v>
      </c>
      <c r="G8" s="117"/>
    </row>
    <row r="9" spans="1:7">
      <c r="A9" s="44" t="s">
        <v>49</v>
      </c>
      <c r="B9" s="45">
        <v>14132218.1</v>
      </c>
      <c r="C9" s="45">
        <v>632742.02390000003</v>
      </c>
      <c r="D9" s="118">
        <f t="shared" ref="D9:D34" si="0">B9+C9</f>
        <v>14764960.1239</v>
      </c>
      <c r="F9" s="119" t="s">
        <v>90</v>
      </c>
      <c r="G9" s="120">
        <v>2.4E-2</v>
      </c>
    </row>
    <row r="10" spans="1:7">
      <c r="A10" s="48" t="s">
        <v>50</v>
      </c>
      <c r="B10" s="49">
        <v>5408198.9000000004</v>
      </c>
      <c r="C10" s="49">
        <v>178002.08379999999</v>
      </c>
      <c r="D10" s="121">
        <f t="shared" si="0"/>
        <v>5586200.9838000005</v>
      </c>
      <c r="F10" s="119" t="s">
        <v>91</v>
      </c>
      <c r="G10" s="120">
        <v>7.2999999999999995E-2</v>
      </c>
    </row>
    <row r="11" spans="1:7">
      <c r="A11" s="51" t="s">
        <v>51</v>
      </c>
      <c r="B11" s="52">
        <v>1458399</v>
      </c>
      <c r="C11" s="52">
        <v>198444.73360000001</v>
      </c>
      <c r="D11" s="122">
        <f t="shared" si="0"/>
        <v>1656843.7335999999</v>
      </c>
      <c r="F11" s="119" t="s">
        <v>92</v>
      </c>
      <c r="G11" s="120">
        <v>0.17</v>
      </c>
    </row>
    <row r="12" spans="1:7">
      <c r="A12" s="48" t="s">
        <v>52</v>
      </c>
      <c r="B12" s="49">
        <v>105429.2</v>
      </c>
      <c r="C12" s="49">
        <v>1627.7838999999999</v>
      </c>
      <c r="D12" s="121">
        <f t="shared" si="0"/>
        <v>107056.98389999999</v>
      </c>
      <c r="F12" s="123" t="s">
        <v>93</v>
      </c>
      <c r="G12" s="124">
        <v>1</v>
      </c>
    </row>
    <row r="13" spans="1:7">
      <c r="A13" s="51" t="s">
        <v>53</v>
      </c>
      <c r="B13" s="52">
        <v>774962.6</v>
      </c>
      <c r="C13" s="52">
        <v>281642.57539999997</v>
      </c>
      <c r="D13" s="122">
        <f t="shared" si="0"/>
        <v>1056605.1754000001</v>
      </c>
    </row>
    <row r="14" spans="1:7">
      <c r="A14" s="48" t="s">
        <v>54</v>
      </c>
      <c r="B14" s="49">
        <v>172644.6</v>
      </c>
      <c r="C14" s="49">
        <v>2386.6080000000002</v>
      </c>
      <c r="D14" s="121">
        <f t="shared" si="0"/>
        <v>175031.20800000001</v>
      </c>
    </row>
    <row r="15" spans="1:7">
      <c r="A15" s="51" t="s">
        <v>55</v>
      </c>
      <c r="B15" s="52">
        <v>155777.70000000001</v>
      </c>
      <c r="C15" s="52">
        <v>20289.174299999999</v>
      </c>
      <c r="D15" s="122">
        <f t="shared" si="0"/>
        <v>176066.87430000002</v>
      </c>
    </row>
    <row r="16" spans="1:7">
      <c r="A16" s="48" t="s">
        <v>56</v>
      </c>
      <c r="B16" s="49">
        <v>103348.1</v>
      </c>
      <c r="C16" s="49">
        <v>49300.306499999999</v>
      </c>
      <c r="D16" s="121">
        <f t="shared" si="0"/>
        <v>152648.40650000001</v>
      </c>
    </row>
    <row r="17" spans="1:4">
      <c r="A17" s="51" t="s">
        <v>57</v>
      </c>
      <c r="B17" s="52">
        <v>1665200.9</v>
      </c>
      <c r="C17" s="52">
        <v>2032866.9079</v>
      </c>
      <c r="D17" s="122">
        <f t="shared" si="0"/>
        <v>3698067.8078999999</v>
      </c>
    </row>
    <row r="18" spans="1:4">
      <c r="A18" s="48" t="s">
        <v>58</v>
      </c>
      <c r="B18" s="49">
        <v>974284.1</v>
      </c>
      <c r="C18" s="49">
        <v>121418.7803</v>
      </c>
      <c r="D18" s="121">
        <f t="shared" si="0"/>
        <v>1095702.8803000001</v>
      </c>
    </row>
    <row r="19" spans="1:4">
      <c r="A19" s="51" t="s">
        <v>59</v>
      </c>
      <c r="B19" s="52">
        <v>1386176.1</v>
      </c>
      <c r="C19" s="52">
        <v>25939.9509</v>
      </c>
      <c r="D19" s="122">
        <f t="shared" si="0"/>
        <v>1412116.0509000001</v>
      </c>
    </row>
    <row r="20" spans="1:4">
      <c r="A20" s="48" t="s">
        <v>60</v>
      </c>
      <c r="B20" s="49">
        <v>1391637</v>
      </c>
      <c r="C20" s="49">
        <v>1619061.4506000001</v>
      </c>
      <c r="D20" s="121">
        <f t="shared" si="0"/>
        <v>3010698.4506000001</v>
      </c>
    </row>
    <row r="21" spans="1:4">
      <c r="A21" s="51" t="s">
        <v>61</v>
      </c>
      <c r="B21" s="52">
        <v>1199726.6000000001</v>
      </c>
      <c r="C21" s="52">
        <v>86282.736000000004</v>
      </c>
      <c r="D21" s="122">
        <f t="shared" si="0"/>
        <v>1286009.3360000001</v>
      </c>
    </row>
    <row r="22" spans="1:4">
      <c r="A22" s="48" t="s">
        <v>62</v>
      </c>
      <c r="B22" s="49">
        <v>463679.9</v>
      </c>
      <c r="C22" s="49">
        <v>268616.80459999997</v>
      </c>
      <c r="D22" s="121">
        <f t="shared" si="0"/>
        <v>732296.70460000006</v>
      </c>
    </row>
    <row r="23" spans="1:4">
      <c r="A23" s="51" t="s">
        <v>63</v>
      </c>
      <c r="B23" s="52">
        <v>206002.7</v>
      </c>
      <c r="C23" s="52">
        <v>4264.3388999999997</v>
      </c>
      <c r="D23" s="122">
        <f t="shared" si="0"/>
        <v>210267.03890000001</v>
      </c>
    </row>
    <row r="24" spans="1:4">
      <c r="A24" s="48" t="s">
        <v>64</v>
      </c>
      <c r="B24" s="49">
        <v>58470.1</v>
      </c>
      <c r="C24" s="49">
        <v>5762.1297000000004</v>
      </c>
      <c r="D24" s="121">
        <f t="shared" si="0"/>
        <v>64232.229699999996</v>
      </c>
    </row>
    <row r="25" spans="1:4">
      <c r="A25" s="51" t="s">
        <v>65</v>
      </c>
      <c r="B25" s="52">
        <v>1882241.8</v>
      </c>
      <c r="C25" s="52">
        <v>178041.86439999999</v>
      </c>
      <c r="D25" s="122">
        <f t="shared" si="0"/>
        <v>2060283.6644000001</v>
      </c>
    </row>
    <row r="26" spans="1:4">
      <c r="A26" s="48" t="s">
        <v>66</v>
      </c>
      <c r="B26" s="49">
        <v>713523.4</v>
      </c>
      <c r="C26" s="49">
        <v>64443.210599999999</v>
      </c>
      <c r="D26" s="121">
        <f t="shared" si="0"/>
        <v>777966.61060000001</v>
      </c>
    </row>
    <row r="27" spans="1:4">
      <c r="A27" s="51" t="s">
        <v>67</v>
      </c>
      <c r="B27" s="52">
        <v>2895301.9</v>
      </c>
      <c r="C27" s="52">
        <v>42866.429900000003</v>
      </c>
      <c r="D27" s="122">
        <f t="shared" si="0"/>
        <v>2938168.3298999998</v>
      </c>
    </row>
    <row r="28" spans="1:4">
      <c r="A28" s="48" t="s">
        <v>68</v>
      </c>
      <c r="B28" s="49">
        <v>1052593.2</v>
      </c>
      <c r="C28" s="49">
        <v>13969.500899999999</v>
      </c>
      <c r="D28" s="121">
        <f t="shared" si="0"/>
        <v>1066562.7009000001</v>
      </c>
    </row>
    <row r="29" spans="1:4">
      <c r="A29" s="51" t="s">
        <v>69</v>
      </c>
      <c r="B29" s="52">
        <v>2217627.2000000002</v>
      </c>
      <c r="C29" s="52">
        <v>302171.25670000003</v>
      </c>
      <c r="D29" s="122">
        <f t="shared" si="0"/>
        <v>2519798.4567</v>
      </c>
    </row>
    <row r="30" spans="1:4">
      <c r="A30" s="48" t="s">
        <v>70</v>
      </c>
      <c r="B30" s="49">
        <v>7859536.5</v>
      </c>
      <c r="C30" s="49">
        <v>707378.48820000002</v>
      </c>
      <c r="D30" s="121">
        <f t="shared" si="0"/>
        <v>8566914.9881999996</v>
      </c>
    </row>
    <row r="31" spans="1:4">
      <c r="A31" s="51" t="s">
        <v>71</v>
      </c>
      <c r="B31" s="52">
        <v>741511.7</v>
      </c>
      <c r="C31" s="52">
        <v>2656.1404000000002</v>
      </c>
      <c r="D31" s="122">
        <f t="shared" si="0"/>
        <v>744167.84039999999</v>
      </c>
    </row>
    <row r="32" spans="1:4">
      <c r="A32" s="48" t="s">
        <v>72</v>
      </c>
      <c r="B32" s="49">
        <v>1441396.2</v>
      </c>
      <c r="C32" s="49">
        <v>400073.39130000002</v>
      </c>
      <c r="D32" s="121">
        <f t="shared" si="0"/>
        <v>1841469.5913</v>
      </c>
    </row>
    <row r="33" spans="1:6">
      <c r="A33" s="51" t="s">
        <v>73</v>
      </c>
      <c r="B33" s="52">
        <v>5225471.0999999996</v>
      </c>
      <c r="C33" s="52">
        <v>751463.80229999998</v>
      </c>
      <c r="D33" s="122">
        <f t="shared" si="0"/>
        <v>5976934.9022999993</v>
      </c>
    </row>
    <row r="34" spans="1:6">
      <c r="A34" s="125" t="s">
        <v>74</v>
      </c>
      <c r="B34" s="49">
        <v>277410.5</v>
      </c>
      <c r="C34" s="49">
        <v>14611.006799999999</v>
      </c>
      <c r="D34" s="121">
        <f t="shared" si="0"/>
        <v>292021.50679999997</v>
      </c>
    </row>
    <row r="35" spans="1:6" s="54" customFormat="1">
      <c r="A35" s="55" t="s">
        <v>75</v>
      </c>
      <c r="B35" s="126">
        <f>SUM(B9:B34)</f>
        <v>53962769.100000016</v>
      </c>
      <c r="C35" s="126">
        <f>SUM(C9:C34)</f>
        <v>8006323.4797999999</v>
      </c>
      <c r="D35" s="57">
        <f>SUM(D9:D34)</f>
        <v>61969092.579800017</v>
      </c>
      <c r="F35" s="1"/>
    </row>
  </sheetData>
  <conditionalFormatting sqref="G9:G12 B6:C34 A6">
    <cfRule type="expression" dxfId="8" priority="1" stopIfTrue="1">
      <formula>ISBLANK(A1073741823)</formula>
    </cfRule>
  </conditionalFormatting>
  <conditionalFormatting sqref="G9:G12 B9:C34">
    <cfRule type="expression" dxfId="7" priority="2" stopIfTrue="1">
      <formula>ISBLANK(B9)</formula>
    </cfRule>
  </conditionalFormatting>
  <conditionalFormatting sqref="D1">
    <cfRule type="expression" dxfId="6" priority="3" stopIfTrue="1">
      <formula>ISBLANK(D1)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2" orientation="landscape" r:id="rId1"/>
  <headerFooter>
    <oddHeader>&amp;L&amp;F&amp;R&amp;A</oddHeader>
    <oddFooter>&amp;CSeite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33"/>
  <sheetViews>
    <sheetView showGridLines="0" workbookViewId="0"/>
  </sheetViews>
  <sheetFormatPr baseColWidth="10" defaultColWidth="9.140625" defaultRowHeight="12.75"/>
  <cols>
    <col min="1" max="1" width="1.42578125" style="1" customWidth="1"/>
    <col min="2" max="2" width="16.7109375" style="1" customWidth="1"/>
    <col min="3" max="5" width="16.42578125" style="1" customWidth="1"/>
    <col min="6" max="6" width="21.5703125" style="1" customWidth="1"/>
    <col min="7" max="7" width="19.85546875" style="1" customWidth="1"/>
    <col min="8" max="8" width="14" style="1" customWidth="1"/>
    <col min="9" max="9" width="18.85546875" style="1" customWidth="1"/>
  </cols>
  <sheetData>
    <row r="1" spans="1:9" ht="28.5" customHeight="1">
      <c r="A1" s="15"/>
      <c r="B1" s="16" t="s">
        <v>12</v>
      </c>
      <c r="C1" s="127"/>
      <c r="D1" s="19">
        <v>2006</v>
      </c>
      <c r="E1" s="20" t="str">
        <f>Info!A4</f>
        <v>Referenzjahr 2011</v>
      </c>
      <c r="I1" s="21" t="str">
        <f>Info!$C$28</f>
        <v>FA_2011_20120427</v>
      </c>
    </row>
    <row r="2" spans="1:9" s="1" customFormat="1">
      <c r="A2" s="128"/>
      <c r="B2" s="86" t="s">
        <v>24</v>
      </c>
      <c r="C2" s="25" t="s">
        <v>25</v>
      </c>
      <c r="D2" s="25" t="s">
        <v>26</v>
      </c>
      <c r="E2" s="25" t="s">
        <v>27</v>
      </c>
      <c r="F2" s="25" t="s">
        <v>28</v>
      </c>
      <c r="G2" s="25" t="s">
        <v>29</v>
      </c>
      <c r="H2" s="25" t="s">
        <v>30</v>
      </c>
      <c r="I2" s="26" t="s">
        <v>31</v>
      </c>
    </row>
    <row r="3" spans="1:9">
      <c r="A3" s="129"/>
      <c r="B3" s="88" t="s">
        <v>33</v>
      </c>
      <c r="C3" s="30"/>
      <c r="D3" s="30"/>
      <c r="E3" s="30" t="s">
        <v>94</v>
      </c>
      <c r="F3" s="30"/>
      <c r="G3" s="30"/>
      <c r="H3" s="30" t="s">
        <v>95</v>
      </c>
      <c r="I3" s="89" t="s">
        <v>96</v>
      </c>
    </row>
    <row r="4" spans="1:9" ht="40.5" customHeight="1">
      <c r="A4" s="60"/>
      <c r="B4" s="90"/>
      <c r="C4" s="36" t="s">
        <v>97</v>
      </c>
      <c r="D4" s="36" t="s">
        <v>98</v>
      </c>
      <c r="E4" s="36" t="s">
        <v>99</v>
      </c>
      <c r="F4" s="36" t="s">
        <v>100</v>
      </c>
      <c r="G4" s="36" t="s">
        <v>101</v>
      </c>
      <c r="H4" s="36" t="s">
        <v>102</v>
      </c>
      <c r="I4" s="38" t="s">
        <v>103</v>
      </c>
    </row>
    <row r="5" spans="1:9">
      <c r="A5" s="60"/>
      <c r="B5" s="91" t="s">
        <v>43</v>
      </c>
      <c r="C5" s="42" t="s">
        <v>44</v>
      </c>
      <c r="D5" s="42" t="s">
        <v>44</v>
      </c>
      <c r="E5" s="42"/>
      <c r="F5" s="42" t="s">
        <v>44</v>
      </c>
      <c r="G5" s="42" t="s">
        <v>104</v>
      </c>
      <c r="H5" s="42"/>
      <c r="I5" s="92"/>
    </row>
    <row r="6" spans="1:9" s="39" customFormat="1" ht="11.25" customHeight="1">
      <c r="A6" s="69"/>
      <c r="B6" s="93" t="s">
        <v>46</v>
      </c>
      <c r="C6" s="41" t="s">
        <v>47</v>
      </c>
      <c r="D6" s="41" t="s">
        <v>47</v>
      </c>
      <c r="E6" s="41" t="s">
        <v>47</v>
      </c>
      <c r="F6" s="41" t="s">
        <v>47</v>
      </c>
      <c r="G6" s="41" t="s">
        <v>47</v>
      </c>
      <c r="H6" s="41"/>
      <c r="I6" s="43" t="s">
        <v>47</v>
      </c>
    </row>
    <row r="7" spans="1:9">
      <c r="A7" s="60"/>
      <c r="B7" s="44" t="s">
        <v>49</v>
      </c>
      <c r="C7" s="45">
        <v>22619.902999999998</v>
      </c>
      <c r="D7" s="45">
        <v>12272.594800000001</v>
      </c>
      <c r="E7" s="130">
        <f t="shared" ref="E7:E32" si="0">D7-C7</f>
        <v>-10347.308199999998</v>
      </c>
      <c r="F7" s="45">
        <v>3247929.7204714301</v>
      </c>
      <c r="G7" s="130">
        <f>NP!J7+QS!C7+JP!D9</f>
        <v>46404835.339460671</v>
      </c>
      <c r="H7" s="131">
        <f t="shared" ref="H7:H33" si="1">G7/F7</f>
        <v>14.287512148731194</v>
      </c>
      <c r="I7" s="132">
        <f t="shared" ref="I7:I32" si="2">E7*H7</f>
        <v>-147837.29161416588</v>
      </c>
    </row>
    <row r="8" spans="1:9">
      <c r="A8" s="60"/>
      <c r="B8" s="48" t="s">
        <v>50</v>
      </c>
      <c r="C8" s="49">
        <v>12490.434999999999</v>
      </c>
      <c r="D8" s="49">
        <v>7076.6692000000003</v>
      </c>
      <c r="E8" s="133">
        <f t="shared" si="0"/>
        <v>-5413.7657999999992</v>
      </c>
      <c r="F8" s="49">
        <v>1145798.38914286</v>
      </c>
      <c r="G8" s="133">
        <f>NP!J8+QS!C8+JP!D10</f>
        <v>20329778.065322459</v>
      </c>
      <c r="H8" s="134">
        <f t="shared" si="1"/>
        <v>17.742892866633024</v>
      </c>
      <c r="I8" s="135">
        <f t="shared" si="2"/>
        <v>-96055.866594441817</v>
      </c>
    </row>
    <row r="9" spans="1:9">
      <c r="A9" s="60"/>
      <c r="B9" s="51" t="s">
        <v>51</v>
      </c>
      <c r="C9" s="52">
        <v>4134.6379999999999</v>
      </c>
      <c r="D9" s="52">
        <v>2903.65265</v>
      </c>
      <c r="E9" s="136">
        <f t="shared" si="0"/>
        <v>-1230.9853499999999</v>
      </c>
      <c r="F9" s="52">
        <v>465342.82764285698</v>
      </c>
      <c r="G9" s="136">
        <f>NP!J9+QS!C9+JP!D11</f>
        <v>7497807.7634606687</v>
      </c>
      <c r="H9" s="137">
        <f t="shared" si="1"/>
        <v>16.112438653970433</v>
      </c>
      <c r="I9" s="138">
        <f t="shared" si="2"/>
        <v>-19834.17593581132</v>
      </c>
    </row>
    <row r="10" spans="1:9">
      <c r="A10" s="60"/>
      <c r="B10" s="48" t="s">
        <v>52</v>
      </c>
      <c r="C10" s="49">
        <v>9.7881</v>
      </c>
      <c r="D10" s="49">
        <v>136.6566</v>
      </c>
      <c r="E10" s="133">
        <f t="shared" si="0"/>
        <v>126.8685</v>
      </c>
      <c r="F10" s="49">
        <v>25116.0372285714</v>
      </c>
      <c r="G10" s="133">
        <f>NP!J10+QS!C10+JP!D12</f>
        <v>533582.39671012503</v>
      </c>
      <c r="H10" s="134">
        <f t="shared" si="1"/>
        <v>21.244688875645341</v>
      </c>
      <c r="I10" s="135">
        <f t="shared" si="2"/>
        <v>2695.281810619811</v>
      </c>
    </row>
    <row r="11" spans="1:9">
      <c r="A11" s="60"/>
      <c r="B11" s="51" t="s">
        <v>53</v>
      </c>
      <c r="C11" s="52">
        <v>1331.625</v>
      </c>
      <c r="D11" s="52">
        <v>767.01864999999998</v>
      </c>
      <c r="E11" s="136">
        <f t="shared" si="0"/>
        <v>-564.60635000000002</v>
      </c>
      <c r="F11" s="52">
        <v>414786.13221428602</v>
      </c>
      <c r="G11" s="136">
        <f>NP!J11+QS!C11+JP!D13</f>
        <v>5240530.033536667</v>
      </c>
      <c r="H11" s="137">
        <f t="shared" si="1"/>
        <v>12.634294221845668</v>
      </c>
      <c r="I11" s="138">
        <f t="shared" si="2"/>
        <v>-7133.4027454223733</v>
      </c>
    </row>
    <row r="12" spans="1:9">
      <c r="A12" s="60"/>
      <c r="B12" s="48" t="s">
        <v>54</v>
      </c>
      <c r="C12" s="49">
        <v>161.73025000000001</v>
      </c>
      <c r="D12" s="49">
        <v>243.113</v>
      </c>
      <c r="E12" s="133">
        <f t="shared" si="0"/>
        <v>81.382749999999987</v>
      </c>
      <c r="F12" s="49">
        <v>29611.594400000002</v>
      </c>
      <c r="G12" s="133">
        <f>NP!J12+QS!C12+JP!D14</f>
        <v>739467.38121954992</v>
      </c>
      <c r="H12" s="134">
        <f t="shared" si="1"/>
        <v>24.972224434478608</v>
      </c>
      <c r="I12" s="135">
        <f t="shared" si="2"/>
        <v>2032.3082980950637</v>
      </c>
    </row>
    <row r="13" spans="1:9">
      <c r="A13" s="60"/>
      <c r="B13" s="51" t="s">
        <v>55</v>
      </c>
      <c r="C13" s="52">
        <v>218.46700000000001</v>
      </c>
      <c r="D13" s="52">
        <v>610.37059999999997</v>
      </c>
      <c r="E13" s="136">
        <f t="shared" si="0"/>
        <v>391.90359999999998</v>
      </c>
      <c r="F13" s="52">
        <v>121946.66271428599</v>
      </c>
      <c r="G13" s="136">
        <f>NP!J13+QS!C13+JP!D15</f>
        <v>1196320.686617</v>
      </c>
      <c r="H13" s="137">
        <f t="shared" si="1"/>
        <v>9.8101961955277979</v>
      </c>
      <c r="I13" s="138">
        <f t="shared" si="2"/>
        <v>3844.6512057336477</v>
      </c>
    </row>
    <row r="14" spans="1:9">
      <c r="A14" s="60"/>
      <c r="B14" s="48" t="s">
        <v>56</v>
      </c>
      <c r="C14" s="49">
        <v>73.897000000000006</v>
      </c>
      <c r="D14" s="49">
        <v>1488.3300999999999</v>
      </c>
      <c r="E14" s="133">
        <f t="shared" si="0"/>
        <v>1414.4331</v>
      </c>
      <c r="F14" s="49">
        <v>57311.775142857201</v>
      </c>
      <c r="G14" s="133">
        <f>NP!J14+QS!C14+JP!D16</f>
        <v>663585.10313025001</v>
      </c>
      <c r="H14" s="134">
        <f t="shared" si="1"/>
        <v>11.578512469316752</v>
      </c>
      <c r="I14" s="135">
        <f t="shared" si="2"/>
        <v>16377.031285364348</v>
      </c>
    </row>
    <row r="15" spans="1:9">
      <c r="A15" s="60"/>
      <c r="B15" s="51" t="s">
        <v>57</v>
      </c>
      <c r="C15" s="52">
        <v>754.08199999999999</v>
      </c>
      <c r="D15" s="52">
        <v>1661.18155</v>
      </c>
      <c r="E15" s="136">
        <f t="shared" si="0"/>
        <v>907.09955000000002</v>
      </c>
      <c r="F15" s="52">
        <v>1212980.73217143</v>
      </c>
      <c r="G15" s="136">
        <f>NP!J15+QS!C15+JP!D17</f>
        <v>7607000.3900119998</v>
      </c>
      <c r="H15" s="137">
        <f t="shared" si="1"/>
        <v>6.2713282975189966</v>
      </c>
      <c r="I15" s="138">
        <f t="shared" si="2"/>
        <v>5688.7190765817477</v>
      </c>
    </row>
    <row r="16" spans="1:9">
      <c r="A16" s="60"/>
      <c r="B16" s="48" t="s">
        <v>58</v>
      </c>
      <c r="C16" s="49">
        <v>1718.7706000000001</v>
      </c>
      <c r="D16" s="49">
        <v>1586.2723000000001</v>
      </c>
      <c r="E16" s="133">
        <f t="shared" si="0"/>
        <v>-132.49829999999997</v>
      </c>
      <c r="F16" s="49">
        <v>319469.41869999998</v>
      </c>
      <c r="G16" s="133">
        <f>NP!J16+QS!C16+JP!D18</f>
        <v>5126282.6299550002</v>
      </c>
      <c r="H16" s="134">
        <f t="shared" si="1"/>
        <v>16.046238950867696</v>
      </c>
      <c r="I16" s="135">
        <f t="shared" si="2"/>
        <v>-2126.099382383753</v>
      </c>
    </row>
    <row r="17" spans="1:9">
      <c r="A17" s="60"/>
      <c r="B17" s="51" t="s">
        <v>59</v>
      </c>
      <c r="C17" s="52">
        <v>100.965</v>
      </c>
      <c r="D17" s="52">
        <v>2166.07555</v>
      </c>
      <c r="E17" s="136">
        <f t="shared" si="0"/>
        <v>2065.1105499999999</v>
      </c>
      <c r="F17" s="52">
        <v>274278.71017142897</v>
      </c>
      <c r="G17" s="136">
        <f>NP!J17+QS!C17+JP!D19</f>
        <v>5586797.0635385429</v>
      </c>
      <c r="H17" s="137">
        <f t="shared" si="1"/>
        <v>20.369051101511662</v>
      </c>
      <c r="I17" s="138">
        <f t="shared" si="2"/>
        <v>42064.342323220852</v>
      </c>
    </row>
    <row r="18" spans="1:9">
      <c r="A18" s="60"/>
      <c r="B18" s="48" t="s">
        <v>60</v>
      </c>
      <c r="C18" s="49">
        <v>12969.048500000001</v>
      </c>
      <c r="D18" s="49">
        <v>5196.0741500000004</v>
      </c>
      <c r="E18" s="133">
        <f t="shared" si="0"/>
        <v>-7772.9743500000004</v>
      </c>
      <c r="F18" s="49">
        <v>734181.39857142896</v>
      </c>
      <c r="G18" s="133">
        <f>NP!J18+QS!C18+JP!D20</f>
        <v>7654639.8879664503</v>
      </c>
      <c r="H18" s="134">
        <f t="shared" si="1"/>
        <v>10.426088025194941</v>
      </c>
      <c r="I18" s="135">
        <f t="shared" si="2"/>
        <v>-81041.714790682439</v>
      </c>
    </row>
    <row r="19" spans="1:9">
      <c r="A19" s="60"/>
      <c r="B19" s="51" t="s">
        <v>61</v>
      </c>
      <c r="C19" s="52">
        <v>2754.8163500000001</v>
      </c>
      <c r="D19" s="52">
        <v>2507.7492000000002</v>
      </c>
      <c r="E19" s="136">
        <f t="shared" si="0"/>
        <v>-247.06714999999986</v>
      </c>
      <c r="F19" s="52">
        <v>561114.28571428603</v>
      </c>
      <c r="G19" s="136">
        <f>NP!J19+QS!C19+JP!D21</f>
        <v>7615447.7116376683</v>
      </c>
      <c r="H19" s="137">
        <f t="shared" si="1"/>
        <v>13.572008244173238</v>
      </c>
      <c r="I19" s="138">
        <f t="shared" si="2"/>
        <v>-3353.1973966643841</v>
      </c>
    </row>
    <row r="20" spans="1:9">
      <c r="A20" s="60"/>
      <c r="B20" s="48" t="s">
        <v>62</v>
      </c>
      <c r="C20" s="49">
        <v>161.80600000000001</v>
      </c>
      <c r="D20" s="49">
        <v>637.33794999999998</v>
      </c>
      <c r="E20" s="133">
        <f t="shared" si="0"/>
        <v>475.53194999999994</v>
      </c>
      <c r="F20" s="49">
        <v>180049.34528571399</v>
      </c>
      <c r="G20" s="133">
        <f>NP!J20+QS!C20+JP!D22</f>
        <v>2009438.4158097999</v>
      </c>
      <c r="H20" s="134">
        <f t="shared" si="1"/>
        <v>11.160487213219756</v>
      </c>
      <c r="I20" s="135">
        <f t="shared" si="2"/>
        <v>5307.1682474524559</v>
      </c>
    </row>
    <row r="21" spans="1:9">
      <c r="A21" s="60"/>
      <c r="B21" s="51" t="s">
        <v>63</v>
      </c>
      <c r="C21" s="52">
        <v>400.03100000000001</v>
      </c>
      <c r="D21" s="52">
        <v>366.17005</v>
      </c>
      <c r="E21" s="136">
        <f t="shared" si="0"/>
        <v>-33.860950000000003</v>
      </c>
      <c r="F21" s="52">
        <v>58319.154300000002</v>
      </c>
      <c r="G21" s="136">
        <f>NP!J21+QS!C21+JP!D23</f>
        <v>1071051.255547968</v>
      </c>
      <c r="H21" s="137">
        <f t="shared" si="1"/>
        <v>18.36534271464852</v>
      </c>
      <c r="I21" s="138">
        <f t="shared" si="2"/>
        <v>-621.86795139357787</v>
      </c>
    </row>
    <row r="22" spans="1:9">
      <c r="A22" s="60"/>
      <c r="B22" s="48" t="s">
        <v>64</v>
      </c>
      <c r="C22" s="49">
        <v>126.22215</v>
      </c>
      <c r="D22" s="49">
        <v>69.01885</v>
      </c>
      <c r="E22" s="133">
        <f t="shared" si="0"/>
        <v>-57.203299999999999</v>
      </c>
      <c r="F22" s="49">
        <v>19601.6012142857</v>
      </c>
      <c r="G22" s="133">
        <f>NP!J22+QS!C22+JP!D24</f>
        <v>314728.10724267084</v>
      </c>
      <c r="H22" s="134">
        <f t="shared" si="1"/>
        <v>16.05624478337495</v>
      </c>
      <c r="I22" s="135">
        <f t="shared" si="2"/>
        <v>-918.4701872168323</v>
      </c>
    </row>
    <row r="23" spans="1:9">
      <c r="A23" s="60"/>
      <c r="B23" s="51" t="s">
        <v>65</v>
      </c>
      <c r="C23" s="52">
        <v>1817.64825</v>
      </c>
      <c r="D23" s="52">
        <v>3697.8618499999998</v>
      </c>
      <c r="E23" s="136">
        <f t="shared" si="0"/>
        <v>1880.2135999999998</v>
      </c>
      <c r="F23" s="52">
        <v>528085.56757142895</v>
      </c>
      <c r="G23" s="136">
        <f>NP!J23+QS!C23+JP!D25</f>
        <v>9137751.0779031403</v>
      </c>
      <c r="H23" s="137">
        <f t="shared" si="1"/>
        <v>17.303542529908597</v>
      </c>
      <c r="I23" s="138">
        <f t="shared" si="2"/>
        <v>32534.355992912548</v>
      </c>
    </row>
    <row r="24" spans="1:9">
      <c r="A24" s="60"/>
      <c r="B24" s="48" t="s">
        <v>66</v>
      </c>
      <c r="C24" s="49">
        <v>1298.0260000000001</v>
      </c>
      <c r="D24" s="49">
        <v>2159.7732500000002</v>
      </c>
      <c r="E24" s="133">
        <f t="shared" si="0"/>
        <v>861.74725000000012</v>
      </c>
      <c r="F24" s="49">
        <v>233002.854914286</v>
      </c>
      <c r="G24" s="133">
        <f>NP!J24+QS!C24+JP!D26</f>
        <v>4001158.905062357</v>
      </c>
      <c r="H24" s="134">
        <f t="shared" si="1"/>
        <v>17.172145407979016</v>
      </c>
      <c r="I24" s="135">
        <f t="shared" si="2"/>
        <v>14798.049081926047</v>
      </c>
    </row>
    <row r="25" spans="1:9">
      <c r="A25" s="60"/>
      <c r="B25" s="51" t="s">
        <v>67</v>
      </c>
      <c r="C25" s="52">
        <v>4820.3812500000004</v>
      </c>
      <c r="D25" s="52">
        <v>4236.9273999999996</v>
      </c>
      <c r="E25" s="136">
        <f t="shared" si="0"/>
        <v>-583.45385000000078</v>
      </c>
      <c r="F25" s="52">
        <v>754799.43264285696</v>
      </c>
      <c r="G25" s="136">
        <f>NP!J25+QS!C25+JP!D27</f>
        <v>13668653.058434669</v>
      </c>
      <c r="H25" s="137">
        <f t="shared" si="1"/>
        <v>18.108986927262528</v>
      </c>
      <c r="I25" s="138">
        <f t="shared" si="2"/>
        <v>-10565.758142311006</v>
      </c>
    </row>
    <row r="26" spans="1:9">
      <c r="A26" s="60"/>
      <c r="B26" s="48" t="s">
        <v>68</v>
      </c>
      <c r="C26" s="49">
        <v>666.54300000000001</v>
      </c>
      <c r="D26" s="49">
        <v>1444.24335</v>
      </c>
      <c r="E26" s="133">
        <f t="shared" si="0"/>
        <v>777.70034999999996</v>
      </c>
      <c r="F26" s="49">
        <v>261933.69092857101</v>
      </c>
      <c r="G26" s="133">
        <f>NP!J26+QS!C26+JP!D28</f>
        <v>4782795.817054078</v>
      </c>
      <c r="H26" s="134">
        <f t="shared" si="1"/>
        <v>18.25956714502351</v>
      </c>
      <c r="I26" s="135">
        <f t="shared" si="2"/>
        <v>14200.471759533284</v>
      </c>
    </row>
    <row r="27" spans="1:9">
      <c r="A27" s="60"/>
      <c r="B27" s="51" t="s">
        <v>69</v>
      </c>
      <c r="C27" s="52">
        <v>403.22899999999998</v>
      </c>
      <c r="D27" s="52">
        <v>4696.72145</v>
      </c>
      <c r="E27" s="136">
        <f t="shared" si="0"/>
        <v>4293.4924499999997</v>
      </c>
      <c r="F27" s="52">
        <v>502100.31648571399</v>
      </c>
      <c r="G27" s="136">
        <f>NP!J27+QS!C27+JP!D29</f>
        <v>8896668.4986987989</v>
      </c>
      <c r="H27" s="137">
        <f t="shared" si="1"/>
        <v>17.718906375060872</v>
      </c>
      <c r="I27" s="138">
        <f t="shared" si="2"/>
        <v>76075.990743580711</v>
      </c>
    </row>
    <row r="28" spans="1:9">
      <c r="A28" s="60"/>
      <c r="B28" s="48" t="s">
        <v>70</v>
      </c>
      <c r="C28" s="49">
        <v>447.19141999999999</v>
      </c>
      <c r="D28" s="49">
        <v>25304.921979999999</v>
      </c>
      <c r="E28" s="133">
        <f t="shared" si="0"/>
        <v>24857.73056</v>
      </c>
      <c r="F28" s="49">
        <v>1108270.1566000001</v>
      </c>
      <c r="G28" s="133">
        <f>NP!J28+QS!C28+JP!D30</f>
        <v>22778044.992406614</v>
      </c>
      <c r="H28" s="134">
        <f t="shared" si="1"/>
        <v>20.55279108325546</v>
      </c>
      <c r="I28" s="135">
        <f t="shared" si="2"/>
        <v>510895.74300353474</v>
      </c>
    </row>
    <row r="29" spans="1:9">
      <c r="A29" s="60"/>
      <c r="B29" s="51" t="s">
        <v>71</v>
      </c>
      <c r="C29" s="52">
        <v>1023.297</v>
      </c>
      <c r="D29" s="52">
        <v>1866.2363499999999</v>
      </c>
      <c r="E29" s="136">
        <f t="shared" si="0"/>
        <v>842.93934999999988</v>
      </c>
      <c r="F29" s="52">
        <v>250975.08754285701</v>
      </c>
      <c r="G29" s="136">
        <f>NP!J29+QS!C29+JP!D31</f>
        <v>5215541.4731345316</v>
      </c>
      <c r="H29" s="137">
        <f t="shared" si="1"/>
        <v>20.781112277703322</v>
      </c>
      <c r="I29" s="138">
        <f t="shared" si="2"/>
        <v>17517.217275644256</v>
      </c>
    </row>
    <row r="30" spans="1:9">
      <c r="A30" s="60"/>
      <c r="B30" s="48" t="s">
        <v>72</v>
      </c>
      <c r="C30" s="49">
        <v>19457.746999999999</v>
      </c>
      <c r="D30" s="49">
        <v>1314.27385</v>
      </c>
      <c r="E30" s="133">
        <f t="shared" si="0"/>
        <v>-18143.473149999998</v>
      </c>
      <c r="F30" s="49">
        <v>266488.47117142897</v>
      </c>
      <c r="G30" s="133">
        <f>NP!J30+QS!C30+JP!D32</f>
        <v>4684414.7171952426</v>
      </c>
      <c r="H30" s="134">
        <f t="shared" si="1"/>
        <v>17.578301592573634</v>
      </c>
      <c r="I30" s="135">
        <f t="shared" si="2"/>
        <v>-318931.44296746195</v>
      </c>
    </row>
    <row r="31" spans="1:9">
      <c r="A31" s="60"/>
      <c r="B31" s="51" t="s">
        <v>73</v>
      </c>
      <c r="C31" s="52">
        <v>2501.6656800000001</v>
      </c>
      <c r="D31" s="52">
        <v>7870.4372700000004</v>
      </c>
      <c r="E31" s="136">
        <f t="shared" si="0"/>
        <v>5368.7715900000003</v>
      </c>
      <c r="F31" s="52">
        <v>1545976.7509285701</v>
      </c>
      <c r="G31" s="136">
        <f>NP!J31+QS!C31+JP!D33</f>
        <v>18578445.455939848</v>
      </c>
      <c r="H31" s="137">
        <f t="shared" si="1"/>
        <v>12.017286446759924</v>
      </c>
      <c r="I31" s="138">
        <f t="shared" si="2"/>
        <v>64518.066064256731</v>
      </c>
    </row>
    <row r="32" spans="1:9">
      <c r="A32" s="60"/>
      <c r="B32" s="48" t="s">
        <v>74</v>
      </c>
      <c r="C32" s="49">
        <v>213.31344999999999</v>
      </c>
      <c r="D32" s="49">
        <v>395.58505000000002</v>
      </c>
      <c r="E32" s="133">
        <f t="shared" si="0"/>
        <v>182.27160000000003</v>
      </c>
      <c r="F32" s="49">
        <v>64606.928</v>
      </c>
      <c r="G32" s="133">
        <f>NP!J32+QS!C32+JP!D34</f>
        <v>1205207.3305267668</v>
      </c>
      <c r="H32" s="134">
        <f t="shared" si="1"/>
        <v>18.654459635145734</v>
      </c>
      <c r="I32" s="135">
        <f t="shared" si="2"/>
        <v>3400.1782048334298</v>
      </c>
    </row>
    <row r="33" spans="1:9" s="54" customFormat="1">
      <c r="A33" s="59"/>
      <c r="B33" s="55" t="s">
        <v>75</v>
      </c>
      <c r="C33" s="56">
        <f>SUM(C7:C32)</f>
        <v>92675.267000000022</v>
      </c>
      <c r="D33" s="56">
        <f>SUM(D7:D32)</f>
        <v>92675.266999999978</v>
      </c>
      <c r="E33" s="56">
        <f>SUM(E7:E32)</f>
        <v>1.2732925824820995E-11</v>
      </c>
      <c r="F33" s="56">
        <f>SUM(F7:F32)</f>
        <v>14384077.041871434</v>
      </c>
      <c r="G33" s="56">
        <f>SUM(G7:G32)</f>
        <v>212539973.55752352</v>
      </c>
      <c r="H33" s="139">
        <f t="shared" si="1"/>
        <v>14.776059175630715</v>
      </c>
      <c r="I33" s="57">
        <f>SUM(I7:I32)</f>
        <v>123530.28666533441</v>
      </c>
    </row>
  </sheetData>
  <conditionalFormatting sqref="D1 E7:E32 G7:I32">
    <cfRule type="expression" dxfId="5" priority="1" stopIfTrue="1">
      <formula>ISBLANK(D1)</formula>
    </cfRule>
  </conditionalFormatting>
  <conditionalFormatting sqref="C7:D32 F7:F32">
    <cfRule type="expression" dxfId="4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3" orientation="landscape" r:id="rId1"/>
  <headerFooter>
    <oddHeader>&amp;L&amp;F&amp;R&amp;A</oddHeader>
    <oddFooter>&amp;CSeite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42578125" style="60" customWidth="1"/>
    <col min="2" max="2" width="15.28515625" style="1" customWidth="1"/>
    <col min="3" max="3" width="18.42578125" style="1" customWidth="1"/>
    <col min="4" max="4" width="20" style="1" customWidth="1"/>
    <col min="5" max="5" width="17.28515625" style="1" customWidth="1"/>
    <col min="6" max="7" width="18.5703125" style="1" customWidth="1"/>
    <col min="8" max="8" width="19.42578125" style="1" customWidth="1"/>
  </cols>
  <sheetData>
    <row r="1" spans="1:10" s="1" customFormat="1" ht="36.75" customHeight="1">
      <c r="B1" s="140" t="str">
        <f>"ASG Total "&amp;Info!C31</f>
        <v>ASG Total 2006</v>
      </c>
      <c r="C1" s="141"/>
      <c r="D1" s="142" t="str">
        <f>Info!A4</f>
        <v>Referenzjahr 2011</v>
      </c>
      <c r="E1" s="143"/>
      <c r="F1" s="143"/>
      <c r="H1" s="21" t="str">
        <f>Info!$C$28</f>
        <v>FA_2011_20120427</v>
      </c>
    </row>
    <row r="2" spans="1:10" s="1" customFormat="1">
      <c r="A2" s="128"/>
      <c r="B2" s="86" t="s">
        <v>24</v>
      </c>
      <c r="C2" s="25" t="s">
        <v>25</v>
      </c>
      <c r="D2" s="25" t="s">
        <v>26</v>
      </c>
      <c r="E2" s="25" t="s">
        <v>27</v>
      </c>
      <c r="F2" s="25" t="s">
        <v>28</v>
      </c>
      <c r="G2" s="25" t="s">
        <v>29</v>
      </c>
      <c r="H2" s="26" t="s">
        <v>30</v>
      </c>
    </row>
    <row r="3" spans="1:10">
      <c r="A3" s="129"/>
      <c r="B3" s="88" t="s">
        <v>33</v>
      </c>
      <c r="C3" s="30"/>
      <c r="D3" s="30"/>
      <c r="E3" s="30"/>
      <c r="F3" s="30"/>
      <c r="G3" s="30"/>
      <c r="H3" s="89" t="s">
        <v>105</v>
      </c>
    </row>
    <row r="4" spans="1:10" ht="54.75" customHeight="1">
      <c r="B4" s="51"/>
      <c r="C4" s="36" t="s">
        <v>106</v>
      </c>
      <c r="D4" s="36" t="s">
        <v>107</v>
      </c>
      <c r="E4" s="36" t="s">
        <v>108</v>
      </c>
      <c r="F4" s="36" t="s">
        <v>109</v>
      </c>
      <c r="G4" s="36" t="s">
        <v>103</v>
      </c>
      <c r="H4" s="38" t="s">
        <v>110</v>
      </c>
    </row>
    <row r="5" spans="1:10" s="39" customFormat="1" ht="11.25" customHeight="1">
      <c r="A5" s="69"/>
      <c r="B5" s="91" t="s">
        <v>111</v>
      </c>
      <c r="C5" s="144">
        <f>NP!F1</f>
        <v>2006</v>
      </c>
      <c r="D5" s="144">
        <f>QS!D1</f>
        <v>2006</v>
      </c>
      <c r="E5" s="144">
        <f>VERM!E1</f>
        <v>2006</v>
      </c>
      <c r="F5" s="144">
        <f>JP!D1</f>
        <v>2006</v>
      </c>
      <c r="G5" s="144">
        <f>REPART!D1</f>
        <v>2006</v>
      </c>
      <c r="H5" s="145">
        <f>Info!$C$31</f>
        <v>2006</v>
      </c>
    </row>
    <row r="6" spans="1:10" s="39" customFormat="1" ht="11.25" customHeight="1">
      <c r="A6" s="69"/>
      <c r="B6" s="93" t="s">
        <v>46</v>
      </c>
      <c r="C6" s="41" t="s">
        <v>47</v>
      </c>
      <c r="D6" s="41" t="s">
        <v>47</v>
      </c>
      <c r="E6" s="41" t="s">
        <v>47</v>
      </c>
      <c r="F6" s="41" t="s">
        <v>47</v>
      </c>
      <c r="G6" s="41" t="s">
        <v>47</v>
      </c>
      <c r="H6" s="43" t="s">
        <v>47</v>
      </c>
    </row>
    <row r="7" spans="1:10">
      <c r="B7" s="44" t="s">
        <v>49</v>
      </c>
      <c r="C7" s="130">
        <f>NP!J7</f>
        <v>30259478.899999999</v>
      </c>
      <c r="D7" s="130">
        <f>QS!C7</f>
        <v>1380396.3155606701</v>
      </c>
      <c r="E7" s="130">
        <f>VERM!D9</f>
        <v>3691613.7600000002</v>
      </c>
      <c r="F7" s="146">
        <f>JP!D9</f>
        <v>14764960.1239</v>
      </c>
      <c r="G7" s="130">
        <f>REPART!I7</f>
        <v>-147837.29161416588</v>
      </c>
      <c r="H7" s="132">
        <f t="shared" ref="H7:H32" si="0">SUM(C7:G7)</f>
        <v>49948611.807846494</v>
      </c>
      <c r="J7" s="147"/>
    </row>
    <row r="8" spans="1:10">
      <c r="B8" s="48" t="s">
        <v>50</v>
      </c>
      <c r="C8" s="133">
        <f>NP!J8</f>
        <v>14276312.800000001</v>
      </c>
      <c r="D8" s="133">
        <f>QS!C8</f>
        <v>467264.28152245801</v>
      </c>
      <c r="E8" s="133">
        <f>VERM!D10</f>
        <v>1640053.058892</v>
      </c>
      <c r="F8" s="148">
        <f>JP!D10</f>
        <v>5586200.9838000005</v>
      </c>
      <c r="G8" s="133">
        <f>REPART!I8</f>
        <v>-96055.866594441817</v>
      </c>
      <c r="H8" s="135">
        <f t="shared" si="0"/>
        <v>21873775.257620018</v>
      </c>
      <c r="J8" s="147"/>
    </row>
    <row r="9" spans="1:10">
      <c r="B9" s="51" t="s">
        <v>51</v>
      </c>
      <c r="C9" s="136">
        <f>NP!J9</f>
        <v>5643478.6000000015</v>
      </c>
      <c r="D9" s="136">
        <f>QS!C9</f>
        <v>197485.42986066701</v>
      </c>
      <c r="E9" s="136">
        <f>VERM!D11</f>
        <v>591050.16802823998</v>
      </c>
      <c r="F9" s="149">
        <f>JP!D11</f>
        <v>1656843.7335999999</v>
      </c>
      <c r="G9" s="136">
        <f>REPART!I9</f>
        <v>-19834.17593581132</v>
      </c>
      <c r="H9" s="138">
        <f t="shared" si="0"/>
        <v>8069023.7555530975</v>
      </c>
      <c r="J9" s="147"/>
    </row>
    <row r="10" spans="1:10">
      <c r="B10" s="48" t="s">
        <v>52</v>
      </c>
      <c r="C10" s="133">
        <f>NP!J10</f>
        <v>405598.8</v>
      </c>
      <c r="D10" s="133">
        <f>QS!C10</f>
        <v>20926.612810125</v>
      </c>
      <c r="E10" s="133">
        <f>VERM!D12</f>
        <v>46666.452012000002</v>
      </c>
      <c r="F10" s="148">
        <f>JP!D12</f>
        <v>107056.98389999999</v>
      </c>
      <c r="G10" s="133">
        <f>REPART!I10</f>
        <v>2695.281810619811</v>
      </c>
      <c r="H10" s="135">
        <f t="shared" si="0"/>
        <v>582944.13053274481</v>
      </c>
      <c r="J10" s="147"/>
    </row>
    <row r="11" spans="1:10">
      <c r="B11" s="51" t="s">
        <v>53</v>
      </c>
      <c r="C11" s="136">
        <f>NP!J11</f>
        <v>4092191.1999999997</v>
      </c>
      <c r="D11" s="136">
        <f>QS!C11</f>
        <v>91733.658136666694</v>
      </c>
      <c r="E11" s="136">
        <f>VERM!D13</f>
        <v>571638.90272400004</v>
      </c>
      <c r="F11" s="149">
        <f>JP!D13</f>
        <v>1056605.1754000001</v>
      </c>
      <c r="G11" s="136">
        <f>REPART!I11</f>
        <v>-7133.4027454223733</v>
      </c>
      <c r="H11" s="138">
        <f t="shared" si="0"/>
        <v>5805035.5335152447</v>
      </c>
      <c r="J11" s="147"/>
    </row>
    <row r="12" spans="1:10">
      <c r="B12" s="48" t="s">
        <v>54</v>
      </c>
      <c r="C12" s="133">
        <f>NP!J12</f>
        <v>541427.69999999995</v>
      </c>
      <c r="D12" s="133">
        <f>QS!C12</f>
        <v>23008.47321955</v>
      </c>
      <c r="E12" s="133">
        <f>VERM!D14</f>
        <v>65945.568708000006</v>
      </c>
      <c r="F12" s="148">
        <f>JP!D14</f>
        <v>175031.20800000001</v>
      </c>
      <c r="G12" s="133">
        <f>REPART!I12</f>
        <v>2032.3082980950637</v>
      </c>
      <c r="H12" s="135">
        <f t="shared" si="0"/>
        <v>807445.25822564494</v>
      </c>
      <c r="J12" s="147"/>
    </row>
    <row r="13" spans="1:10">
      <c r="B13" s="51" t="s">
        <v>55</v>
      </c>
      <c r="C13" s="136">
        <f>NP!J13</f>
        <v>998194.8</v>
      </c>
      <c r="D13" s="136">
        <f>QS!C13</f>
        <v>22059.012317000001</v>
      </c>
      <c r="E13" s="136">
        <f>VERM!D15</f>
        <v>229086.02778000003</v>
      </c>
      <c r="F13" s="149">
        <f>JP!D15</f>
        <v>176066.87430000002</v>
      </c>
      <c r="G13" s="136">
        <f>REPART!I13</f>
        <v>3844.6512057336477</v>
      </c>
      <c r="H13" s="138">
        <f t="shared" si="0"/>
        <v>1429251.3656027338</v>
      </c>
      <c r="J13" s="147"/>
    </row>
    <row r="14" spans="1:10">
      <c r="B14" s="48" t="s">
        <v>56</v>
      </c>
      <c r="C14" s="133">
        <f>NP!J14</f>
        <v>494847.19999999995</v>
      </c>
      <c r="D14" s="133">
        <f>QS!C14</f>
        <v>16089.49663025</v>
      </c>
      <c r="E14" s="133">
        <f>VERM!D16</f>
        <v>72332.082395999998</v>
      </c>
      <c r="F14" s="148">
        <f>JP!D16</f>
        <v>152648.40650000001</v>
      </c>
      <c r="G14" s="133">
        <f>REPART!I14</f>
        <v>16377.031285364348</v>
      </c>
      <c r="H14" s="135">
        <f t="shared" si="0"/>
        <v>752294.21681161434</v>
      </c>
      <c r="J14" s="147"/>
    </row>
    <row r="15" spans="1:10">
      <c r="B15" s="51" t="s">
        <v>57</v>
      </c>
      <c r="C15" s="136">
        <f>NP!J15</f>
        <v>3774746.9000000004</v>
      </c>
      <c r="D15" s="136">
        <f>QS!C15</f>
        <v>134185.68211200001</v>
      </c>
      <c r="E15" s="136">
        <f>VERM!D17</f>
        <v>469074.65497199999</v>
      </c>
      <c r="F15" s="149">
        <f>JP!D17</f>
        <v>3698067.8078999999</v>
      </c>
      <c r="G15" s="136">
        <f>REPART!I15</f>
        <v>5688.7190765817477</v>
      </c>
      <c r="H15" s="138">
        <f t="shared" si="0"/>
        <v>8081763.7640605811</v>
      </c>
      <c r="J15" s="147"/>
    </row>
    <row r="16" spans="1:10">
      <c r="B16" s="48" t="s">
        <v>58</v>
      </c>
      <c r="C16" s="133">
        <f>NP!J16</f>
        <v>3876911</v>
      </c>
      <c r="D16" s="133">
        <f>QS!C16</f>
        <v>153668.74965499999</v>
      </c>
      <c r="E16" s="133">
        <f>VERM!D18</f>
        <v>273613.40288400004</v>
      </c>
      <c r="F16" s="148">
        <f>JP!D18</f>
        <v>1095702.8803000001</v>
      </c>
      <c r="G16" s="133">
        <f>REPART!I16</f>
        <v>-2126.099382383753</v>
      </c>
      <c r="H16" s="135">
        <f t="shared" si="0"/>
        <v>5397769.9334566165</v>
      </c>
      <c r="J16" s="147"/>
    </row>
    <row r="17" spans="2:10">
      <c r="B17" s="51" t="s">
        <v>59</v>
      </c>
      <c r="C17" s="136">
        <f>NP!J17</f>
        <v>4059911.7000000007</v>
      </c>
      <c r="D17" s="136">
        <f>QS!C17</f>
        <v>114769.312638542</v>
      </c>
      <c r="E17" s="136">
        <f>VERM!D19</f>
        <v>246471.21195599998</v>
      </c>
      <c r="F17" s="149">
        <f>JP!D19</f>
        <v>1412116.0509000001</v>
      </c>
      <c r="G17" s="136">
        <f>REPART!I17</f>
        <v>42064.342323220852</v>
      </c>
      <c r="H17" s="138">
        <f t="shared" si="0"/>
        <v>5875332.6178177642</v>
      </c>
      <c r="J17" s="147"/>
    </row>
    <row r="18" spans="2:10">
      <c r="B18" s="48" t="s">
        <v>60</v>
      </c>
      <c r="C18" s="133">
        <f>NP!J18</f>
        <v>3953975.9000000004</v>
      </c>
      <c r="D18" s="133">
        <f>QS!C18</f>
        <v>689965.53736644995</v>
      </c>
      <c r="E18" s="133">
        <f>VERM!D20</f>
        <v>548760.771924</v>
      </c>
      <c r="F18" s="148">
        <f>JP!D20</f>
        <v>3010698.4506000001</v>
      </c>
      <c r="G18" s="133">
        <f>REPART!I18</f>
        <v>-81041.714790682439</v>
      </c>
      <c r="H18" s="135">
        <f t="shared" si="0"/>
        <v>8122358.9450997682</v>
      </c>
      <c r="J18" s="147"/>
    </row>
    <row r="19" spans="2:10">
      <c r="B19" s="51" t="s">
        <v>61</v>
      </c>
      <c r="C19" s="136">
        <f>NP!J19</f>
        <v>5980469.5000000009</v>
      </c>
      <c r="D19" s="136">
        <f>QS!C19</f>
        <v>348968.87563766702</v>
      </c>
      <c r="E19" s="136">
        <f>VERM!D21</f>
        <v>428871.11563200003</v>
      </c>
      <c r="F19" s="149">
        <f>JP!D21</f>
        <v>1286009.3360000001</v>
      </c>
      <c r="G19" s="136">
        <f>REPART!I19</f>
        <v>-3353.1973966643841</v>
      </c>
      <c r="H19" s="138">
        <f t="shared" si="0"/>
        <v>8040965.6298730047</v>
      </c>
      <c r="J19" s="147"/>
    </row>
    <row r="20" spans="2:10">
      <c r="B20" s="48" t="s">
        <v>62</v>
      </c>
      <c r="C20" s="133">
        <f>NP!J20</f>
        <v>1156786.8999999999</v>
      </c>
      <c r="D20" s="133">
        <f>QS!C20</f>
        <v>120354.8112098</v>
      </c>
      <c r="E20" s="133">
        <f>VERM!D22</f>
        <v>121612.01380799999</v>
      </c>
      <c r="F20" s="148">
        <f>JP!D22</f>
        <v>732296.70460000006</v>
      </c>
      <c r="G20" s="133">
        <f>REPART!I20</f>
        <v>5307.1682474524559</v>
      </c>
      <c r="H20" s="135">
        <f t="shared" si="0"/>
        <v>2136357.5978652523</v>
      </c>
      <c r="J20" s="147"/>
    </row>
    <row r="21" spans="2:10">
      <c r="B21" s="51" t="s">
        <v>63</v>
      </c>
      <c r="C21" s="136">
        <f>NP!J21</f>
        <v>831160.70000000007</v>
      </c>
      <c r="D21" s="136">
        <f>QS!C21</f>
        <v>29623.516647967899</v>
      </c>
      <c r="E21" s="136">
        <f>VERM!D23</f>
        <v>124725.579096</v>
      </c>
      <c r="F21" s="149">
        <f>JP!D23</f>
        <v>210267.03890000001</v>
      </c>
      <c r="G21" s="136">
        <f>REPART!I21</f>
        <v>-621.86795139357787</v>
      </c>
      <c r="H21" s="138">
        <f t="shared" si="0"/>
        <v>1195154.9666925743</v>
      </c>
      <c r="J21" s="147"/>
    </row>
    <row r="22" spans="2:10">
      <c r="B22" s="48" t="s">
        <v>64</v>
      </c>
      <c r="C22" s="133">
        <f>NP!J22</f>
        <v>243628.30000000002</v>
      </c>
      <c r="D22" s="133">
        <f>QS!C22</f>
        <v>6867.5775426708296</v>
      </c>
      <c r="E22" s="133">
        <f>VERM!D24</f>
        <v>39463.584839999996</v>
      </c>
      <c r="F22" s="148">
        <f>JP!D24</f>
        <v>64232.229699999996</v>
      </c>
      <c r="G22" s="133">
        <f>REPART!I22</f>
        <v>-918.4701872168323</v>
      </c>
      <c r="H22" s="135">
        <f t="shared" si="0"/>
        <v>353273.22189545404</v>
      </c>
      <c r="J22" s="147"/>
    </row>
    <row r="23" spans="2:10">
      <c r="B23" s="51" t="s">
        <v>65</v>
      </c>
      <c r="C23" s="136">
        <f>NP!J23</f>
        <v>6674850</v>
      </c>
      <c r="D23" s="136">
        <f>QS!C23</f>
        <v>402617.41350313998</v>
      </c>
      <c r="E23" s="136">
        <f>VERM!D25</f>
        <v>900529.73050800012</v>
      </c>
      <c r="F23" s="149">
        <f>JP!D25</f>
        <v>2060283.6644000001</v>
      </c>
      <c r="G23" s="136">
        <f>REPART!I23</f>
        <v>32534.355992912548</v>
      </c>
      <c r="H23" s="138">
        <f t="shared" si="0"/>
        <v>10070815.164404053</v>
      </c>
      <c r="J23" s="147"/>
    </row>
    <row r="24" spans="2:10">
      <c r="B24" s="48" t="s">
        <v>66</v>
      </c>
      <c r="C24" s="133">
        <f>NP!J24</f>
        <v>2912208.8000000003</v>
      </c>
      <c r="D24" s="133">
        <f>QS!C24</f>
        <v>310983.49446235702</v>
      </c>
      <c r="E24" s="133">
        <f>VERM!D26</f>
        <v>454553.73447600007</v>
      </c>
      <c r="F24" s="148">
        <f>JP!D26</f>
        <v>777966.61060000001</v>
      </c>
      <c r="G24" s="133">
        <f>REPART!I24</f>
        <v>14798.049081926047</v>
      </c>
      <c r="H24" s="135">
        <f t="shared" si="0"/>
        <v>4470510.6886202833</v>
      </c>
      <c r="J24" s="147"/>
    </row>
    <row r="25" spans="2:10">
      <c r="B25" s="51" t="s">
        <v>67</v>
      </c>
      <c r="C25" s="136">
        <f>NP!J25</f>
        <v>10299501.400000002</v>
      </c>
      <c r="D25" s="136">
        <f>QS!C25</f>
        <v>430983.32853466697</v>
      </c>
      <c r="E25" s="136">
        <f>VERM!D27</f>
        <v>986123.11711200001</v>
      </c>
      <c r="F25" s="149">
        <f>JP!D27</f>
        <v>2938168.3298999998</v>
      </c>
      <c r="G25" s="136">
        <f>REPART!I25</f>
        <v>-10565.758142311006</v>
      </c>
      <c r="H25" s="138">
        <f t="shared" si="0"/>
        <v>14644210.417404357</v>
      </c>
      <c r="J25" s="147"/>
    </row>
    <row r="26" spans="2:10">
      <c r="B26" s="48" t="s">
        <v>68</v>
      </c>
      <c r="C26" s="133">
        <f>NP!J26</f>
        <v>3545123.0999999996</v>
      </c>
      <c r="D26" s="133">
        <f>QS!C26</f>
        <v>171110.01615407801</v>
      </c>
      <c r="E26" s="133">
        <f>VERM!D28</f>
        <v>415875.03600000002</v>
      </c>
      <c r="F26" s="148">
        <f>JP!D28</f>
        <v>1066562.7009000001</v>
      </c>
      <c r="G26" s="133">
        <f>REPART!I26</f>
        <v>14200.471759533284</v>
      </c>
      <c r="H26" s="135">
        <f t="shared" si="0"/>
        <v>5212871.3248136109</v>
      </c>
      <c r="J26" s="147"/>
    </row>
    <row r="27" spans="2:10">
      <c r="B27" s="51" t="s">
        <v>69</v>
      </c>
      <c r="C27" s="136">
        <f>NP!J27</f>
        <v>5523101.6999999993</v>
      </c>
      <c r="D27" s="136">
        <f>QS!C27</f>
        <v>853768.34199880005</v>
      </c>
      <c r="E27" s="136">
        <f>VERM!D29</f>
        <v>466027.44373199996</v>
      </c>
      <c r="F27" s="149">
        <f>JP!D29</f>
        <v>2519798.4567</v>
      </c>
      <c r="G27" s="136">
        <f>REPART!I27</f>
        <v>76075.990743580711</v>
      </c>
      <c r="H27" s="138">
        <f t="shared" si="0"/>
        <v>9438771.9331743792</v>
      </c>
      <c r="J27" s="147"/>
    </row>
    <row r="28" spans="2:10">
      <c r="B28" s="48" t="s">
        <v>70</v>
      </c>
      <c r="C28" s="133">
        <f>NP!J28</f>
        <v>13435840.6</v>
      </c>
      <c r="D28" s="133">
        <f>QS!C28</f>
        <v>775289.40420661704</v>
      </c>
      <c r="E28" s="133">
        <f>VERM!D30</f>
        <v>1118736.4080000001</v>
      </c>
      <c r="F28" s="148">
        <f>JP!D30</f>
        <v>8566914.9881999996</v>
      </c>
      <c r="G28" s="133">
        <f>REPART!I28</f>
        <v>510895.74300353474</v>
      </c>
      <c r="H28" s="135">
        <f t="shared" si="0"/>
        <v>24407677.14341015</v>
      </c>
      <c r="J28" s="147"/>
    </row>
    <row r="29" spans="2:10">
      <c r="B29" s="51" t="s">
        <v>71</v>
      </c>
      <c r="C29" s="136">
        <f>NP!J29</f>
        <v>4185755.1999999997</v>
      </c>
      <c r="D29" s="136">
        <f>QS!C29</f>
        <v>285618.43273453199</v>
      </c>
      <c r="E29" s="136">
        <f>VERM!D31</f>
        <v>425305.84820399998</v>
      </c>
      <c r="F29" s="149">
        <f>JP!D31</f>
        <v>744167.84039999999</v>
      </c>
      <c r="G29" s="136">
        <f>REPART!I29</f>
        <v>17517.217275644256</v>
      </c>
      <c r="H29" s="138">
        <f t="shared" si="0"/>
        <v>5658364.5386141762</v>
      </c>
      <c r="J29" s="147"/>
    </row>
    <row r="30" spans="2:10">
      <c r="B30" s="48" t="s">
        <v>72</v>
      </c>
      <c r="C30" s="133">
        <f>NP!J30</f>
        <v>2628539</v>
      </c>
      <c r="D30" s="133">
        <f>QS!C30</f>
        <v>214406.12589524299</v>
      </c>
      <c r="E30" s="133">
        <f>VERM!D32</f>
        <v>192426.09920400003</v>
      </c>
      <c r="F30" s="148">
        <f>JP!D32</f>
        <v>1841469.5913</v>
      </c>
      <c r="G30" s="133">
        <f>REPART!I30</f>
        <v>-318931.44296746195</v>
      </c>
      <c r="H30" s="135">
        <f t="shared" si="0"/>
        <v>4557909.3734317804</v>
      </c>
      <c r="J30" s="147"/>
    </row>
    <row r="31" spans="2:10">
      <c r="B31" s="51" t="s">
        <v>73</v>
      </c>
      <c r="C31" s="136">
        <f>NP!J31</f>
        <v>10657592.399999999</v>
      </c>
      <c r="D31" s="136">
        <f>QS!C31</f>
        <v>1943918.15363985</v>
      </c>
      <c r="E31" s="136">
        <f>VERM!D33</f>
        <v>796231.67258400004</v>
      </c>
      <c r="F31" s="149">
        <f>JP!D33</f>
        <v>5976934.9022999993</v>
      </c>
      <c r="G31" s="136">
        <f>REPART!I31</f>
        <v>64518.066064256731</v>
      </c>
      <c r="H31" s="138">
        <f t="shared" si="0"/>
        <v>19439195.194588106</v>
      </c>
      <c r="J31" s="147"/>
    </row>
    <row r="32" spans="2:10">
      <c r="B32" s="48" t="s">
        <v>74</v>
      </c>
      <c r="C32" s="133">
        <f>NP!J32</f>
        <v>838804.70000000007</v>
      </c>
      <c r="D32" s="133">
        <f>QS!C32</f>
        <v>74381.123726766702</v>
      </c>
      <c r="E32" s="133">
        <f>VERM!D34</f>
        <v>60421.380000000005</v>
      </c>
      <c r="F32" s="148">
        <f>JP!D34</f>
        <v>292021.50679999997</v>
      </c>
      <c r="G32" s="133">
        <f>REPART!I32</f>
        <v>3400.1782048334298</v>
      </c>
      <c r="H32" s="135">
        <f t="shared" si="0"/>
        <v>1269028.8887316003</v>
      </c>
      <c r="J32" s="147"/>
    </row>
    <row r="33" spans="1:10">
      <c r="A33" s="59"/>
      <c r="B33" s="55" t="s">
        <v>75</v>
      </c>
      <c r="C33" s="56">
        <f t="shared" ref="C33:H33" si="1">SUM(C7:C32)</f>
        <v>141290437.80000001</v>
      </c>
      <c r="D33" s="56">
        <f t="shared" si="1"/>
        <v>9280443.1777235363</v>
      </c>
      <c r="E33" s="56">
        <f t="shared" si="1"/>
        <v>14977208.825472238</v>
      </c>
      <c r="F33" s="56">
        <f t="shared" si="1"/>
        <v>61969092.579800017</v>
      </c>
      <c r="G33" s="56">
        <f t="shared" si="1"/>
        <v>123530.28666533441</v>
      </c>
      <c r="H33" s="57">
        <f t="shared" si="1"/>
        <v>227640712.66966107</v>
      </c>
      <c r="J33" s="147"/>
    </row>
  </sheetData>
  <conditionalFormatting sqref="C7:H32">
    <cfRule type="expression" dxfId="3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&amp;CSeite &amp;P von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42578125" style="60" customWidth="1"/>
    <col min="2" max="2" width="15.28515625" style="1" customWidth="1"/>
    <col min="3" max="3" width="17.28515625" style="1" customWidth="1"/>
    <col min="4" max="4" width="18" style="1" customWidth="1"/>
    <col min="5" max="6" width="17.140625" style="1" customWidth="1"/>
    <col min="7" max="7" width="19.140625" style="1" customWidth="1"/>
    <col min="8" max="9" width="15.7109375" style="1" customWidth="1"/>
  </cols>
  <sheetData>
    <row r="1" spans="1:10" ht="36.75" customHeight="1">
      <c r="B1" s="82" t="str">
        <f>"ASG "&amp;Info!C31&amp;" pro Einwohner"</f>
        <v>ASG 2006 pro Einwohner</v>
      </c>
      <c r="C1" s="82"/>
      <c r="D1" s="82"/>
      <c r="E1" s="142" t="str">
        <f>Info!A4</f>
        <v>Referenzjahr 2011</v>
      </c>
      <c r="F1" s="108"/>
      <c r="G1" s="109"/>
      <c r="I1" s="21" t="str">
        <f>Info!$C$28</f>
        <v>FA_2011_20120427</v>
      </c>
    </row>
    <row r="2" spans="1:10">
      <c r="A2" s="129"/>
      <c r="B2" s="86" t="s">
        <v>24</v>
      </c>
      <c r="C2" s="25" t="s">
        <v>25</v>
      </c>
      <c r="D2" s="25" t="s">
        <v>26</v>
      </c>
      <c r="E2" s="25" t="s">
        <v>27</v>
      </c>
      <c r="F2" s="25" t="s">
        <v>28</v>
      </c>
      <c r="G2" s="25" t="s">
        <v>29</v>
      </c>
      <c r="H2" s="25" t="s">
        <v>30</v>
      </c>
      <c r="I2" s="26" t="s">
        <v>31</v>
      </c>
    </row>
    <row r="3" spans="1:10">
      <c r="A3" s="129"/>
      <c r="B3" s="88" t="s">
        <v>33</v>
      </c>
      <c r="C3" s="30"/>
      <c r="D3" s="30"/>
      <c r="E3" s="30"/>
      <c r="F3" s="30"/>
      <c r="G3" s="30"/>
      <c r="H3" s="30"/>
      <c r="I3" s="33"/>
    </row>
    <row r="4" spans="1:10" ht="54.75" customHeight="1">
      <c r="A4" s="150"/>
      <c r="B4" s="90"/>
      <c r="C4" s="36" t="s">
        <v>106</v>
      </c>
      <c r="D4" s="36" t="s">
        <v>107</v>
      </c>
      <c r="E4" s="36" t="s">
        <v>108</v>
      </c>
      <c r="F4" s="36" t="s">
        <v>109</v>
      </c>
      <c r="G4" s="36" t="s">
        <v>103</v>
      </c>
      <c r="H4" s="36" t="s">
        <v>112</v>
      </c>
      <c r="I4" s="38" t="s">
        <v>113</v>
      </c>
    </row>
    <row r="5" spans="1:10" s="39" customFormat="1" ht="11.25" customHeight="1">
      <c r="A5" s="69"/>
      <c r="B5" s="91" t="s">
        <v>111</v>
      </c>
      <c r="C5" s="144">
        <f>ASG_Total!C5</f>
        <v>2006</v>
      </c>
      <c r="D5" s="144">
        <f>ASG_Total!D5</f>
        <v>2006</v>
      </c>
      <c r="E5" s="144">
        <f>ASG_Total!E5</f>
        <v>2006</v>
      </c>
      <c r="F5" s="144">
        <f>ASG_Total!F5</f>
        <v>2006</v>
      </c>
      <c r="G5" s="144">
        <f>ASG_Total!G5</f>
        <v>2006</v>
      </c>
      <c r="H5" s="144">
        <f>Info!$C$31</f>
        <v>2006</v>
      </c>
      <c r="I5" s="92"/>
    </row>
    <row r="6" spans="1:10" s="39" customFormat="1" ht="11.25" customHeight="1">
      <c r="A6" s="69"/>
      <c r="B6" s="93" t="s">
        <v>46</v>
      </c>
      <c r="C6" s="42" t="s">
        <v>114</v>
      </c>
      <c r="D6" s="42" t="s">
        <v>114</v>
      </c>
      <c r="E6" s="42" t="s">
        <v>114</v>
      </c>
      <c r="F6" s="42" t="s">
        <v>114</v>
      </c>
      <c r="G6" s="42" t="s">
        <v>114</v>
      </c>
      <c r="H6" s="42" t="s">
        <v>114</v>
      </c>
      <c r="I6" s="43" t="s">
        <v>115</v>
      </c>
    </row>
    <row r="7" spans="1:10">
      <c r="B7" s="44" t="s">
        <v>49</v>
      </c>
      <c r="C7" s="130">
        <f>ASG_Total!C7/ASG_pro_Einwohner!$I7*1000</f>
        <v>23158.892869525018</v>
      </c>
      <c r="D7" s="130">
        <f>ASG_Total!D7/ASG_pro_Einwohner!$I7*1000</f>
        <v>1056.4772280185107</v>
      </c>
      <c r="E7" s="130">
        <f>ASG_Total!E7/ASG_pro_Einwohner!$I7*1000</f>
        <v>2825.3522760930446</v>
      </c>
      <c r="F7" s="130">
        <f>ASG_Total!F7/ASG_pro_Einwohner!$I7*1000</f>
        <v>11300.264980181431</v>
      </c>
      <c r="G7" s="130">
        <f>ASG_Total!G7/ASG_pro_Einwohner!$I7*1000</f>
        <v>-113.14629739420917</v>
      </c>
      <c r="H7" s="130">
        <f>ASG_Total!H7/ASG_pro_Einwohner!$I7*1000</f>
        <v>38227.841056423793</v>
      </c>
      <c r="I7" s="151">
        <v>1306603</v>
      </c>
      <c r="J7" s="147"/>
    </row>
    <row r="8" spans="1:10">
      <c r="B8" s="48" t="s">
        <v>50</v>
      </c>
      <c r="C8" s="133">
        <f>ASG_Total!C8/ASG_pro_Einwohner!$I8*1000</f>
        <v>14767.43333026461</v>
      </c>
      <c r="D8" s="133">
        <f>ASG_Total!D8/ASG_pro_Einwohner!$I8*1000</f>
        <v>483.33867586572444</v>
      </c>
      <c r="E8" s="133">
        <f>ASG_Total!E8/ASG_pro_Einwohner!$I8*1000</f>
        <v>1696.4726498066186</v>
      </c>
      <c r="F8" s="133">
        <f>ASG_Total!F8/ASG_pro_Einwohner!$I8*1000</f>
        <v>5778.3723117726231</v>
      </c>
      <c r="G8" s="133">
        <f>ASG_Total!G8/ASG_pro_Einwohner!$I8*1000</f>
        <v>-99.360291819482342</v>
      </c>
      <c r="H8" s="133">
        <f>ASG_Total!H8/ASG_pro_Einwohner!$I8*1000</f>
        <v>22626.256675890094</v>
      </c>
      <c r="I8" s="152">
        <v>966743</v>
      </c>
      <c r="J8" s="147"/>
    </row>
    <row r="9" spans="1:10">
      <c r="B9" s="51" t="s">
        <v>51</v>
      </c>
      <c r="C9" s="136">
        <f>ASG_Total!C9/ASG_pro_Einwohner!$I9*1000</f>
        <v>15752.598274423115</v>
      </c>
      <c r="D9" s="136">
        <f>ASG_Total!D9/ASG_pro_Einwohner!$I9*1000</f>
        <v>551.23955668882115</v>
      </c>
      <c r="E9" s="136">
        <f>ASG_Total!E9/ASG_pro_Einwohner!$I9*1000</f>
        <v>1649.7937738222561</v>
      </c>
      <c r="F9" s="136">
        <f>ASG_Total!F9/ASG_pro_Einwohner!$I9*1000</f>
        <v>4624.7351303673058</v>
      </c>
      <c r="G9" s="136">
        <f>ASG_Total!G9/ASG_pro_Einwohner!$I9*1000</f>
        <v>-55.362982260810874</v>
      </c>
      <c r="H9" s="136">
        <f>ASG_Total!H9/ASG_pro_Einwohner!$I9*1000</f>
        <v>22523.003753040688</v>
      </c>
      <c r="I9" s="153">
        <v>358257</v>
      </c>
      <c r="J9" s="147"/>
    </row>
    <row r="10" spans="1:10">
      <c r="B10" s="48" t="s">
        <v>52</v>
      </c>
      <c r="C10" s="133">
        <f>ASG_Total!C10/ASG_pro_Einwohner!$I10*1000</f>
        <v>11730.984815618222</v>
      </c>
      <c r="D10" s="133">
        <f>ASG_Total!D10/ASG_pro_Einwohner!$I10*1000</f>
        <v>605.25272046637747</v>
      </c>
      <c r="E10" s="133">
        <f>ASG_Total!E10/ASG_pro_Einwohner!$I10*1000</f>
        <v>1349.7166163991324</v>
      </c>
      <c r="F10" s="133">
        <f>ASG_Total!F10/ASG_pro_Einwohner!$I10*1000</f>
        <v>3096.3697440347069</v>
      </c>
      <c r="G10" s="133">
        <f>ASG_Total!G10/ASG_pro_Einwohner!$I10*1000</f>
        <v>77.954643835713995</v>
      </c>
      <c r="H10" s="133">
        <f>ASG_Total!H10/ASG_pro_Einwohner!$I10*1000</f>
        <v>16860.278540354153</v>
      </c>
      <c r="I10" s="152">
        <v>34575</v>
      </c>
      <c r="J10" s="147"/>
    </row>
    <row r="11" spans="1:10">
      <c r="B11" s="51" t="s">
        <v>53</v>
      </c>
      <c r="C11" s="136">
        <f>ASG_Total!C11/ASG_pro_Einwohner!$I11*1000</f>
        <v>29619.218297625939</v>
      </c>
      <c r="D11" s="136">
        <f>ASG_Total!D11/ASG_pro_Einwohner!$I11*1000</f>
        <v>663.9668365421735</v>
      </c>
      <c r="E11" s="136">
        <f>ASG_Total!E11/ASG_pro_Einwohner!$I11*1000</f>
        <v>4137.5137718876667</v>
      </c>
      <c r="F11" s="136">
        <f>ASG_Total!F11/ASG_pro_Einwohner!$I11*1000</f>
        <v>7647.6923523451078</v>
      </c>
      <c r="G11" s="136">
        <f>ASG_Total!G11/ASG_pro_Einwohner!$I11*1000</f>
        <v>-51.63146167792685</v>
      </c>
      <c r="H11" s="136">
        <f>ASG_Total!H11/ASG_pro_Einwohner!$I11*1000</f>
        <v>42016.759796722967</v>
      </c>
      <c r="I11" s="153">
        <v>138160</v>
      </c>
      <c r="J11" s="147"/>
    </row>
    <row r="12" spans="1:10">
      <c r="B12" s="48" t="s">
        <v>54</v>
      </c>
      <c r="C12" s="133">
        <f>ASG_Total!C12/ASG_pro_Einwohner!$I12*1000</f>
        <v>16207.983834755276</v>
      </c>
      <c r="D12" s="133">
        <f>ASG_Total!D12/ASG_pro_Einwohner!$I12*1000</f>
        <v>688.77333391857508</v>
      </c>
      <c r="E12" s="133">
        <f>ASG_Total!E12/ASG_pro_Einwohner!$I12*1000</f>
        <v>1974.1226974405031</v>
      </c>
      <c r="F12" s="133">
        <f>ASG_Total!F12/ASG_pro_Einwohner!$I12*1000</f>
        <v>5239.6709474629552</v>
      </c>
      <c r="G12" s="133">
        <f>ASG_Total!G12/ASG_pro_Einwohner!$I12*1000</f>
        <v>60.838446283342719</v>
      </c>
      <c r="H12" s="133">
        <f>ASG_Total!H12/ASG_pro_Einwohner!$I12*1000</f>
        <v>24171.389259860647</v>
      </c>
      <c r="I12" s="152">
        <v>33405</v>
      </c>
      <c r="J12" s="147"/>
    </row>
    <row r="13" spans="1:10">
      <c r="B13" s="51" t="s">
        <v>55</v>
      </c>
      <c r="C13" s="136">
        <f>ASG_Total!C13/ASG_pro_Einwohner!$I13*1000</f>
        <v>25351.622898359325</v>
      </c>
      <c r="D13" s="136">
        <f>ASG_Total!D13/ASG_pro_Einwohner!$I13*1000</f>
        <v>560.24311263778122</v>
      </c>
      <c r="E13" s="136">
        <f>ASG_Total!E13/ASG_pro_Einwohner!$I13*1000</f>
        <v>5818.2056123330121</v>
      </c>
      <c r="F13" s="136">
        <f>ASG_Total!F13/ASG_pro_Einwohner!$I13*1000</f>
        <v>4471.6532305582368</v>
      </c>
      <c r="G13" s="136">
        <f>ASG_Total!G13/ASG_pro_Einwohner!$I13*1000</f>
        <v>97.644415241876558</v>
      </c>
      <c r="H13" s="136">
        <f>ASG_Total!H13/ASG_pro_Einwohner!$I13*1000</f>
        <v>36299.369269130235</v>
      </c>
      <c r="I13" s="153">
        <v>39374</v>
      </c>
      <c r="J13" s="147"/>
    </row>
    <row r="14" spans="1:10">
      <c r="B14" s="48" t="s">
        <v>56</v>
      </c>
      <c r="C14" s="133">
        <f>ASG_Total!C14/ASG_pro_Einwohner!$I14*1000</f>
        <v>13021.952053893317</v>
      </c>
      <c r="D14" s="133">
        <f>ASG_Total!D14/ASG_pro_Einwohner!$I14*1000</f>
        <v>423.39666404173573</v>
      </c>
      <c r="E14" s="133">
        <f>ASG_Total!E14/ASG_pro_Einwohner!$I14*1000</f>
        <v>1903.4257623746742</v>
      </c>
      <c r="F14" s="133">
        <f>ASG_Total!F14/ASG_pro_Einwohner!$I14*1000</f>
        <v>4016.9576195363284</v>
      </c>
      <c r="G14" s="133">
        <f>ASG_Total!G14/ASG_pro_Einwohner!$I14*1000</f>
        <v>430.96316637363094</v>
      </c>
      <c r="H14" s="133">
        <f>ASG_Total!H14/ASG_pro_Einwohner!$I14*1000</f>
        <v>19796.695266219685</v>
      </c>
      <c r="I14" s="152">
        <v>38001</v>
      </c>
      <c r="J14" s="147"/>
    </row>
    <row r="15" spans="1:10">
      <c r="B15" s="51" t="s">
        <v>57</v>
      </c>
      <c r="C15" s="136">
        <f>ASG_Total!C15/ASG_pro_Einwohner!$I15*1000</f>
        <v>35162.33419032715</v>
      </c>
      <c r="D15" s="136">
        <f>ASG_Total!D15/ASG_pro_Einwohner!$I15*1000</f>
        <v>1249.959778224905</v>
      </c>
      <c r="E15" s="136">
        <f>ASG_Total!E15/ASG_pro_Einwohner!$I15*1000</f>
        <v>4369.5008474178403</v>
      </c>
      <c r="F15" s="136">
        <f>ASG_Total!F15/ASG_pro_Einwohner!$I15*1000</f>
        <v>34448.056933266264</v>
      </c>
      <c r="G15" s="136">
        <f>ASG_Total!G15/ASG_pro_Einwohner!$I15*1000</f>
        <v>52.991272417670359</v>
      </c>
      <c r="H15" s="136">
        <f>ASG_Total!H15/ASG_pro_Einwohner!$I15*1000</f>
        <v>75282.843021653811</v>
      </c>
      <c r="I15" s="153">
        <v>107352</v>
      </c>
      <c r="J15" s="147"/>
    </row>
    <row r="16" spans="1:10">
      <c r="B16" s="48" t="s">
        <v>58</v>
      </c>
      <c r="C16" s="133">
        <f>ASG_Total!C16/ASG_pro_Einwohner!$I16*1000</f>
        <v>14924.111250120295</v>
      </c>
      <c r="D16" s="133">
        <f>ASG_Total!D16/ASG_pro_Einwohner!$I16*1000</f>
        <v>591.54556695217013</v>
      </c>
      <c r="E16" s="133">
        <f>ASG_Total!E16/ASG_pro_Einwohner!$I16*1000</f>
        <v>1053.2707261437783</v>
      </c>
      <c r="F16" s="133">
        <f>ASG_Total!F16/ASG_pro_Einwohner!$I16*1000</f>
        <v>4217.8919461072082</v>
      </c>
      <c r="G16" s="133">
        <f>ASG_Total!G16/ASG_pro_Einwohner!$I16*1000</f>
        <v>-8.1843879602877596</v>
      </c>
      <c r="H16" s="133">
        <f>ASG_Total!H16/ASG_pro_Einwohner!$I16*1000</f>
        <v>20778.635101363165</v>
      </c>
      <c r="I16" s="152">
        <v>259775</v>
      </c>
      <c r="J16" s="147"/>
    </row>
    <row r="17" spans="2:10">
      <c r="B17" s="51" t="s">
        <v>59</v>
      </c>
      <c r="C17" s="136">
        <f>ASG_Total!C17/ASG_pro_Einwohner!$I17*1000</f>
        <v>16399.5754598848</v>
      </c>
      <c r="D17" s="136">
        <f>ASG_Total!D17/ASG_pro_Einwohner!$I17*1000</f>
        <v>463.59826079342548</v>
      </c>
      <c r="E17" s="136">
        <f>ASG_Total!E17/ASG_pro_Einwohner!$I17*1000</f>
        <v>995.59387933527751</v>
      </c>
      <c r="F17" s="136">
        <f>ASG_Total!F17/ASG_pro_Einwohner!$I17*1000</f>
        <v>5704.0904940984483</v>
      </c>
      <c r="G17" s="136">
        <f>ASG_Total!G17/ASG_pro_Einwohner!$I17*1000</f>
        <v>169.91437427077196</v>
      </c>
      <c r="H17" s="136">
        <f>ASG_Total!H17/ASG_pro_Einwohner!$I17*1000</f>
        <v>23732.772468382722</v>
      </c>
      <c r="I17" s="153">
        <v>247562</v>
      </c>
      <c r="J17" s="147"/>
    </row>
    <row r="18" spans="2:10">
      <c r="B18" s="48" t="s">
        <v>60</v>
      </c>
      <c r="C18" s="133">
        <f>ASG_Total!C18/ASG_pro_Einwohner!$I18*1000</f>
        <v>20774.972678169859</v>
      </c>
      <c r="D18" s="133">
        <f>ASG_Total!D18/ASG_pro_Einwohner!$I18*1000</f>
        <v>3625.2156184530058</v>
      </c>
      <c r="E18" s="133">
        <f>ASG_Total!E18/ASG_pro_Einwohner!$I18*1000</f>
        <v>2883.2978075492315</v>
      </c>
      <c r="F18" s="133">
        <f>ASG_Total!F18/ASG_pro_Einwohner!$I18*1000</f>
        <v>15818.806091717282</v>
      </c>
      <c r="G18" s="133">
        <f>ASG_Total!G18/ASG_pro_Einwohner!$I18*1000</f>
        <v>-425.80922422123558</v>
      </c>
      <c r="H18" s="133">
        <f>ASG_Total!H18/ASG_pro_Einwohner!$I18*1000</f>
        <v>42676.482971668142</v>
      </c>
      <c r="I18" s="152">
        <v>190324</v>
      </c>
      <c r="J18" s="147"/>
    </row>
    <row r="19" spans="2:10">
      <c r="B19" s="51" t="s">
        <v>61</v>
      </c>
      <c r="C19" s="136">
        <f>ASG_Total!C19/ASG_pro_Einwohner!$I19*1000</f>
        <v>22497.430679120793</v>
      </c>
      <c r="D19" s="136">
        <f>ASG_Total!D19/ASG_pro_Einwohner!$I19*1000</f>
        <v>1312.7569815094178</v>
      </c>
      <c r="E19" s="136">
        <f>ASG_Total!E19/ASG_pro_Einwohner!$I19*1000</f>
        <v>1613.3345708406532</v>
      </c>
      <c r="F19" s="136">
        <f>ASG_Total!F19/ASG_pro_Einwohner!$I19*1000</f>
        <v>4837.7315341817493</v>
      </c>
      <c r="G19" s="136">
        <f>ASG_Total!G19/ASG_pro_Einwohner!$I19*1000</f>
        <v>-12.614114324112057</v>
      </c>
      <c r="H19" s="136">
        <f>ASG_Total!H19/ASG_pro_Einwohner!$I19*1000</f>
        <v>30248.639651328504</v>
      </c>
      <c r="I19" s="153">
        <v>265829</v>
      </c>
      <c r="J19" s="147"/>
    </row>
    <row r="20" spans="2:10">
      <c r="B20" s="48" t="s">
        <v>62</v>
      </c>
      <c r="C20" s="133">
        <f>ASG_Total!C20/ASG_pro_Einwohner!$I20*1000</f>
        <v>15561.806685948744</v>
      </c>
      <c r="D20" s="133">
        <f>ASG_Total!D20/ASG_pro_Einwohner!$I20*1000</f>
        <v>1619.0867183668527</v>
      </c>
      <c r="E20" s="133">
        <f>ASG_Total!E20/ASG_pro_Einwohner!$I20*1000</f>
        <v>1635.9993785968923</v>
      </c>
      <c r="F20" s="133">
        <f>ASG_Total!F20/ASG_pro_Einwohner!$I20*1000</f>
        <v>9851.3042927288643</v>
      </c>
      <c r="G20" s="133">
        <f>ASG_Total!G20/ASG_pro_Einwohner!$I20*1000</f>
        <v>71.395281461659465</v>
      </c>
      <c r="H20" s="133">
        <f>ASG_Total!H20/ASG_pro_Einwohner!$I20*1000</f>
        <v>28739.592357103011</v>
      </c>
      <c r="I20" s="152">
        <v>74335</v>
      </c>
      <c r="J20" s="147"/>
    </row>
    <row r="21" spans="2:10">
      <c r="B21" s="51" t="s">
        <v>63</v>
      </c>
      <c r="C21" s="136">
        <f>ASG_Total!C21/ASG_pro_Einwohner!$I21*1000</f>
        <v>15898.253634276971</v>
      </c>
      <c r="D21" s="136">
        <f>ASG_Total!D21/ASG_pro_Einwohner!$I21*1000</f>
        <v>566.63191752042655</v>
      </c>
      <c r="E21" s="136">
        <f>ASG_Total!E21/ASG_pro_Einwohner!$I21*1000</f>
        <v>2385.7226299923486</v>
      </c>
      <c r="F21" s="136">
        <f>ASG_Total!F21/ASG_pro_Einwohner!$I21*1000</f>
        <v>4021.9403003060447</v>
      </c>
      <c r="G21" s="136">
        <f>ASG_Total!G21/ASG_pro_Einwohner!$I21*1000</f>
        <v>-11.894949338056195</v>
      </c>
      <c r="H21" s="136">
        <f>ASG_Total!H21/ASG_pro_Einwohner!$I21*1000</f>
        <v>22860.653532757733</v>
      </c>
      <c r="I21" s="153">
        <v>52280</v>
      </c>
      <c r="J21" s="147"/>
    </row>
    <row r="22" spans="2:10">
      <c r="B22" s="48" t="s">
        <v>64</v>
      </c>
      <c r="C22" s="133">
        <f>ASG_Total!C22/ASG_pro_Einwohner!$I22*1000</f>
        <v>16091.697490092471</v>
      </c>
      <c r="D22" s="133">
        <f>ASG_Total!D22/ASG_pro_Einwohner!$I22*1000</f>
        <v>453.6048575079808</v>
      </c>
      <c r="E22" s="133">
        <f>ASG_Total!E22/ASG_pro_Einwohner!$I22*1000</f>
        <v>2606.5775984147954</v>
      </c>
      <c r="F22" s="133">
        <f>ASG_Total!F22/ASG_pro_Einwohner!$I22*1000</f>
        <v>4242.5514993394972</v>
      </c>
      <c r="G22" s="133">
        <f>ASG_Total!G22/ASG_pro_Einwohner!$I22*1000</f>
        <v>-60.665137861085356</v>
      </c>
      <c r="H22" s="133">
        <f>ASG_Total!H22/ASG_pro_Einwohner!$I22*1000</f>
        <v>23333.766307493661</v>
      </c>
      <c r="I22" s="152">
        <v>15140</v>
      </c>
      <c r="J22" s="147"/>
    </row>
    <row r="23" spans="2:10">
      <c r="B23" s="51" t="s">
        <v>65</v>
      </c>
      <c r="C23" s="136">
        <f>ASG_Total!C23/ASG_pro_Einwohner!$I23*1000</f>
        <v>14415.899961124789</v>
      </c>
      <c r="D23" s="136">
        <f>ASG_Total!D23/ASG_pro_Einwohner!$I23*1000</f>
        <v>869.54648503982548</v>
      </c>
      <c r="E23" s="136">
        <f>ASG_Total!E23/ASG_pro_Einwohner!$I23*1000</f>
        <v>1944.9046056498642</v>
      </c>
      <c r="F23" s="136">
        <f>ASG_Total!F23/ASG_pro_Einwohner!$I23*1000</f>
        <v>4449.6645164355759</v>
      </c>
      <c r="G23" s="136">
        <f>ASG_Total!G23/ASG_pro_Einwohner!$I23*1000</f>
        <v>70.265552228656531</v>
      </c>
      <c r="H23" s="136">
        <f>ASG_Total!H23/ASG_pro_Einwohner!$I23*1000</f>
        <v>21750.28112047871</v>
      </c>
      <c r="I23" s="153">
        <v>463020</v>
      </c>
      <c r="J23" s="147"/>
    </row>
    <row r="24" spans="2:10">
      <c r="B24" s="48" t="s">
        <v>66</v>
      </c>
      <c r="C24" s="133">
        <f>ASG_Total!C24/ASG_pro_Einwohner!$I24*1000</f>
        <v>15212.043397182424</v>
      </c>
      <c r="D24" s="133">
        <f>ASG_Total!D24/ASG_pro_Einwohner!$I24*1000</f>
        <v>1624.4351756538936</v>
      </c>
      <c r="E24" s="133">
        <f>ASG_Total!E24/ASG_pro_Einwohner!$I24*1000</f>
        <v>2374.3802763044496</v>
      </c>
      <c r="F24" s="133">
        <f>ASG_Total!F24/ASG_pro_Einwohner!$I24*1000</f>
        <v>4063.7408423482952</v>
      </c>
      <c r="G24" s="133">
        <f>ASG_Total!G24/ASG_pro_Einwohner!$I24*1000</f>
        <v>77.29822285678641</v>
      </c>
      <c r="H24" s="133">
        <f>ASG_Total!H24/ASG_pro_Einwohner!$I24*1000</f>
        <v>23351.897914345849</v>
      </c>
      <c r="I24" s="152">
        <v>191441</v>
      </c>
      <c r="J24" s="147"/>
    </row>
    <row r="25" spans="2:10">
      <c r="B25" s="51" t="s">
        <v>67</v>
      </c>
      <c r="C25" s="136">
        <f>ASG_Total!C25/ASG_pro_Einwohner!$I25*1000</f>
        <v>17983.516174598717</v>
      </c>
      <c r="D25" s="136">
        <f>ASG_Total!D25/ASG_pro_Einwohner!$I25*1000</f>
        <v>752.5214433861405</v>
      </c>
      <c r="E25" s="136">
        <f>ASG_Total!E25/ASG_pro_Einwohner!$I25*1000</f>
        <v>1721.8271388097828</v>
      </c>
      <c r="F25" s="136">
        <f>ASG_Total!F25/ASG_pro_Einwohner!$I25*1000</f>
        <v>5130.2092822134409</v>
      </c>
      <c r="G25" s="136">
        <f>ASG_Total!G25/ASG_pro_Einwohner!$I25*1000</f>
        <v>-18.448415614482855</v>
      </c>
      <c r="H25" s="136">
        <f>ASG_Total!H25/ASG_pro_Einwohner!$I25*1000</f>
        <v>25569.6256233936</v>
      </c>
      <c r="I25" s="153">
        <v>572719</v>
      </c>
      <c r="J25" s="147"/>
    </row>
    <row r="26" spans="2:10">
      <c r="B26" s="48" t="s">
        <v>68</v>
      </c>
      <c r="C26" s="133">
        <f>ASG_Total!C26/ASG_pro_Einwohner!$I26*1000</f>
        <v>15026.67449411246</v>
      </c>
      <c r="D26" s="133">
        <f>ASG_Total!D26/ASG_pro_Einwohner!$I26*1000</f>
        <v>725.28215322894005</v>
      </c>
      <c r="E26" s="133">
        <f>ASG_Total!E26/ASG_pro_Einwohner!$I26*1000</f>
        <v>1762.7649646917203</v>
      </c>
      <c r="F26" s="133">
        <f>ASG_Total!F26/ASG_pro_Einwohner!$I26*1000</f>
        <v>4520.8276502403342</v>
      </c>
      <c r="G26" s="133">
        <f>ASG_Total!G26/ASG_pro_Einwohner!$I26*1000</f>
        <v>60.191384269094378</v>
      </c>
      <c r="H26" s="133">
        <f>ASG_Total!H26/ASG_pro_Einwohner!$I26*1000</f>
        <v>22095.740646542548</v>
      </c>
      <c r="I26" s="152">
        <v>235922</v>
      </c>
      <c r="J26" s="147"/>
    </row>
    <row r="27" spans="2:10">
      <c r="B27" s="51" t="s">
        <v>69</v>
      </c>
      <c r="C27" s="136">
        <f>ASG_Total!C27/ASG_pro_Einwohner!$I27*1000</f>
        <v>17002.686578191522</v>
      </c>
      <c r="D27" s="136">
        <f>ASG_Total!D27/ASG_pro_Einwohner!$I27*1000</f>
        <v>2628.2977062305094</v>
      </c>
      <c r="E27" s="136">
        <f>ASG_Total!E27/ASG_pro_Einwohner!$I27*1000</f>
        <v>1434.6501283166633</v>
      </c>
      <c r="F27" s="136">
        <f>ASG_Total!F27/ASG_pro_Einwohner!$I27*1000</f>
        <v>7757.116512897237</v>
      </c>
      <c r="G27" s="136">
        <f>ASG_Total!G27/ASG_pro_Einwohner!$I27*1000</f>
        <v>234.19743053771802</v>
      </c>
      <c r="H27" s="136">
        <f>ASG_Total!H27/ASG_pro_Einwohner!$I27*1000</f>
        <v>29056.948356173649</v>
      </c>
      <c r="I27" s="153">
        <v>324837</v>
      </c>
      <c r="J27" s="147"/>
    </row>
    <row r="28" spans="2:10">
      <c r="B28" s="48" t="s">
        <v>70</v>
      </c>
      <c r="C28" s="133">
        <f>ASG_Total!C28/ASG_pro_Einwohner!$I28*1000</f>
        <v>20010.724243110246</v>
      </c>
      <c r="D28" s="133">
        <f>ASG_Total!D28/ASG_pro_Einwohner!$I28*1000</f>
        <v>1154.6804504501083</v>
      </c>
      <c r="E28" s="133">
        <f>ASG_Total!E28/ASG_pro_Einwohner!$I28*1000</f>
        <v>1666.1946526230504</v>
      </c>
      <c r="F28" s="133">
        <f>ASG_Total!F28/ASG_pro_Einwohner!$I28*1000</f>
        <v>12759.169935600328</v>
      </c>
      <c r="G28" s="133">
        <f>ASG_Total!G28/ASG_pro_Einwohner!$I28*1000</f>
        <v>760.90466793887504</v>
      </c>
      <c r="H28" s="133">
        <f>ASG_Total!H28/ASG_pro_Einwohner!$I28*1000</f>
        <v>36351.673949722608</v>
      </c>
      <c r="I28" s="152">
        <v>671432</v>
      </c>
      <c r="J28" s="147"/>
    </row>
    <row r="29" spans="2:10">
      <c r="B29" s="51" t="s">
        <v>71</v>
      </c>
      <c r="C29" s="136">
        <f>ASG_Total!C29/ASG_pro_Einwohner!$I29*1000</f>
        <v>14271.047104710471</v>
      </c>
      <c r="D29" s="136">
        <f>ASG_Total!D29/ASG_pro_Einwohner!$I29*1000</f>
        <v>973.79658216230257</v>
      </c>
      <c r="E29" s="136">
        <f>ASG_Total!E29/ASG_pro_Einwohner!$I29*1000</f>
        <v>1450.0513058260372</v>
      </c>
      <c r="F29" s="136">
        <f>ASG_Total!F29/ASG_pro_Einwohner!$I29*1000</f>
        <v>2537.1895384993045</v>
      </c>
      <c r="G29" s="136">
        <f>ASG_Total!G29/ASG_pro_Einwohner!$I29*1000</f>
        <v>59.72375854282334</v>
      </c>
      <c r="H29" s="136">
        <f>ASG_Total!H29/ASG_pro_Einwohner!$I29*1000</f>
        <v>19291.808289740937</v>
      </c>
      <c r="I29" s="153">
        <v>293304</v>
      </c>
      <c r="J29" s="147"/>
    </row>
    <row r="30" spans="2:10">
      <c r="B30" s="48" t="s">
        <v>72</v>
      </c>
      <c r="C30" s="133">
        <f>ASG_Total!C30/ASG_pro_Einwohner!$I30*1000</f>
        <v>15516.117988040636</v>
      </c>
      <c r="D30" s="133">
        <f>ASG_Total!D30/ASG_pro_Einwohner!$I30*1000</f>
        <v>1265.6273111219903</v>
      </c>
      <c r="E30" s="133">
        <f>ASG_Total!E30/ASG_pro_Einwohner!$I30*1000</f>
        <v>1135.8804488834585</v>
      </c>
      <c r="F30" s="133">
        <f>ASG_Total!F30/ASG_pro_Einwohner!$I30*1000</f>
        <v>10870.091503302698</v>
      </c>
      <c r="G30" s="133">
        <f>ASG_Total!G30/ASG_pro_Einwohner!$I30*1000</f>
        <v>-1882.6343832749649</v>
      </c>
      <c r="H30" s="133">
        <f>ASG_Total!H30/ASG_pro_Einwohner!$I30*1000</f>
        <v>26905.082868073812</v>
      </c>
      <c r="I30" s="152">
        <v>169407</v>
      </c>
      <c r="J30" s="147"/>
    </row>
    <row r="31" spans="2:10">
      <c r="B31" s="51" t="s">
        <v>73</v>
      </c>
      <c r="C31" s="136">
        <f>ASG_Total!C31/ASG_pro_Einwohner!$I31*1000</f>
        <v>24233.642347965477</v>
      </c>
      <c r="D31" s="136">
        <f>ASG_Total!D31/ASG_pro_Einwohner!$I31*1000</f>
        <v>4420.1556525116812</v>
      </c>
      <c r="E31" s="136">
        <f>ASG_Total!E31/ASG_pro_Einwohner!$I31*1000</f>
        <v>1810.5021148606706</v>
      </c>
      <c r="F31" s="136">
        <f>ASG_Total!F31/ASG_pro_Einwohner!$I31*1000</f>
        <v>13590.583813226916</v>
      </c>
      <c r="G31" s="136">
        <f>ASG_Total!G31/ASG_pro_Einwohner!$I31*1000</f>
        <v>146.70365306742326</v>
      </c>
      <c r="H31" s="136">
        <f>ASG_Total!H31/ASG_pro_Einwohner!$I31*1000</f>
        <v>44201.587581632179</v>
      </c>
      <c r="I31" s="153">
        <v>439785</v>
      </c>
      <c r="J31" s="147"/>
    </row>
    <row r="32" spans="2:10">
      <c r="B32" s="48" t="s">
        <v>74</v>
      </c>
      <c r="C32" s="133">
        <f>ASG_Total!C32/ASG_pro_Einwohner!$I32*1000</f>
        <v>12330.467314448675</v>
      </c>
      <c r="D32" s="133">
        <f>ASG_Total!D32/ASG_pro_Einwohner!$I32*1000</f>
        <v>1093.4059083417865</v>
      </c>
      <c r="E32" s="133">
        <f>ASG_Total!E32/ASG_pro_Einwohner!$I32*1000</f>
        <v>888.1970394108223</v>
      </c>
      <c r="F32" s="133">
        <f>ASG_Total!F32/ASG_pro_Einwohner!$I32*1000</f>
        <v>4292.7294574213174</v>
      </c>
      <c r="G32" s="133">
        <f>ASG_Total!G32/ASG_pro_Einwohner!$I32*1000</f>
        <v>49.982774557652547</v>
      </c>
      <c r="H32" s="133">
        <f>ASG_Total!H32/ASG_pro_Einwohner!$I32*1000</f>
        <v>18654.782494180257</v>
      </c>
      <c r="I32" s="152">
        <v>68027</v>
      </c>
      <c r="J32" s="147"/>
    </row>
    <row r="33" spans="1:10">
      <c r="A33" s="59"/>
      <c r="B33" s="55" t="s">
        <v>75</v>
      </c>
      <c r="C33" s="56">
        <f>ASG_Total!C33/ASG_pro_Einwohner!$I33*1000</f>
        <v>18695.124053123152</v>
      </c>
      <c r="D33" s="56">
        <f>ASG_Total!D33/ASG_pro_Einwohner!$I33*1000</f>
        <v>1227.9602156877309</v>
      </c>
      <c r="E33" s="56">
        <f>ASG_Total!E33/ASG_pro_Einwohner!$I33*1000</f>
        <v>1981.7390427941216</v>
      </c>
      <c r="F33" s="56">
        <f>ASG_Total!F33/ASG_pro_Einwohner!$I33*1000</f>
        <v>8199.5631925123434</v>
      </c>
      <c r="G33" s="56">
        <f>ASG_Total!G33/ASG_pro_Einwohner!$I33*1000</f>
        <v>16.345154488057588</v>
      </c>
      <c r="H33" s="56">
        <f>ASG_Total!H33/ASG_pro_Einwohner!$I33*1000</f>
        <v>30120.731658605397</v>
      </c>
      <c r="I33" s="57">
        <f>SUM(I7:I32)</f>
        <v>7557609</v>
      </c>
      <c r="J33" s="147"/>
    </row>
  </sheetData>
  <conditionalFormatting sqref="C7:H32">
    <cfRule type="expression" dxfId="2" priority="1" stopIfTrue="1">
      <formula>ISBLANK(C7)</formula>
    </cfRule>
  </conditionalFormatting>
  <conditionalFormatting sqref="I7:I32">
    <cfRule type="expression" dxfId="1" priority="2" stopIfTrue="1">
      <formula>ISBLANK(I7)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&amp;CSeite 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J40"/>
  <sheetViews>
    <sheetView showGridLines="0" workbookViewId="0">
      <selection activeCell="A3" sqref="A3"/>
    </sheetView>
  </sheetViews>
  <sheetFormatPr baseColWidth="10" defaultColWidth="9.140625" defaultRowHeight="12.75"/>
  <cols>
    <col min="1" max="1" width="16.140625" style="1" customWidth="1"/>
    <col min="2" max="2" width="15.42578125" style="1" customWidth="1"/>
    <col min="3" max="3" width="18.42578125" style="1" customWidth="1"/>
    <col min="4" max="4" width="17.28515625" style="1" customWidth="1"/>
    <col min="5" max="7" width="18.5703125" style="1" customWidth="1"/>
    <col min="8" max="8" width="13.140625" style="1" customWidth="1"/>
    <col min="9" max="9" width="15.28515625" style="1" hidden="1" customWidth="1"/>
  </cols>
  <sheetData>
    <row r="1" spans="1:10" ht="23.25" customHeight="1">
      <c r="A1" s="108" t="str">
        <f>"ASG "&amp;Info!C31&amp;" in Prozent"</f>
        <v>ASG 2006 in Prozent</v>
      </c>
      <c r="B1" s="109"/>
      <c r="C1" s="109"/>
      <c r="D1" s="109"/>
    </row>
    <row r="2" spans="1:10" ht="21.75" customHeight="1">
      <c r="A2" s="154" t="str">
        <f>Info!A4</f>
        <v>Referenzjahr 2011</v>
      </c>
      <c r="B2" s="155"/>
      <c r="C2" s="64"/>
      <c r="D2" s="60"/>
      <c r="E2" s="60"/>
      <c r="H2" s="21" t="str">
        <f>Info!C28</f>
        <v>FA_2011_20120427</v>
      </c>
    </row>
    <row r="3" spans="1:10" s="1" customFormat="1">
      <c r="A3" s="86" t="s">
        <v>24</v>
      </c>
      <c r="B3" s="25" t="s">
        <v>78</v>
      </c>
      <c r="C3" s="25" t="s">
        <v>25</v>
      </c>
      <c r="D3" s="25" t="s">
        <v>26</v>
      </c>
      <c r="E3" s="25" t="s">
        <v>27</v>
      </c>
      <c r="F3" s="25" t="s">
        <v>28</v>
      </c>
      <c r="G3" s="25" t="s">
        <v>29</v>
      </c>
      <c r="H3" s="87" t="s">
        <v>30</v>
      </c>
      <c r="I3" s="5"/>
    </row>
    <row r="4" spans="1:10" ht="78.75" customHeight="1">
      <c r="A4" s="156"/>
      <c r="B4" s="36" t="s">
        <v>106</v>
      </c>
      <c r="C4" s="36" t="s">
        <v>107</v>
      </c>
      <c r="D4" s="36" t="s">
        <v>108</v>
      </c>
      <c r="E4" s="36" t="s">
        <v>116</v>
      </c>
      <c r="F4" s="36" t="s">
        <v>117</v>
      </c>
      <c r="G4" s="36" t="s">
        <v>103</v>
      </c>
      <c r="H4" s="66" t="s">
        <v>118</v>
      </c>
      <c r="I4" s="5"/>
    </row>
    <row r="5" spans="1:10" s="39" customFormat="1" ht="11.25" customHeight="1">
      <c r="A5" s="93" t="s">
        <v>46</v>
      </c>
      <c r="B5" s="42" t="s">
        <v>119</v>
      </c>
      <c r="C5" s="42" t="s">
        <v>119</v>
      </c>
      <c r="D5" s="42" t="s">
        <v>119</v>
      </c>
      <c r="E5" s="42" t="s">
        <v>119</v>
      </c>
      <c r="F5" s="42" t="s">
        <v>119</v>
      </c>
      <c r="G5" s="42" t="s">
        <v>119</v>
      </c>
      <c r="H5" s="157" t="s">
        <v>119</v>
      </c>
      <c r="I5" s="158"/>
    </row>
    <row r="6" spans="1:10">
      <c r="A6" s="44" t="s">
        <v>49</v>
      </c>
      <c r="B6" s="159">
        <f>ASG_Total!C7/ASG_Total!$H7</f>
        <v>0.60581220988501017</v>
      </c>
      <c r="C6" s="159">
        <f>ASG_Total!D7/ASG_Total!$H7</f>
        <v>2.7636329931872539E-2</v>
      </c>
      <c r="D6" s="159">
        <f>ASG_Total!E7/ASG_Total!$H7</f>
        <v>7.3908235412061637E-2</v>
      </c>
      <c r="E6" s="159">
        <f>JP!B9/ASG_Total!$H7</f>
        <v>0.28293515251969326</v>
      </c>
      <c r="F6" s="159">
        <f>JP!C9/ASG_Total!$H7</f>
        <v>1.2667860046524891E-2</v>
      </c>
      <c r="G6" s="159">
        <f>ASG_Total!G7/ASG_Total!$H7</f>
        <v>-2.9597877951623459E-3</v>
      </c>
      <c r="H6" s="160">
        <f t="shared" ref="H6:H32" si="0">SUM(B6:G6)</f>
        <v>1.0000000000000002</v>
      </c>
      <c r="I6" s="161" t="s">
        <v>49</v>
      </c>
      <c r="J6" s="147"/>
    </row>
    <row r="7" spans="1:10">
      <c r="A7" s="48" t="s">
        <v>50</v>
      </c>
      <c r="B7" s="162">
        <f>ASG_Total!C8/ASG_Total!$H8</f>
        <v>0.65266798400640325</v>
      </c>
      <c r="C7" s="162">
        <f>ASG_Total!D8/ASG_Total!$H8</f>
        <v>2.1361848881558766E-2</v>
      </c>
      <c r="D7" s="162">
        <f>ASG_Total!E8/ASG_Total!$H8</f>
        <v>7.4978052008679477E-2</v>
      </c>
      <c r="E7" s="162">
        <f>JP!B10/ASG_Total!$H8</f>
        <v>0.24724579256687676</v>
      </c>
      <c r="F7" s="162">
        <f>JP!C10/ASG_Total!$H8</f>
        <v>8.1376937315834688E-3</v>
      </c>
      <c r="G7" s="162">
        <f>ASG_Total!G8/ASG_Total!$H8</f>
        <v>-4.3913711951017462E-3</v>
      </c>
      <c r="H7" s="163">
        <f t="shared" si="0"/>
        <v>1</v>
      </c>
      <c r="I7" s="164" t="s">
        <v>50</v>
      </c>
      <c r="J7" s="147"/>
    </row>
    <row r="8" spans="1:10">
      <c r="A8" s="51" t="s">
        <v>51</v>
      </c>
      <c r="B8" s="165">
        <f>ASG_Total!C9/ASG_Total!$H9</f>
        <v>0.69940041955089827</v>
      </c>
      <c r="C8" s="165">
        <f>ASG_Total!D9/ASG_Total!$H9</f>
        <v>2.4474513378989329E-2</v>
      </c>
      <c r="D8" s="165">
        <f>ASG_Total!E9/ASG_Total!$H9</f>
        <v>7.3249278467110671E-2</v>
      </c>
      <c r="E8" s="165">
        <f>JP!B11/ASG_Total!$H9</f>
        <v>0.1807404519036557</v>
      </c>
      <c r="F8" s="165">
        <f>JP!C11/ASG_Total!$H9</f>
        <v>2.4593400591171943E-2</v>
      </c>
      <c r="G8" s="165">
        <f>ASG_Total!G9/ASG_Total!$H9</f>
        <v>-2.4580638918260032E-3</v>
      </c>
      <c r="H8" s="166">
        <f t="shared" si="0"/>
        <v>0.99999999999999989</v>
      </c>
      <c r="I8" s="167" t="s">
        <v>51</v>
      </c>
      <c r="J8" s="147"/>
    </row>
    <row r="9" spans="1:10">
      <c r="A9" s="48" t="s">
        <v>52</v>
      </c>
      <c r="B9" s="162">
        <f>ASG_Total!C10/ASG_Total!$H10</f>
        <v>0.69577645396194088</v>
      </c>
      <c r="C9" s="162">
        <f>ASG_Total!D10/ASG_Total!$H10</f>
        <v>3.589814480334582E-2</v>
      </c>
      <c r="D9" s="162">
        <f>ASG_Total!E10/ASG_Total!$H10</f>
        <v>8.0053043795727322E-2</v>
      </c>
      <c r="E9" s="162">
        <f>JP!B12/ASG_Total!$H10</f>
        <v>0.18085643971344162</v>
      </c>
      <c r="F9" s="162">
        <f>JP!C12/ASG_Total!$H10</f>
        <v>2.7923497548768355E-3</v>
      </c>
      <c r="G9" s="162">
        <f>ASG_Total!G10/ASG_Total!$H10</f>
        <v>4.6235679706674963E-3</v>
      </c>
      <c r="H9" s="163">
        <f t="shared" si="0"/>
        <v>1</v>
      </c>
      <c r="I9" s="164" t="s">
        <v>52</v>
      </c>
      <c r="J9" s="147"/>
    </row>
    <row r="10" spans="1:10">
      <c r="A10" s="51" t="s">
        <v>53</v>
      </c>
      <c r="B10" s="165">
        <f>ASG_Total!C11/ASG_Total!$H11</f>
        <v>0.7049381827852429</v>
      </c>
      <c r="C10" s="165">
        <f>ASG_Total!D11/ASG_Total!$H11</f>
        <v>1.5802428358456109E-2</v>
      </c>
      <c r="D10" s="165">
        <f>ASG_Total!E11/ASG_Total!$H11</f>
        <v>9.8472937749244677E-2</v>
      </c>
      <c r="E10" s="165">
        <f>JP!B13/ASG_Total!$H11</f>
        <v>0.1334983387312223</v>
      </c>
      <c r="F10" s="165">
        <f>JP!C13/ASG_Total!$H11</f>
        <v>4.8516942536172739E-2</v>
      </c>
      <c r="G10" s="165">
        <f>ASG_Total!G11/ASG_Total!$H11</f>
        <v>-1.2288301603388696E-3</v>
      </c>
      <c r="H10" s="166">
        <f t="shared" si="0"/>
        <v>0.99999999999999978</v>
      </c>
      <c r="I10" s="167" t="s">
        <v>53</v>
      </c>
      <c r="J10" s="147"/>
    </row>
    <row r="11" spans="1:10">
      <c r="A11" s="48" t="s">
        <v>54</v>
      </c>
      <c r="B11" s="162">
        <f>ASG_Total!C12/ASG_Total!$H12</f>
        <v>0.67054415699930348</v>
      </c>
      <c r="C11" s="162">
        <f>ASG_Total!D12/ASG_Total!$H12</f>
        <v>2.8495397037950228E-2</v>
      </c>
      <c r="D11" s="162">
        <f>ASG_Total!E12/ASG_Total!$H12</f>
        <v>8.1671875630200508E-2</v>
      </c>
      <c r="E11" s="162">
        <f>JP!B14/ASG_Total!$H12</f>
        <v>0.21381585716335155</v>
      </c>
      <c r="F11" s="162">
        <f>JP!C14/ASG_Total!$H12</f>
        <v>2.9557520781589007E-3</v>
      </c>
      <c r="G11" s="162">
        <f>ASG_Total!G12/ASG_Total!$H12</f>
        <v>2.5169610910355041E-3</v>
      </c>
      <c r="H11" s="163">
        <f t="shared" si="0"/>
        <v>1.0000000000000002</v>
      </c>
      <c r="I11" s="164" t="s">
        <v>54</v>
      </c>
      <c r="J11" s="147"/>
    </row>
    <row r="12" spans="1:10">
      <c r="A12" s="51" t="s">
        <v>55</v>
      </c>
      <c r="B12" s="165">
        <f>ASG_Total!C13/ASG_Total!$H13</f>
        <v>0.69840395050386983</v>
      </c>
      <c r="C12" s="165">
        <f>ASG_Total!D13/ASG_Total!$H13</f>
        <v>1.5433962735937235E-2</v>
      </c>
      <c r="D12" s="165">
        <f>ASG_Total!E13/ASG_Total!$H13</f>
        <v>0.16028393135968177</v>
      </c>
      <c r="E12" s="165">
        <f>JP!B15/ASG_Total!$H13</f>
        <v>0.10899251436734261</v>
      </c>
      <c r="F12" s="165">
        <f>JP!C15/ASG_Total!$H13</f>
        <v>1.4195665498940272E-2</v>
      </c>
      <c r="G12" s="165">
        <f>ASG_Total!G13/ASG_Total!$H13</f>
        <v>2.6899755342282344E-3</v>
      </c>
      <c r="H12" s="166">
        <f t="shared" si="0"/>
        <v>0.99999999999999989</v>
      </c>
      <c r="I12" s="167" t="s">
        <v>55</v>
      </c>
      <c r="J12" s="147"/>
    </row>
    <row r="13" spans="1:10">
      <c r="A13" s="48" t="s">
        <v>56</v>
      </c>
      <c r="B13" s="162">
        <f>ASG_Total!C14/ASG_Total!$H14</f>
        <v>0.65778413410815451</v>
      </c>
      <c r="C13" s="162">
        <f>ASG_Total!D14/ASG_Total!$H14</f>
        <v>2.1387239554280728E-2</v>
      </c>
      <c r="D13" s="162">
        <f>ASG_Total!E14/ASG_Total!$H14</f>
        <v>9.6148662025555651E-2</v>
      </c>
      <c r="E13" s="162">
        <f>JP!B16/ASG_Total!$H14</f>
        <v>0.13737723578151592</v>
      </c>
      <c r="F13" s="162">
        <f>JP!C16/ASG_Total!$H14</f>
        <v>6.553327860068546E-2</v>
      </c>
      <c r="G13" s="162">
        <f>ASG_Total!G14/ASG_Total!$H14</f>
        <v>2.1769449929807717E-2</v>
      </c>
      <c r="H13" s="163">
        <f t="shared" si="0"/>
        <v>0.99999999999999989</v>
      </c>
      <c r="I13" s="164" t="s">
        <v>56</v>
      </c>
      <c r="J13" s="147"/>
    </row>
    <row r="14" spans="1:10">
      <c r="A14" s="51" t="s">
        <v>57</v>
      </c>
      <c r="B14" s="165">
        <f>ASG_Total!C15/ASG_Total!$H15</f>
        <v>0.46706969050323072</v>
      </c>
      <c r="C14" s="165">
        <f>ASG_Total!D15/ASG_Total!$H15</f>
        <v>1.660351453338944E-2</v>
      </c>
      <c r="D14" s="165">
        <f>ASG_Total!E15/ASG_Total!$H15</f>
        <v>5.8041124272645073E-2</v>
      </c>
      <c r="E14" s="165">
        <f>JP!B17/ASG_Total!$H15</f>
        <v>0.20604424338720592</v>
      </c>
      <c r="F14" s="165">
        <f>JP!C17/ASG_Total!$H15</f>
        <v>0.25153753156459641</v>
      </c>
      <c r="G14" s="165">
        <f>ASG_Total!G15/ASG_Total!$H15</f>
        <v>7.0389573893255225E-4</v>
      </c>
      <c r="H14" s="166">
        <f t="shared" si="0"/>
        <v>1</v>
      </c>
      <c r="I14" s="167" t="s">
        <v>57</v>
      </c>
      <c r="J14" s="147"/>
    </row>
    <row r="15" spans="1:10">
      <c r="A15" s="48" t="s">
        <v>58</v>
      </c>
      <c r="B15" s="162">
        <f>ASG_Total!C16/ASG_Total!$H16</f>
        <v>0.71824309813021414</v>
      </c>
      <c r="C15" s="162">
        <f>ASG_Total!D16/ASG_Total!$H16</f>
        <v>2.8468932827708314E-2</v>
      </c>
      <c r="D15" s="162">
        <f>ASG_Total!E16/ASG_Total!$H16</f>
        <v>5.069008243350303E-2</v>
      </c>
      <c r="E15" s="162">
        <f>JP!B18/ASG_Total!$H16</f>
        <v>0.18049752249742318</v>
      </c>
      <c r="F15" s="162">
        <f>JP!C18/ASG_Total!$H16</f>
        <v>2.2494248883676671E-2</v>
      </c>
      <c r="G15" s="162">
        <f>ASG_Total!G16/ASG_Total!$H16</f>
        <v>-3.9388477252535369E-4</v>
      </c>
      <c r="H15" s="163">
        <f t="shared" si="0"/>
        <v>1</v>
      </c>
      <c r="I15" s="164" t="s">
        <v>120</v>
      </c>
      <c r="J15" s="147"/>
    </row>
    <row r="16" spans="1:10">
      <c r="A16" s="51" t="s">
        <v>59</v>
      </c>
      <c r="B16" s="165">
        <f>ASG_Total!C17/ASG_Total!$H17</f>
        <v>0.69100967793512713</v>
      </c>
      <c r="C16" s="165">
        <f>ASG_Total!D17/ASG_Total!$H17</f>
        <v>1.9534096212780887E-2</v>
      </c>
      <c r="D16" s="165">
        <f>ASG_Total!E17/ASG_Total!$H17</f>
        <v>4.1950171673437127E-2</v>
      </c>
      <c r="E16" s="165">
        <f>JP!B19/ASG_Total!$H17</f>
        <v>0.23593151063417722</v>
      </c>
      <c r="F16" s="165">
        <f>JP!C19/ASG_Total!$H17</f>
        <v>4.4150608292939002E-3</v>
      </c>
      <c r="G16" s="165">
        <f>ASG_Total!G17/ASG_Total!$H17</f>
        <v>7.1594827151836267E-3</v>
      </c>
      <c r="H16" s="166">
        <f t="shared" si="0"/>
        <v>0.99999999999999989</v>
      </c>
      <c r="I16" s="167" t="s">
        <v>59</v>
      </c>
      <c r="J16" s="147"/>
    </row>
    <row r="17" spans="1:10">
      <c r="A17" s="48" t="s">
        <v>60</v>
      </c>
      <c r="B17" s="162">
        <f>ASG_Total!C18/ASG_Total!$H18</f>
        <v>0.48680142391213088</v>
      </c>
      <c r="C17" s="162">
        <f>ASG_Total!D18/ASG_Total!$H18</f>
        <v>8.4946447458186664E-2</v>
      </c>
      <c r="D17" s="162">
        <f>ASG_Total!E18/ASG_Total!$H18</f>
        <v>6.7561748456717516E-2</v>
      </c>
      <c r="E17" s="162">
        <f>JP!B20/ASG_Total!$H18</f>
        <v>0.17133409264553331</v>
      </c>
      <c r="F17" s="162">
        <f>JP!C20/ASG_Total!$H18</f>
        <v>0.19933389567531762</v>
      </c>
      <c r="G17" s="162">
        <f>ASG_Total!G18/ASG_Total!$H18</f>
        <v>-9.9776081478860322E-3</v>
      </c>
      <c r="H17" s="163">
        <f t="shared" si="0"/>
        <v>0.99999999999999989</v>
      </c>
      <c r="I17" s="164" t="s">
        <v>60</v>
      </c>
      <c r="J17" s="147"/>
    </row>
    <row r="18" spans="1:10">
      <c r="A18" s="51" t="s">
        <v>61</v>
      </c>
      <c r="B18" s="165">
        <f>ASG_Total!C19/ASG_Total!$H19</f>
        <v>0.74375016326172927</v>
      </c>
      <c r="C18" s="165">
        <f>ASG_Total!D19/ASG_Total!$H19</f>
        <v>4.3398876664913502E-2</v>
      </c>
      <c r="D18" s="165">
        <f>ASG_Total!E19/ASG_Total!$H19</f>
        <v>5.3335772763248759E-2</v>
      </c>
      <c r="E18" s="165">
        <f>JP!B21/ASG_Total!$H19</f>
        <v>0.14920180675103173</v>
      </c>
      <c r="F18" s="165">
        <f>JP!C21/ASG_Total!$H19</f>
        <v>1.0730394827140022E-2</v>
      </c>
      <c r="G18" s="165">
        <f>ASG_Total!G19/ASG_Total!$H19</f>
        <v>-4.1701426806339212E-4</v>
      </c>
      <c r="H18" s="166">
        <f t="shared" si="0"/>
        <v>0.99999999999999989</v>
      </c>
      <c r="I18" s="167" t="s">
        <v>61</v>
      </c>
      <c r="J18" s="147"/>
    </row>
    <row r="19" spans="1:10">
      <c r="A19" s="48" t="s">
        <v>62</v>
      </c>
      <c r="B19" s="162">
        <f>ASG_Total!C20/ASG_Total!$H20</f>
        <v>0.54147624964842733</v>
      </c>
      <c r="C19" s="162">
        <f>ASG_Total!D20/ASG_Total!$H20</f>
        <v>5.6336453845584708E-2</v>
      </c>
      <c r="D19" s="162">
        <f>ASG_Total!E20/ASG_Total!$H20</f>
        <v>5.692493332086368E-2</v>
      </c>
      <c r="E19" s="162">
        <f>JP!B22/ASG_Total!$H20</f>
        <v>0.21704226879588442</v>
      </c>
      <c r="F19" s="162">
        <f>JP!C22/ASG_Total!$H20</f>
        <v>0.12573588095383206</v>
      </c>
      <c r="G19" s="162">
        <f>ASG_Total!G20/ASG_Total!$H20</f>
        <v>2.484213435407829E-3</v>
      </c>
      <c r="H19" s="163">
        <f t="shared" si="0"/>
        <v>1</v>
      </c>
      <c r="I19" s="164" t="s">
        <v>62</v>
      </c>
      <c r="J19" s="147"/>
    </row>
    <row r="20" spans="1:10">
      <c r="A20" s="51" t="s">
        <v>63</v>
      </c>
      <c r="B20" s="165">
        <f>ASG_Total!C21/ASG_Total!$H21</f>
        <v>0.69544178216497066</v>
      </c>
      <c r="C20" s="165">
        <f>ASG_Total!D21/ASG_Total!$H21</f>
        <v>2.4786339406635171E-2</v>
      </c>
      <c r="D20" s="165">
        <f>ASG_Total!E21/ASG_Total!$H21</f>
        <v>0.10435933629691617</v>
      </c>
      <c r="E20" s="165">
        <f>JP!B23/ASG_Total!$H21</f>
        <v>0.17236484451056913</v>
      </c>
      <c r="F20" s="165">
        <f>JP!C23/ASG_Total!$H21</f>
        <v>3.5680217367969999E-3</v>
      </c>
      <c r="G20" s="165">
        <f>ASG_Total!G21/ASG_Total!$H21</f>
        <v>-5.2032411588809379E-4</v>
      </c>
      <c r="H20" s="166">
        <f t="shared" si="0"/>
        <v>1</v>
      </c>
      <c r="I20" s="167" t="s">
        <v>63</v>
      </c>
      <c r="J20" s="147"/>
    </row>
    <row r="21" spans="1:10">
      <c r="A21" s="48" t="s">
        <v>64</v>
      </c>
      <c r="B21" s="162">
        <f>ASG_Total!C22/ASG_Total!$H22</f>
        <v>0.68963138132246604</v>
      </c>
      <c r="C21" s="162">
        <f>ASG_Total!D22/ASG_Total!$H22</f>
        <v>1.9439847452415136E-2</v>
      </c>
      <c r="D21" s="162">
        <f>ASG_Total!E22/ASG_Total!$H22</f>
        <v>0.1117083956385425</v>
      </c>
      <c r="E21" s="162">
        <f>JP!B24/ASG_Total!$H22</f>
        <v>0.16550957269357755</v>
      </c>
      <c r="F21" s="162">
        <f>JP!C24/ASG_Total!$H22</f>
        <v>1.6310689129178369E-2</v>
      </c>
      <c r="G21" s="162">
        <f>ASG_Total!G22/ASG_Total!$H22</f>
        <v>-2.5998862361796557E-3</v>
      </c>
      <c r="H21" s="163">
        <f t="shared" si="0"/>
        <v>0.99999999999999989</v>
      </c>
      <c r="I21" s="164" t="s">
        <v>64</v>
      </c>
      <c r="J21" s="147"/>
    </row>
    <row r="22" spans="1:10">
      <c r="A22" s="51" t="s">
        <v>65</v>
      </c>
      <c r="B22" s="165">
        <f>ASG_Total!C23/ASG_Total!$H23</f>
        <v>0.66279143158070153</v>
      </c>
      <c r="C22" s="165">
        <f>ASG_Total!D23/ASG_Total!$H23</f>
        <v>3.9978632010466961E-2</v>
      </c>
      <c r="D22" s="165">
        <f>ASG_Total!E23/ASG_Total!$H23</f>
        <v>8.9419745651869442E-2</v>
      </c>
      <c r="E22" s="165">
        <f>JP!B25/ASG_Total!$H23</f>
        <v>0.18690064004480048</v>
      </c>
      <c r="F22" s="165">
        <f>JP!C25/ASG_Total!$H23</f>
        <v>1.7678992364918031E-2</v>
      </c>
      <c r="G22" s="165">
        <f>ASG_Total!G23/ASG_Total!$H23</f>
        <v>3.2305583472435609E-3</v>
      </c>
      <c r="H22" s="166">
        <f t="shared" si="0"/>
        <v>0.99999999999999989</v>
      </c>
      <c r="I22" s="167" t="s">
        <v>65</v>
      </c>
      <c r="J22" s="147"/>
    </row>
    <row r="23" spans="1:10">
      <c r="A23" s="48" t="s">
        <v>66</v>
      </c>
      <c r="B23" s="162">
        <f>ASG_Total!C24/ASG_Total!$H24</f>
        <v>0.65142642593676126</v>
      </c>
      <c r="C23" s="162">
        <f>ASG_Total!D24/ASG_Total!$H24</f>
        <v>6.9563304088270661E-2</v>
      </c>
      <c r="D23" s="162">
        <f>ASG_Total!E24/ASG_Total!$H24</f>
        <v>0.10167825694569299</v>
      </c>
      <c r="E23" s="162">
        <f>JP!B26/ASG_Total!$H24</f>
        <v>0.15960668695330019</v>
      </c>
      <c r="F23" s="162">
        <f>JP!C26/ASG_Total!$H24</f>
        <v>1.4415178732049708E-2</v>
      </c>
      <c r="G23" s="162">
        <f>ASG_Total!G24/ASG_Total!$H24</f>
        <v>3.3101473439252891E-3</v>
      </c>
      <c r="H23" s="163">
        <f t="shared" si="0"/>
        <v>1</v>
      </c>
      <c r="I23" s="164" t="s">
        <v>66</v>
      </c>
      <c r="J23" s="147"/>
    </row>
    <row r="24" spans="1:10">
      <c r="A24" s="51" t="s">
        <v>67</v>
      </c>
      <c r="B24" s="165">
        <f>ASG_Total!C25/ASG_Total!$H25</f>
        <v>0.703315583867823</v>
      </c>
      <c r="C24" s="165">
        <f>ASG_Total!D25/ASG_Total!$H25</f>
        <v>2.9430287891961161E-2</v>
      </c>
      <c r="D24" s="165">
        <f>ASG_Total!E25/ASG_Total!$H25</f>
        <v>6.7338769998825751E-2</v>
      </c>
      <c r="E24" s="165">
        <f>JP!B27/ASG_Total!$H25</f>
        <v>0.19770966255435596</v>
      </c>
      <c r="F24" s="165">
        <f>JP!C27/ASG_Total!$H25</f>
        <v>2.9271929778511029E-3</v>
      </c>
      <c r="G24" s="165">
        <f>ASG_Total!G25/ASG_Total!$H25</f>
        <v>-7.2149729081697768E-4</v>
      </c>
      <c r="H24" s="166">
        <f t="shared" si="0"/>
        <v>1</v>
      </c>
      <c r="I24" s="167" t="s">
        <v>67</v>
      </c>
      <c r="J24" s="147"/>
    </row>
    <row r="25" spans="1:10">
      <c r="A25" s="48" t="s">
        <v>68</v>
      </c>
      <c r="B25" s="162">
        <f>ASG_Total!C26/ASG_Total!$H26</f>
        <v>0.68007109308932678</v>
      </c>
      <c r="C25" s="162">
        <f>ASG_Total!D26/ASG_Total!$H26</f>
        <v>3.282452327944161E-2</v>
      </c>
      <c r="D25" s="162">
        <f>ASG_Total!E26/ASG_Total!$H26</f>
        <v>7.9778496357738093E-2</v>
      </c>
      <c r="E25" s="162">
        <f>JP!B28/ASG_Total!$H26</f>
        <v>0.20192196093342779</v>
      </c>
      <c r="F25" s="162">
        <f>JP!C28/ASG_Total!$H26</f>
        <v>2.6798092700858075E-3</v>
      </c>
      <c r="G25" s="162">
        <f>ASG_Total!G26/ASG_Total!$H26</f>
        <v>2.7241170699798599E-3</v>
      </c>
      <c r="H25" s="163">
        <f t="shared" si="0"/>
        <v>0.99999999999999989</v>
      </c>
      <c r="I25" s="164" t="s">
        <v>68</v>
      </c>
      <c r="J25" s="147"/>
    </row>
    <row r="26" spans="1:10">
      <c r="A26" s="51" t="s">
        <v>69</v>
      </c>
      <c r="B26" s="165">
        <f>ASG_Total!C27/ASG_Total!$H27</f>
        <v>0.585150455917681</v>
      </c>
      <c r="C26" s="165">
        <f>ASG_Total!D27/ASG_Total!$H27</f>
        <v>9.0453328891025225E-2</v>
      </c>
      <c r="D26" s="165">
        <f>ASG_Total!E27/ASG_Total!$H27</f>
        <v>4.9373737074211624E-2</v>
      </c>
      <c r="E26" s="165">
        <f>JP!B29/ASG_Total!$H27</f>
        <v>0.23494870049839037</v>
      </c>
      <c r="F26" s="165">
        <f>JP!C29/ASG_Total!$H27</f>
        <v>3.2013831761096061E-2</v>
      </c>
      <c r="G26" s="165">
        <f>ASG_Total!G27/ASG_Total!$H27</f>
        <v>8.0599458575958387E-3</v>
      </c>
      <c r="H26" s="166">
        <f t="shared" si="0"/>
        <v>1</v>
      </c>
      <c r="I26" s="167" t="s">
        <v>69</v>
      </c>
      <c r="J26" s="147"/>
    </row>
    <row r="27" spans="1:10">
      <c r="A27" s="48" t="s">
        <v>70</v>
      </c>
      <c r="B27" s="162">
        <f>ASG_Total!C28/ASG_Total!$H28</f>
        <v>0.55047600478554981</v>
      </c>
      <c r="C27" s="162">
        <f>ASG_Total!D28/ASG_Total!$H28</f>
        <v>3.1764161728759108E-2</v>
      </c>
      <c r="D27" s="162">
        <f>ASG_Total!E28/ASG_Total!$H28</f>
        <v>4.5835431263152739E-2</v>
      </c>
      <c r="E27" s="162">
        <f>JP!B30/ASG_Total!$H28</f>
        <v>0.32201083510816608</v>
      </c>
      <c r="F27" s="162">
        <f>JP!C30/ASG_Total!$H28</f>
        <v>2.8981802899297436E-2</v>
      </c>
      <c r="G27" s="162">
        <f>ASG_Total!G28/ASG_Total!$H28</f>
        <v>2.0931764215074925E-2</v>
      </c>
      <c r="H27" s="163">
        <f t="shared" si="0"/>
        <v>1</v>
      </c>
      <c r="I27" s="164" t="s">
        <v>70</v>
      </c>
      <c r="J27" s="147"/>
    </row>
    <row r="28" spans="1:10">
      <c r="A28" s="51" t="s">
        <v>71</v>
      </c>
      <c r="B28" s="165">
        <f>ASG_Total!C29/ASG_Total!$H29</f>
        <v>0.73974647116411452</v>
      </c>
      <c r="C28" s="165">
        <f>ASG_Total!D29/ASG_Total!$H29</f>
        <v>5.0477206052278227E-2</v>
      </c>
      <c r="D28" s="165">
        <f>ASG_Total!E29/ASG_Total!$H29</f>
        <v>7.5164094731189623E-2</v>
      </c>
      <c r="E28" s="165">
        <f>JP!B31/ASG_Total!$H29</f>
        <v>0.13104700040793202</v>
      </c>
      <c r="F28" s="165">
        <f>JP!C31/ASG_Total!$H29</f>
        <v>4.6941839499272195E-4</v>
      </c>
      <c r="G28" s="165">
        <f>ASG_Total!G29/ASG_Total!$H29</f>
        <v>3.0958092494928757E-3</v>
      </c>
      <c r="H28" s="166">
        <f t="shared" si="0"/>
        <v>1</v>
      </c>
      <c r="I28" s="167" t="s">
        <v>71</v>
      </c>
      <c r="J28" s="147"/>
    </row>
    <row r="29" spans="1:10">
      <c r="A29" s="48" t="s">
        <v>72</v>
      </c>
      <c r="B29" s="162">
        <f>ASG_Total!C30/ASG_Total!$H30</f>
        <v>0.57669839056516781</v>
      </c>
      <c r="C29" s="162">
        <f>ASG_Total!D30/ASG_Total!$H30</f>
        <v>4.704045392938791E-2</v>
      </c>
      <c r="D29" s="162">
        <f>ASG_Total!E30/ASG_Total!$H30</f>
        <v>4.2218061711726602E-2</v>
      </c>
      <c r="E29" s="162">
        <f>JP!B32/ASG_Total!$H30</f>
        <v>0.3162406449768288</v>
      </c>
      <c r="F29" s="162">
        <f>JP!C32/ASG_Total!$H30</f>
        <v>8.7775635389339329E-2</v>
      </c>
      <c r="G29" s="162">
        <f>ASG_Total!G30/ASG_Total!$H30</f>
        <v>-6.9973186572450288E-2</v>
      </c>
      <c r="H29" s="163">
        <f t="shared" si="0"/>
        <v>1.0000000000000002</v>
      </c>
      <c r="I29" s="164" t="s">
        <v>72</v>
      </c>
      <c r="J29" s="147"/>
    </row>
    <row r="30" spans="1:10">
      <c r="A30" s="51" t="s">
        <v>73</v>
      </c>
      <c r="B30" s="165">
        <f>ASG_Total!C31/ASG_Total!$H31</f>
        <v>0.5482527590940125</v>
      </c>
      <c r="C30" s="165">
        <f>ASG_Total!D31/ASG_Total!$H31</f>
        <v>9.9999929738914237E-2</v>
      </c>
      <c r="D30" s="165">
        <f>ASG_Total!E31/ASG_Total!$H31</f>
        <v>4.0960115098060842E-2</v>
      </c>
      <c r="E30" s="165">
        <f>JP!B33/ASG_Total!$H31</f>
        <v>0.2688110823361029</v>
      </c>
      <c r="F30" s="165">
        <f>JP!C33/ASG_Total!$H31</f>
        <v>3.8657145770582539E-2</v>
      </c>
      <c r="G30" s="165">
        <f>ASG_Total!G31/ASG_Total!$H31</f>
        <v>3.3189679623268887E-3</v>
      </c>
      <c r="H30" s="166">
        <f t="shared" si="0"/>
        <v>0.99999999999999989</v>
      </c>
      <c r="I30" s="167" t="s">
        <v>73</v>
      </c>
      <c r="J30" s="147"/>
    </row>
    <row r="31" spans="1:10">
      <c r="A31" s="48" t="s">
        <v>74</v>
      </c>
      <c r="B31" s="162">
        <f>ASG_Total!C32/ASG_Total!$H32</f>
        <v>0.66098156428762544</v>
      </c>
      <c r="C31" s="162">
        <f>ASG_Total!D32/ASG_Total!$H32</f>
        <v>5.8612632373649866E-2</v>
      </c>
      <c r="D31" s="162">
        <f>ASG_Total!E32/ASG_Total!$H32</f>
        <v>4.7612296722725857E-2</v>
      </c>
      <c r="E31" s="162">
        <f>JP!B34/ASG_Total!$H32</f>
        <v>0.21860061852277687</v>
      </c>
      <c r="F31" s="162">
        <f>JP!C34/ASG_Total!$H32</f>
        <v>1.1513533639572037E-2</v>
      </c>
      <c r="G31" s="162">
        <f>ASG_Total!G32/ASG_Total!$H32</f>
        <v>2.6793544536499263E-3</v>
      </c>
      <c r="H31" s="163">
        <f t="shared" si="0"/>
        <v>1</v>
      </c>
      <c r="I31" s="168" t="s">
        <v>74</v>
      </c>
      <c r="J31" s="147"/>
    </row>
    <row r="32" spans="1:10">
      <c r="A32" s="55" t="s">
        <v>75</v>
      </c>
      <c r="B32" s="169">
        <f>ASG_Total!C33/ASG_Total!$H33</f>
        <v>0.62067297252329579</v>
      </c>
      <c r="C32" s="169">
        <f>ASG_Total!D33/ASG_Total!$H33</f>
        <v>4.0767941151154161E-2</v>
      </c>
      <c r="D32" s="169">
        <f>ASG_Total!E33/ASG_Total!$H33</f>
        <v>6.5793190725097969E-2</v>
      </c>
      <c r="E32" s="169">
        <f>JP!B35/ASG_Total!$H33</f>
        <v>0.23705236408351804</v>
      </c>
      <c r="F32" s="169">
        <f>JP!C35/ASG_Total!$H33</f>
        <v>3.5170876887116009E-2</v>
      </c>
      <c r="G32" s="169">
        <f>ASG_Total!G33/ASG_Total!$H33</f>
        <v>5.4265462981832407E-4</v>
      </c>
      <c r="H32" s="170">
        <f t="shared" si="0"/>
        <v>1.0000000000000002</v>
      </c>
      <c r="I32" s="171" t="s">
        <v>75</v>
      </c>
      <c r="J32" s="147"/>
    </row>
    <row r="33" spans="1:10">
      <c r="A33" s="59"/>
      <c r="B33" s="172"/>
      <c r="C33" s="172"/>
      <c r="D33" s="172"/>
      <c r="E33" s="172"/>
      <c r="F33" s="172"/>
      <c r="G33" s="172"/>
      <c r="H33" s="173"/>
      <c r="I33" s="59"/>
      <c r="J33" s="147"/>
    </row>
    <row r="34" spans="1:10">
      <c r="A34" s="187" t="s">
        <v>121</v>
      </c>
      <c r="B34" s="174">
        <f t="shared" ref="B34:G34" si="1">MIN(B6:B32)</f>
        <v>0.46706969050323072</v>
      </c>
      <c r="C34" s="174">
        <f t="shared" si="1"/>
        <v>1.5433962735937235E-2</v>
      </c>
      <c r="D34" s="174">
        <f t="shared" si="1"/>
        <v>4.0960115098060842E-2</v>
      </c>
      <c r="E34" s="174">
        <f t="shared" si="1"/>
        <v>0.10899251436734261</v>
      </c>
      <c r="F34" s="174">
        <f t="shared" si="1"/>
        <v>4.6941839499272195E-4</v>
      </c>
      <c r="G34" s="175">
        <f t="shared" si="1"/>
        <v>-6.9973186572450288E-2</v>
      </c>
    </row>
    <row r="35" spans="1:10">
      <c r="A35" s="188"/>
      <c r="B35" s="176" t="str">
        <f>VLOOKUP(B34,B$6:$I$32,B$36,FALSE)</f>
        <v>Zug</v>
      </c>
      <c r="C35" s="176" t="str">
        <f>VLOOKUP(C34,C$6:$I$32,C$36,FALSE)</f>
        <v>Nidwalden</v>
      </c>
      <c r="D35" s="176" t="str">
        <f>VLOOKUP(D34,D$6:$I$32,D$36,FALSE)</f>
        <v>Genf</v>
      </c>
      <c r="E35" s="176" t="str">
        <f>VLOOKUP(E34,E$6:$I$32,E$36,FALSE)</f>
        <v>Nidwalden</v>
      </c>
      <c r="F35" s="176" t="str">
        <f>VLOOKUP(F34,F$6:$I$32,F$36,FALSE)</f>
        <v>Wallis</v>
      </c>
      <c r="G35" s="177" t="str">
        <f>VLOOKUP(G34,G$6:$I$32,G$36,FALSE)</f>
        <v>Neuenburg</v>
      </c>
    </row>
    <row r="36" spans="1:10" ht="4.5" customHeight="1">
      <c r="A36" s="178"/>
      <c r="B36" s="179">
        <v>8</v>
      </c>
      <c r="C36" s="179">
        <v>7</v>
      </c>
      <c r="D36" s="179">
        <v>6</v>
      </c>
      <c r="E36" s="179">
        <v>5</v>
      </c>
      <c r="F36" s="179">
        <v>4</v>
      </c>
      <c r="G36" s="179">
        <v>3</v>
      </c>
    </row>
    <row r="37" spans="1:10">
      <c r="A37" s="187" t="s">
        <v>122</v>
      </c>
      <c r="B37" s="174">
        <f t="shared" ref="B37:G37" si="2">MAX(B6:B31)</f>
        <v>0.74375016326172927</v>
      </c>
      <c r="C37" s="174">
        <f t="shared" si="2"/>
        <v>9.9999929738914237E-2</v>
      </c>
      <c r="D37" s="174">
        <f t="shared" si="2"/>
        <v>0.16028393135968177</v>
      </c>
      <c r="E37" s="174">
        <f t="shared" si="2"/>
        <v>0.32201083510816608</v>
      </c>
      <c r="F37" s="174">
        <f t="shared" si="2"/>
        <v>0.25153753156459641</v>
      </c>
      <c r="G37" s="175">
        <f t="shared" si="2"/>
        <v>2.1769449929807717E-2</v>
      </c>
    </row>
    <row r="38" spans="1:10">
      <c r="A38" s="188"/>
      <c r="B38" s="176" t="str">
        <f>VLOOKUP(B37,B$6:$I$32,B$36,FALSE)</f>
        <v>Basel-Landschaft</v>
      </c>
      <c r="C38" s="176" t="str">
        <f>VLOOKUP(C37,C$6:$I$32,C$36,FALSE)</f>
        <v>Genf</v>
      </c>
      <c r="D38" s="176" t="str">
        <f>VLOOKUP(D37,D$6:$I$32,D$36,FALSE)</f>
        <v>Nidwalden</v>
      </c>
      <c r="E38" s="176" t="str">
        <f>VLOOKUP(E37,E$6:$I$32,E$36,FALSE)</f>
        <v>Waadt</v>
      </c>
      <c r="F38" s="176" t="str">
        <f>VLOOKUP(F37,F$6:$I$32,F$36,FALSE)</f>
        <v>Zug</v>
      </c>
      <c r="G38" s="177" t="str">
        <f>VLOOKUP(G37,G$6:$I$32,G$36,FALSE)</f>
        <v>Glarus</v>
      </c>
    </row>
    <row r="40" spans="1:10">
      <c r="G40" s="180"/>
    </row>
  </sheetData>
  <mergeCells count="2">
    <mergeCell ref="A37:A38"/>
    <mergeCell ref="A34:A35"/>
  </mergeCells>
  <conditionalFormatting sqref="I6:I28 C3:H28">
    <cfRule type="expression" dxfId="0" priority="1" stopIfTrue="1">
      <formula>ISBLANK(C3)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>
    <oddHeader>&amp;L&amp;F&amp;R&amp;A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Info</vt:lpstr>
      <vt:lpstr>NP</vt:lpstr>
      <vt:lpstr>QS</vt:lpstr>
      <vt:lpstr>VERM</vt:lpstr>
      <vt:lpstr>JP</vt:lpstr>
      <vt:lpstr>REPART</vt:lpstr>
      <vt:lpstr>ASG_Total</vt:lpstr>
      <vt:lpstr>ASG_pro_Einwohner</vt:lpstr>
      <vt:lpstr>ASG_in_Prozent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U80748513</cp:lastModifiedBy>
  <cp:lastPrinted>2012-01-12T14:25:26Z</cp:lastPrinted>
  <dcterms:created xsi:type="dcterms:W3CDTF">2010-11-03T16:06:04Z</dcterms:created>
  <dcterms:modified xsi:type="dcterms:W3CDTF">2012-05-15T09:49:09Z</dcterms:modified>
</cp:coreProperties>
</file>