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O:\Fbr-daten\FBR-FA\01_Allgemeines\PR\Homepage\2020\Datenbank\Dateien\Tabellen\"/>
    </mc:Choice>
  </mc:AlternateContent>
  <bookViews>
    <workbookView xWindow="0" yWindow="0" windowWidth="13125" windowHeight="6105"/>
  </bookViews>
  <sheets>
    <sheet name="INTRO" sheetId="14" r:id="rId1"/>
    <sheet name="TOTAL" sheetId="1" r:id="rId2"/>
    <sheet name="DOT" sheetId="7" r:id="rId3"/>
    <sheet name="GLA_1" sheetId="2" r:id="rId4"/>
    <sheet name="GLA_2" sheetId="6" r:id="rId5"/>
    <sheet name="SLA_AC_1" sheetId="8" r:id="rId6"/>
    <sheet name="SLA_AC_2" sheetId="10" r:id="rId7"/>
    <sheet name="SLA_F_1" sheetId="11" r:id="rId8"/>
    <sheet name="SLA_F_2" sheetId="12" r:id="rId9"/>
    <sheet name="DFIE" sheetId="15" state="veryHidden" r:id="rId10"/>
  </sheets>
  <definedNames>
    <definedName name="_xlnm.Print_Area" localSheetId="2">DOT!$B$1:$J$13</definedName>
    <definedName name="_xlnm.Print_Area" localSheetId="3">GLA_1!$B$1:$P$67</definedName>
    <definedName name="_xlnm.Print_Area" localSheetId="4">GLA_2!$B$1:$G$35</definedName>
    <definedName name="_xlnm.Print_Area" localSheetId="5">SLA_AC_1!$B$1:$L$35</definedName>
    <definedName name="_xlnm.Print_Area" localSheetId="6">SLA_AC_2!$B$1:$O$39</definedName>
    <definedName name="_xlnm.Print_Area" localSheetId="7">SLA_F_1!$B$1:$K$32</definedName>
    <definedName name="_xlnm.Print_Area" localSheetId="8">SLA_F_2!$B$1:$H$38</definedName>
    <definedName name="_xlnm.Print_Area" localSheetId="1">TOTAL!$A$1:$G$36</definedName>
  </definedNames>
  <calcPr calcId="162913"/>
</workbook>
</file>

<file path=xl/calcChain.xml><?xml version="1.0" encoding="utf-8"?>
<calcChain xmlns="http://schemas.openxmlformats.org/spreadsheetml/2006/main">
  <c r="J9" i="7" l="1"/>
  <c r="I9" i="7"/>
  <c r="G9" i="7"/>
  <c r="G78" i="15"/>
  <c r="F78" i="15"/>
  <c r="E78" i="15"/>
  <c r="D78" i="15"/>
  <c r="F77" i="15"/>
  <c r="G72" i="15"/>
  <c r="E66" i="15"/>
  <c r="B60" i="15"/>
  <c r="B56" i="15"/>
  <c r="B52" i="15"/>
  <c r="B44" i="15"/>
  <c r="B31" i="12" s="1"/>
  <c r="B40" i="15"/>
  <c r="B27" i="12" s="1"/>
  <c r="B36" i="15"/>
  <c r="B23" i="12" s="1"/>
  <c r="B28" i="15"/>
  <c r="B15" i="12" s="1"/>
  <c r="B24" i="15"/>
  <c r="B20" i="15"/>
  <c r="F13" i="15"/>
  <c r="B12" i="15"/>
  <c r="B9" i="15"/>
  <c r="B178" i="15" s="1"/>
  <c r="B38" i="12" s="1"/>
  <c r="B8" i="15"/>
  <c r="B68" i="15" s="1"/>
  <c r="C8" i="1" s="1"/>
  <c r="G2" i="15"/>
  <c r="F167" i="15" s="1"/>
  <c r="D34" i="12"/>
  <c r="E34" i="12" s="1"/>
  <c r="C34" i="12"/>
  <c r="E33" i="12"/>
  <c r="D33" i="12"/>
  <c r="C33" i="12"/>
  <c r="D32" i="12"/>
  <c r="E32" i="12" s="1"/>
  <c r="C32" i="12"/>
  <c r="D31" i="12"/>
  <c r="C31" i="12"/>
  <c r="E31" i="12" s="1"/>
  <c r="D30" i="12"/>
  <c r="E30" i="12" s="1"/>
  <c r="C30" i="12"/>
  <c r="E29" i="12"/>
  <c r="D29" i="12"/>
  <c r="C29" i="12"/>
  <c r="D28" i="12"/>
  <c r="E28" i="12" s="1"/>
  <c r="C28" i="12"/>
  <c r="D27" i="12"/>
  <c r="C27" i="12"/>
  <c r="D26" i="12"/>
  <c r="E26" i="12" s="1"/>
  <c r="C26" i="12"/>
  <c r="E25" i="12"/>
  <c r="D25" i="12"/>
  <c r="C25" i="12"/>
  <c r="D24" i="12"/>
  <c r="E24" i="12" s="1"/>
  <c r="C24" i="12"/>
  <c r="D23" i="12"/>
  <c r="E23" i="12" s="1"/>
  <c r="C23" i="12"/>
  <c r="D22" i="12"/>
  <c r="E22" i="12" s="1"/>
  <c r="C22" i="12"/>
  <c r="E21" i="12"/>
  <c r="D21" i="12"/>
  <c r="C21" i="12"/>
  <c r="D20" i="12"/>
  <c r="E20" i="12" s="1"/>
  <c r="C20" i="12"/>
  <c r="D19" i="12"/>
  <c r="E19" i="12" s="1"/>
  <c r="C19" i="12"/>
  <c r="D18" i="12"/>
  <c r="E18" i="12" s="1"/>
  <c r="C18" i="12"/>
  <c r="E17" i="12"/>
  <c r="D17" i="12"/>
  <c r="C17" i="12"/>
  <c r="D16" i="12"/>
  <c r="E16" i="12" s="1"/>
  <c r="C16" i="12"/>
  <c r="D15" i="12"/>
  <c r="C15" i="12"/>
  <c r="D14" i="12"/>
  <c r="E14" i="12" s="1"/>
  <c r="C14" i="12"/>
  <c r="E13" i="12"/>
  <c r="D13" i="12"/>
  <c r="C13" i="12"/>
  <c r="D12" i="12"/>
  <c r="E12" i="12" s="1"/>
  <c r="C12" i="12"/>
  <c r="D11" i="12"/>
  <c r="C11" i="12"/>
  <c r="B11" i="12"/>
  <c r="E10" i="12"/>
  <c r="D10" i="12"/>
  <c r="C10" i="12"/>
  <c r="D9" i="12"/>
  <c r="C9" i="12"/>
  <c r="C8" i="12"/>
  <c r="B8" i="12"/>
  <c r="F8" i="11"/>
  <c r="E8" i="11"/>
  <c r="B8" i="11"/>
  <c r="E34" i="10"/>
  <c r="C34" i="10"/>
  <c r="C33" i="10"/>
  <c r="C32" i="10"/>
  <c r="C31" i="10"/>
  <c r="B31" i="10"/>
  <c r="C30" i="10"/>
  <c r="C29" i="10"/>
  <c r="D28" i="10"/>
  <c r="C28" i="10"/>
  <c r="C27" i="10"/>
  <c r="B27" i="10"/>
  <c r="E26" i="10"/>
  <c r="C26" i="10"/>
  <c r="C25" i="10"/>
  <c r="C24" i="10"/>
  <c r="C23" i="10"/>
  <c r="B23" i="10"/>
  <c r="C22" i="10"/>
  <c r="D21" i="10"/>
  <c r="C21" i="10"/>
  <c r="E20" i="10"/>
  <c r="D20" i="10"/>
  <c r="C20" i="10"/>
  <c r="D19" i="10"/>
  <c r="C19" i="10"/>
  <c r="C18" i="10"/>
  <c r="C17" i="10"/>
  <c r="C16" i="10"/>
  <c r="C15" i="10"/>
  <c r="B15" i="10"/>
  <c r="C14" i="10"/>
  <c r="C13" i="10"/>
  <c r="E12" i="10"/>
  <c r="C12" i="10"/>
  <c r="D11" i="10"/>
  <c r="C11" i="10"/>
  <c r="B11" i="10"/>
  <c r="E10" i="10"/>
  <c r="C10" i="10"/>
  <c r="C9" i="10"/>
  <c r="B8" i="10"/>
  <c r="K35" i="8"/>
  <c r="G35" i="8"/>
  <c r="L34" i="8"/>
  <c r="J34" i="8"/>
  <c r="F34" i="8"/>
  <c r="H34" i="8" s="1"/>
  <c r="D34" i="10" s="1"/>
  <c r="J33" i="8"/>
  <c r="L33" i="8" s="1"/>
  <c r="E33" i="10" s="1"/>
  <c r="F33" i="8"/>
  <c r="H33" i="8" s="1"/>
  <c r="D33" i="10" s="1"/>
  <c r="L32" i="8"/>
  <c r="E32" i="10" s="1"/>
  <c r="J32" i="8"/>
  <c r="H32" i="8"/>
  <c r="D32" i="10" s="1"/>
  <c r="F32" i="8"/>
  <c r="J31" i="8"/>
  <c r="L31" i="8" s="1"/>
  <c r="E31" i="10" s="1"/>
  <c r="F31" i="8"/>
  <c r="H31" i="8" s="1"/>
  <c r="D31" i="10" s="1"/>
  <c r="B31" i="8"/>
  <c r="L30" i="8"/>
  <c r="E30" i="10" s="1"/>
  <c r="J30" i="8"/>
  <c r="F30" i="8"/>
  <c r="H30" i="8" s="1"/>
  <c r="D30" i="10" s="1"/>
  <c r="J29" i="8"/>
  <c r="L29" i="8" s="1"/>
  <c r="E29" i="10" s="1"/>
  <c r="H29" i="8"/>
  <c r="D29" i="10" s="1"/>
  <c r="F29" i="8"/>
  <c r="J28" i="8"/>
  <c r="L28" i="8" s="1"/>
  <c r="E28" i="10" s="1"/>
  <c r="H28" i="8"/>
  <c r="F28" i="8"/>
  <c r="J27" i="8"/>
  <c r="L27" i="8" s="1"/>
  <c r="E27" i="10" s="1"/>
  <c r="F27" i="8"/>
  <c r="H27" i="8" s="1"/>
  <c r="D27" i="10" s="1"/>
  <c r="B27" i="8"/>
  <c r="L26" i="8"/>
  <c r="J26" i="8"/>
  <c r="H26" i="8"/>
  <c r="D26" i="10" s="1"/>
  <c r="F26" i="8"/>
  <c r="J25" i="8"/>
  <c r="L25" i="8" s="1"/>
  <c r="E25" i="10" s="1"/>
  <c r="H25" i="8"/>
  <c r="D25" i="10" s="1"/>
  <c r="F25" i="8"/>
  <c r="J24" i="8"/>
  <c r="L24" i="8" s="1"/>
  <c r="E24" i="10" s="1"/>
  <c r="H24" i="8"/>
  <c r="D24" i="10" s="1"/>
  <c r="F24" i="8"/>
  <c r="L23" i="8"/>
  <c r="E23" i="10" s="1"/>
  <c r="J23" i="8"/>
  <c r="F23" i="8"/>
  <c r="H23" i="8" s="1"/>
  <c r="D23" i="10" s="1"/>
  <c r="B23" i="8"/>
  <c r="L22" i="8"/>
  <c r="E22" i="10" s="1"/>
  <c r="J22" i="8"/>
  <c r="F22" i="8"/>
  <c r="H22" i="8" s="1"/>
  <c r="D22" i="10" s="1"/>
  <c r="J21" i="8"/>
  <c r="L21" i="8" s="1"/>
  <c r="E21" i="10" s="1"/>
  <c r="F21" i="8"/>
  <c r="H21" i="8" s="1"/>
  <c r="L20" i="8"/>
  <c r="J20" i="8"/>
  <c r="H20" i="8"/>
  <c r="F20" i="8"/>
  <c r="L19" i="8"/>
  <c r="E19" i="10" s="1"/>
  <c r="J19" i="8"/>
  <c r="F19" i="8"/>
  <c r="H19" i="8" s="1"/>
  <c r="L18" i="8"/>
  <c r="E18" i="10" s="1"/>
  <c r="J18" i="8"/>
  <c r="F18" i="8"/>
  <c r="H18" i="8" s="1"/>
  <c r="D18" i="10" s="1"/>
  <c r="J17" i="8"/>
  <c r="L17" i="8" s="1"/>
  <c r="E17" i="10" s="1"/>
  <c r="F17" i="8"/>
  <c r="H17" i="8" s="1"/>
  <c r="D17" i="10" s="1"/>
  <c r="L16" i="8"/>
  <c r="E16" i="10" s="1"/>
  <c r="J16" i="8"/>
  <c r="H16" i="8"/>
  <c r="D16" i="10" s="1"/>
  <c r="F16" i="8"/>
  <c r="J15" i="8"/>
  <c r="L15" i="8" s="1"/>
  <c r="E15" i="10" s="1"/>
  <c r="F15" i="8"/>
  <c r="H15" i="8" s="1"/>
  <c r="D15" i="10" s="1"/>
  <c r="B15" i="8"/>
  <c r="L14" i="8"/>
  <c r="E14" i="10" s="1"/>
  <c r="J14" i="8"/>
  <c r="F14" i="8"/>
  <c r="H14" i="8" s="1"/>
  <c r="D14" i="10" s="1"/>
  <c r="J13" i="8"/>
  <c r="L13" i="8" s="1"/>
  <c r="E13" i="10" s="1"/>
  <c r="H13" i="8"/>
  <c r="D13" i="10" s="1"/>
  <c r="F13" i="8"/>
  <c r="J12" i="8"/>
  <c r="L12" i="8" s="1"/>
  <c r="H12" i="8"/>
  <c r="D12" i="10" s="1"/>
  <c r="F12" i="8"/>
  <c r="J11" i="8"/>
  <c r="L11" i="8" s="1"/>
  <c r="E11" i="10" s="1"/>
  <c r="F11" i="8"/>
  <c r="H11" i="8" s="1"/>
  <c r="B11" i="8"/>
  <c r="L10" i="8"/>
  <c r="J10" i="8"/>
  <c r="H10" i="8"/>
  <c r="D10" i="10" s="1"/>
  <c r="F10" i="8"/>
  <c r="J9" i="8"/>
  <c r="H9" i="8"/>
  <c r="D9" i="10" s="1"/>
  <c r="F9" i="8"/>
  <c r="K8" i="8"/>
  <c r="J8" i="8"/>
  <c r="G8" i="8"/>
  <c r="F8" i="8"/>
  <c r="B8" i="8"/>
  <c r="J7" i="8"/>
  <c r="F7" i="8"/>
  <c r="B31" i="6"/>
  <c r="B27" i="6"/>
  <c r="B23" i="6"/>
  <c r="B15" i="6"/>
  <c r="B11" i="6"/>
  <c r="L67" i="2"/>
  <c r="M67" i="2" s="1"/>
  <c r="N59" i="2" s="1"/>
  <c r="O59" i="2" s="1"/>
  <c r="K67" i="2"/>
  <c r="C67" i="2"/>
  <c r="M66" i="2"/>
  <c r="L66" i="2"/>
  <c r="E66" i="2"/>
  <c r="D66" i="2"/>
  <c r="M65" i="2"/>
  <c r="L65" i="2"/>
  <c r="E65" i="2"/>
  <c r="D65" i="2"/>
  <c r="M64" i="2"/>
  <c r="L64" i="2"/>
  <c r="E64" i="2"/>
  <c r="D64" i="2"/>
  <c r="M63" i="2"/>
  <c r="L63" i="2"/>
  <c r="J63" i="2"/>
  <c r="E63" i="2"/>
  <c r="D63" i="2"/>
  <c r="B63" i="2"/>
  <c r="N62" i="2"/>
  <c r="O62" i="2" s="1"/>
  <c r="M62" i="2"/>
  <c r="L62" i="2"/>
  <c r="D62" i="2"/>
  <c r="E62" i="2" s="1"/>
  <c r="N61" i="2"/>
  <c r="O61" i="2" s="1"/>
  <c r="M61" i="2"/>
  <c r="L61" i="2"/>
  <c r="D61" i="2"/>
  <c r="E61" i="2" s="1"/>
  <c r="N60" i="2"/>
  <c r="O60" i="2" s="1"/>
  <c r="M60" i="2"/>
  <c r="L60" i="2"/>
  <c r="D60" i="2"/>
  <c r="E60" i="2" s="1"/>
  <c r="M59" i="2"/>
  <c r="L59" i="2"/>
  <c r="J59" i="2"/>
  <c r="D59" i="2"/>
  <c r="E59" i="2" s="1"/>
  <c r="B59" i="2"/>
  <c r="M58" i="2"/>
  <c r="L58" i="2"/>
  <c r="E58" i="2"/>
  <c r="D58" i="2"/>
  <c r="M57" i="2"/>
  <c r="L57" i="2"/>
  <c r="E57" i="2"/>
  <c r="D57" i="2"/>
  <c r="M56" i="2"/>
  <c r="L56" i="2"/>
  <c r="E56" i="2"/>
  <c r="D56" i="2"/>
  <c r="M55" i="2"/>
  <c r="L55" i="2"/>
  <c r="J55" i="2"/>
  <c r="E55" i="2"/>
  <c r="D55" i="2"/>
  <c r="B55" i="2"/>
  <c r="N54" i="2"/>
  <c r="O54" i="2" s="1"/>
  <c r="M54" i="2"/>
  <c r="L54" i="2"/>
  <c r="D54" i="2"/>
  <c r="E54" i="2" s="1"/>
  <c r="N53" i="2"/>
  <c r="O53" i="2" s="1"/>
  <c r="M53" i="2"/>
  <c r="L53" i="2"/>
  <c r="D53" i="2"/>
  <c r="E53" i="2" s="1"/>
  <c r="N52" i="2"/>
  <c r="O52" i="2" s="1"/>
  <c r="M52" i="2"/>
  <c r="L52" i="2"/>
  <c r="D52" i="2"/>
  <c r="E52" i="2" s="1"/>
  <c r="N51" i="2"/>
  <c r="O51" i="2" s="1"/>
  <c r="M51" i="2"/>
  <c r="L51" i="2"/>
  <c r="D51" i="2"/>
  <c r="E51" i="2" s="1"/>
  <c r="N50" i="2"/>
  <c r="O50" i="2" s="1"/>
  <c r="M50" i="2"/>
  <c r="L50" i="2"/>
  <c r="D50" i="2"/>
  <c r="E50" i="2" s="1"/>
  <c r="O49" i="2"/>
  <c r="N49" i="2"/>
  <c r="M49" i="2"/>
  <c r="L49" i="2"/>
  <c r="D49" i="2"/>
  <c r="E49" i="2" s="1"/>
  <c r="N48" i="2"/>
  <c r="O48" i="2" s="1"/>
  <c r="M48" i="2"/>
  <c r="L48" i="2"/>
  <c r="D48" i="2"/>
  <c r="E48" i="2" s="1"/>
  <c r="N47" i="2"/>
  <c r="O47" i="2" s="1"/>
  <c r="M47" i="2"/>
  <c r="L47" i="2"/>
  <c r="J47" i="2"/>
  <c r="D47" i="2"/>
  <c r="E47" i="2" s="1"/>
  <c r="B47" i="2"/>
  <c r="M46" i="2"/>
  <c r="L46" i="2"/>
  <c r="D46" i="2"/>
  <c r="E46" i="2" s="1"/>
  <c r="M45" i="2"/>
  <c r="L45" i="2"/>
  <c r="E45" i="2"/>
  <c r="D45" i="2"/>
  <c r="M44" i="2"/>
  <c r="L44" i="2"/>
  <c r="D44" i="2"/>
  <c r="E44" i="2" s="1"/>
  <c r="M43" i="2"/>
  <c r="L43" i="2"/>
  <c r="J43" i="2"/>
  <c r="E43" i="2"/>
  <c r="D43" i="2"/>
  <c r="B43" i="2"/>
  <c r="N42" i="2"/>
  <c r="O42" i="2" s="1"/>
  <c r="M42" i="2"/>
  <c r="L42" i="2"/>
  <c r="D42" i="2"/>
  <c r="E42" i="2" s="1"/>
  <c r="N41" i="2"/>
  <c r="O41" i="2" s="1"/>
  <c r="M41" i="2"/>
  <c r="L41" i="2"/>
  <c r="E41" i="2"/>
  <c r="D41" i="2"/>
  <c r="L40" i="2"/>
  <c r="J40" i="2"/>
  <c r="D40" i="2"/>
  <c r="C40" i="2"/>
  <c r="B40" i="2"/>
  <c r="L39" i="2"/>
  <c r="D39" i="2"/>
  <c r="N33" i="2"/>
  <c r="M33" i="2"/>
  <c r="K33" i="2"/>
  <c r="D33" i="2"/>
  <c r="C33" i="2"/>
  <c r="E33" i="2" s="1"/>
  <c r="N32" i="2"/>
  <c r="O32" i="2" s="1"/>
  <c r="M32" i="2"/>
  <c r="E32" i="2"/>
  <c r="N31" i="2"/>
  <c r="O31" i="2" s="1"/>
  <c r="M31" i="2"/>
  <c r="E31" i="2"/>
  <c r="F31" i="2" s="1"/>
  <c r="G31" i="2" s="1"/>
  <c r="N30" i="2"/>
  <c r="O30" i="2" s="1"/>
  <c r="M30" i="2"/>
  <c r="E30" i="2"/>
  <c r="N29" i="2"/>
  <c r="O29" i="2" s="1"/>
  <c r="M29" i="2"/>
  <c r="J29" i="2"/>
  <c r="E29" i="2"/>
  <c r="F29" i="2" s="1"/>
  <c r="G29" i="2" s="1"/>
  <c r="B29" i="2"/>
  <c r="N28" i="2"/>
  <c r="O28" i="2" s="1"/>
  <c r="M28" i="2"/>
  <c r="E28" i="2"/>
  <c r="N27" i="2"/>
  <c r="O27" i="2" s="1"/>
  <c r="M27" i="2"/>
  <c r="E27" i="2"/>
  <c r="N26" i="2"/>
  <c r="O26" i="2" s="1"/>
  <c r="M26" i="2"/>
  <c r="E26" i="2"/>
  <c r="N25" i="2"/>
  <c r="O25" i="2" s="1"/>
  <c r="M25" i="2"/>
  <c r="J25" i="2"/>
  <c r="E25" i="2"/>
  <c r="F25" i="2" s="1"/>
  <c r="G25" i="2" s="1"/>
  <c r="B25" i="2"/>
  <c r="N24" i="2"/>
  <c r="O24" i="2" s="1"/>
  <c r="M24" i="2"/>
  <c r="E24" i="2"/>
  <c r="F24" i="2" s="1"/>
  <c r="G24" i="2" s="1"/>
  <c r="N23" i="2"/>
  <c r="O23" i="2" s="1"/>
  <c r="M23" i="2"/>
  <c r="E23" i="2"/>
  <c r="F23" i="2" s="1"/>
  <c r="G23" i="2" s="1"/>
  <c r="N22" i="2"/>
  <c r="O22" i="2" s="1"/>
  <c r="M22" i="2"/>
  <c r="E22" i="2"/>
  <c r="F22" i="2" s="1"/>
  <c r="G22" i="2" s="1"/>
  <c r="N21" i="2"/>
  <c r="O21" i="2" s="1"/>
  <c r="M21" i="2"/>
  <c r="J21" i="2"/>
  <c r="E21" i="2"/>
  <c r="F21" i="2" s="1"/>
  <c r="G21" i="2" s="1"/>
  <c r="B21" i="2"/>
  <c r="N20" i="2"/>
  <c r="O20" i="2" s="1"/>
  <c r="M20" i="2"/>
  <c r="E20" i="2"/>
  <c r="F20" i="2" s="1"/>
  <c r="G20" i="2" s="1"/>
  <c r="N19" i="2"/>
  <c r="O19" i="2" s="1"/>
  <c r="M19" i="2"/>
  <c r="E19" i="2"/>
  <c r="F19" i="2" s="1"/>
  <c r="G19" i="2" s="1"/>
  <c r="N18" i="2"/>
  <c r="O18" i="2" s="1"/>
  <c r="M18" i="2"/>
  <c r="E18" i="2"/>
  <c r="F18" i="2" s="1"/>
  <c r="G18" i="2" s="1"/>
  <c r="N17" i="2"/>
  <c r="O17" i="2" s="1"/>
  <c r="M17" i="2"/>
  <c r="E17" i="2"/>
  <c r="F17" i="2" s="1"/>
  <c r="G17" i="2" s="1"/>
  <c r="N16" i="2"/>
  <c r="O16" i="2" s="1"/>
  <c r="M16" i="2"/>
  <c r="E16" i="2"/>
  <c r="F16" i="2" s="1"/>
  <c r="G16" i="2" s="1"/>
  <c r="N15" i="2"/>
  <c r="O15" i="2" s="1"/>
  <c r="M15" i="2"/>
  <c r="E15" i="2"/>
  <c r="F15" i="2" s="1"/>
  <c r="G15" i="2" s="1"/>
  <c r="N14" i="2"/>
  <c r="O14" i="2" s="1"/>
  <c r="M14" i="2"/>
  <c r="E14" i="2"/>
  <c r="F14" i="2" s="1"/>
  <c r="G14" i="2" s="1"/>
  <c r="N13" i="2"/>
  <c r="O13" i="2" s="1"/>
  <c r="M13" i="2"/>
  <c r="J13" i="2"/>
  <c r="E13" i="2"/>
  <c r="F13" i="2" s="1"/>
  <c r="G13" i="2" s="1"/>
  <c r="B13" i="2"/>
  <c r="N12" i="2"/>
  <c r="O12" i="2" s="1"/>
  <c r="M12" i="2"/>
  <c r="E12" i="2"/>
  <c r="F12" i="2" s="1"/>
  <c r="G12" i="2" s="1"/>
  <c r="N11" i="2"/>
  <c r="O11" i="2" s="1"/>
  <c r="M11" i="2"/>
  <c r="E11" i="2"/>
  <c r="F11" i="2" s="1"/>
  <c r="G11" i="2" s="1"/>
  <c r="N10" i="2"/>
  <c r="O10" i="2" s="1"/>
  <c r="M10" i="2"/>
  <c r="E10" i="2"/>
  <c r="F10" i="2" s="1"/>
  <c r="G10" i="2" s="1"/>
  <c r="N9" i="2"/>
  <c r="O9" i="2" s="1"/>
  <c r="M9" i="2"/>
  <c r="J9" i="2"/>
  <c r="E9" i="2"/>
  <c r="F9" i="2" s="1"/>
  <c r="G9" i="2" s="1"/>
  <c r="B9" i="2"/>
  <c r="N8" i="2"/>
  <c r="O8" i="2" s="1"/>
  <c r="M8" i="2"/>
  <c r="E8" i="2"/>
  <c r="F8" i="2" s="1"/>
  <c r="G8" i="2" s="1"/>
  <c r="N7" i="2"/>
  <c r="O7" i="2" s="1"/>
  <c r="M7" i="2"/>
  <c r="E7" i="2"/>
  <c r="F7" i="2" s="1"/>
  <c r="G7" i="2" s="1"/>
  <c r="M6" i="2"/>
  <c r="L6" i="2"/>
  <c r="J6" i="2"/>
  <c r="D6" i="2"/>
  <c r="C6" i="2"/>
  <c r="B6" i="2"/>
  <c r="H12" i="7"/>
  <c r="I12" i="7" s="1"/>
  <c r="G12" i="7"/>
  <c r="F12" i="7"/>
  <c r="E12" i="7"/>
  <c r="D12" i="7"/>
  <c r="J8" i="7"/>
  <c r="I7" i="7"/>
  <c r="G7" i="7"/>
  <c r="J6" i="7"/>
  <c r="J5" i="7"/>
  <c r="I5" i="7"/>
  <c r="G5" i="7"/>
  <c r="J4" i="7"/>
  <c r="J7" i="7" s="1"/>
  <c r="B31" i="1"/>
  <c r="B27" i="1"/>
  <c r="B23" i="1"/>
  <c r="B15" i="1"/>
  <c r="B11" i="1"/>
  <c r="C24" i="14"/>
  <c r="B13" i="14"/>
  <c r="H13" i="7" l="1"/>
  <c r="I13" i="7"/>
  <c r="F44" i="2"/>
  <c r="G44" i="2" s="1"/>
  <c r="F33" i="2"/>
  <c r="F27" i="2"/>
  <c r="G27" i="2" s="1"/>
  <c r="G13" i="7"/>
  <c r="F13" i="7"/>
  <c r="E13" i="7"/>
  <c r="P32" i="2" s="1"/>
  <c r="D34" i="6" s="1"/>
  <c r="D13" i="7"/>
  <c r="O33" i="2"/>
  <c r="P29" i="2"/>
  <c r="D31" i="6" s="1"/>
  <c r="F47" i="2"/>
  <c r="G47" i="2" s="1"/>
  <c r="L9" i="8"/>
  <c r="E9" i="10" s="1"/>
  <c r="J35" i="8"/>
  <c r="L35" i="8" s="1"/>
  <c r="F55" i="2"/>
  <c r="G55" i="2" s="1"/>
  <c r="G23" i="10"/>
  <c r="J23" i="10" s="1"/>
  <c r="F32" i="2"/>
  <c r="G32" i="2" s="1"/>
  <c r="D67" i="2"/>
  <c r="G25" i="10"/>
  <c r="J25" i="10" s="1"/>
  <c r="F66" i="2"/>
  <c r="G66" i="2" s="1"/>
  <c r="F35" i="8"/>
  <c r="H35" i="8" s="1"/>
  <c r="F30" i="2"/>
  <c r="G30" i="2" s="1"/>
  <c r="F61" i="2"/>
  <c r="G61" i="2" s="1"/>
  <c r="F26" i="2"/>
  <c r="G26" i="2" s="1"/>
  <c r="G33" i="2" s="1"/>
  <c r="F28" i="2"/>
  <c r="G28" i="2" s="1"/>
  <c r="F41" i="2"/>
  <c r="G41" i="2" s="1"/>
  <c r="F51" i="2"/>
  <c r="G51" i="2" s="1"/>
  <c r="F60" i="2"/>
  <c r="G60" i="2" s="1"/>
  <c r="N67" i="2"/>
  <c r="N66" i="2"/>
  <c r="O66" i="2" s="1"/>
  <c r="N65" i="2"/>
  <c r="O65" i="2" s="1"/>
  <c r="N64" i="2"/>
  <c r="O64" i="2" s="1"/>
  <c r="N63" i="2"/>
  <c r="O63" i="2" s="1"/>
  <c r="N46" i="2"/>
  <c r="O46" i="2" s="1"/>
  <c r="N45" i="2"/>
  <c r="O45" i="2" s="1"/>
  <c r="N44" i="2"/>
  <c r="O44" i="2" s="1"/>
  <c r="N43" i="2"/>
  <c r="O43" i="2" s="1"/>
  <c r="N58" i="2"/>
  <c r="O58" i="2" s="1"/>
  <c r="N57" i="2"/>
  <c r="O57" i="2" s="1"/>
  <c r="N56" i="2"/>
  <c r="O56" i="2" s="1"/>
  <c r="N55" i="2"/>
  <c r="O55" i="2" s="1"/>
  <c r="D37" i="10"/>
  <c r="G26" i="10"/>
  <c r="J26" i="10" s="1"/>
  <c r="D38" i="10"/>
  <c r="G20" i="10" s="1"/>
  <c r="J20" i="10" s="1"/>
  <c r="E67" i="2"/>
  <c r="F67" i="2" s="1"/>
  <c r="G15" i="10"/>
  <c r="J15" i="10" s="1"/>
  <c r="G16" i="10"/>
  <c r="J16" i="10" s="1"/>
  <c r="G31" i="10"/>
  <c r="J31" i="10" s="1"/>
  <c r="G32" i="10"/>
  <c r="J32" i="10" s="1"/>
  <c r="F31" i="10"/>
  <c r="I31" i="10" s="1"/>
  <c r="C35" i="12"/>
  <c r="G34" i="10"/>
  <c r="J34" i="10" s="1"/>
  <c r="E11" i="12"/>
  <c r="C37" i="10"/>
  <c r="E9" i="12"/>
  <c r="F11" i="10"/>
  <c r="I11" i="10" s="1"/>
  <c r="F19" i="10"/>
  <c r="I19" i="10" s="1"/>
  <c r="C38" i="10"/>
  <c r="E15" i="12"/>
  <c r="E27" i="12"/>
  <c r="B16" i="15"/>
  <c r="C20" i="14" s="1"/>
  <c r="B32" i="15"/>
  <c r="B48" i="15"/>
  <c r="B64" i="15"/>
  <c r="C51" i="14" s="1"/>
  <c r="B76" i="15"/>
  <c r="J3" i="7" s="1"/>
  <c r="B11" i="15"/>
  <c r="E2" i="14" s="1"/>
  <c r="E13" i="15"/>
  <c r="B15" i="15"/>
  <c r="C19" i="14" s="1"/>
  <c r="B19" i="15"/>
  <c r="C23" i="14" s="1"/>
  <c r="B23" i="15"/>
  <c r="B27" i="15"/>
  <c r="B31" i="15"/>
  <c r="B35" i="15"/>
  <c r="B39" i="15"/>
  <c r="B43" i="15"/>
  <c r="B47" i="15"/>
  <c r="B51" i="15"/>
  <c r="B55" i="15"/>
  <c r="B59" i="15"/>
  <c r="B63" i="15"/>
  <c r="C50" i="14" s="1"/>
  <c r="D66" i="15"/>
  <c r="B67" i="15"/>
  <c r="B7" i="1" s="1"/>
  <c r="B71" i="15"/>
  <c r="B36" i="1" s="1"/>
  <c r="F72" i="15"/>
  <c r="B75" i="15"/>
  <c r="H3" i="7" s="1"/>
  <c r="E77" i="15"/>
  <c r="B79" i="15"/>
  <c r="B6" i="7" s="1"/>
  <c r="F80" i="15"/>
  <c r="D82" i="15"/>
  <c r="B83" i="15"/>
  <c r="D11" i="7" s="1"/>
  <c r="B87" i="15"/>
  <c r="H11" i="7" s="1"/>
  <c r="B91" i="15"/>
  <c r="B1" i="2" s="1"/>
  <c r="B95" i="15"/>
  <c r="B35" i="2" s="1"/>
  <c r="B99" i="15"/>
  <c r="C4" i="2" s="1"/>
  <c r="B103" i="15"/>
  <c r="B107" i="15"/>
  <c r="P4" i="2" s="1"/>
  <c r="B111" i="15"/>
  <c r="P38" i="2" s="1"/>
  <c r="B115" i="15"/>
  <c r="F116" i="15"/>
  <c r="B119" i="15"/>
  <c r="D7" i="6" s="1"/>
  <c r="B123" i="15"/>
  <c r="D8" i="6" s="1"/>
  <c r="B127" i="15"/>
  <c r="D1" i="8" s="1"/>
  <c r="B131" i="15"/>
  <c r="J1" i="8" s="1"/>
  <c r="B135" i="15"/>
  <c r="G6" i="8" s="1"/>
  <c r="E137" i="15"/>
  <c r="B139" i="15"/>
  <c r="C6" i="10" s="1"/>
  <c r="B143" i="15"/>
  <c r="B147" i="15"/>
  <c r="N7" i="10" s="1"/>
  <c r="B151" i="15"/>
  <c r="O4" i="10" s="1"/>
  <c r="G155" i="15"/>
  <c r="B159" i="15"/>
  <c r="D6" i="11" s="1"/>
  <c r="B163" i="15"/>
  <c r="H6" i="11" s="1"/>
  <c r="G167" i="15"/>
  <c r="B171" i="15"/>
  <c r="F7" i="12" s="1"/>
  <c r="B175" i="15"/>
  <c r="G6" i="12" s="1"/>
  <c r="G80" i="15"/>
  <c r="E82" i="15"/>
  <c r="B84" i="15"/>
  <c r="E11" i="7" s="1"/>
  <c r="B88" i="15"/>
  <c r="I11" i="7" s="1"/>
  <c r="B92" i="15"/>
  <c r="H1" i="2" s="1"/>
  <c r="B96" i="15"/>
  <c r="H35" i="2" s="1"/>
  <c r="B100" i="15"/>
  <c r="B104" i="15"/>
  <c r="H4" i="2" s="1"/>
  <c r="B108" i="15"/>
  <c r="C38" i="2" s="1"/>
  <c r="B112" i="15"/>
  <c r="G116" i="15"/>
  <c r="B120" i="15"/>
  <c r="E7" i="6" s="1"/>
  <c r="B124" i="15"/>
  <c r="E8" i="6" s="1"/>
  <c r="B128" i="15"/>
  <c r="D3" i="8" s="1"/>
  <c r="B132" i="15"/>
  <c r="J3" i="8" s="1"/>
  <c r="B136" i="15"/>
  <c r="K6" i="8" s="1"/>
  <c r="F137" i="15"/>
  <c r="B140" i="15"/>
  <c r="F6" i="10" s="1"/>
  <c r="B144" i="15"/>
  <c r="B148" i="15"/>
  <c r="O7" i="10" s="1"/>
  <c r="B152" i="15"/>
  <c r="B37" i="10" s="1"/>
  <c r="D155" i="15"/>
  <c r="B155" i="15" s="1"/>
  <c r="B1" i="11" s="1"/>
  <c r="B156" i="15"/>
  <c r="B2" i="11" s="1"/>
  <c r="B160" i="15"/>
  <c r="E6" i="11" s="1"/>
  <c r="B164" i="15"/>
  <c r="I6" i="11" s="1"/>
  <c r="D167" i="15"/>
  <c r="B167" i="15" s="1"/>
  <c r="B1" i="12" s="1"/>
  <c r="B168" i="15"/>
  <c r="C7" i="12" s="1"/>
  <c r="B172" i="15"/>
  <c r="G7" i="12" s="1"/>
  <c r="B176" i="15"/>
  <c r="H6" i="12" s="1"/>
  <c r="G13" i="15"/>
  <c r="B17" i="15"/>
  <c r="C21" i="14" s="1"/>
  <c r="B21" i="15"/>
  <c r="C25" i="14" s="1"/>
  <c r="B25" i="15"/>
  <c r="B29" i="15"/>
  <c r="B33" i="15"/>
  <c r="B37" i="15"/>
  <c r="B41" i="15"/>
  <c r="B45" i="15"/>
  <c r="B49" i="15"/>
  <c r="B53" i="15"/>
  <c r="B3" i="8" s="1"/>
  <c r="B57" i="15"/>
  <c r="B61" i="15"/>
  <c r="F8" i="1" s="1"/>
  <c r="B65" i="15"/>
  <c r="B2" i="1" s="1"/>
  <c r="F66" i="15"/>
  <c r="B69" i="15"/>
  <c r="D8" i="1" s="1"/>
  <c r="D72" i="15"/>
  <c r="B72" i="15" s="1"/>
  <c r="B1" i="7" s="1"/>
  <c r="B73" i="15"/>
  <c r="B2" i="7" s="1"/>
  <c r="B77" i="15"/>
  <c r="B4" i="7" s="1"/>
  <c r="G77" i="15"/>
  <c r="D80" i="15"/>
  <c r="B80" i="15" s="1"/>
  <c r="B7" i="7" s="1"/>
  <c r="B81" i="15"/>
  <c r="B8" i="7" s="1"/>
  <c r="F82" i="15"/>
  <c r="B85" i="15"/>
  <c r="F11" i="7" s="1"/>
  <c r="B89" i="15"/>
  <c r="B11" i="7" s="1"/>
  <c r="B93" i="15"/>
  <c r="J1" i="2" s="1"/>
  <c r="B97" i="15"/>
  <c r="J35" i="2" s="1"/>
  <c r="B101" i="15"/>
  <c r="B105" i="15"/>
  <c r="K4" i="2" s="1"/>
  <c r="B109" i="15"/>
  <c r="H38" i="2" s="1"/>
  <c r="B113" i="15"/>
  <c r="D116" i="15"/>
  <c r="B116" i="15" s="1"/>
  <c r="B1" i="6" s="1"/>
  <c r="B117" i="15"/>
  <c r="B6" i="6" s="1"/>
  <c r="B121" i="15"/>
  <c r="F7" i="6" s="1"/>
  <c r="B125" i="15"/>
  <c r="F8" i="6" s="1"/>
  <c r="B129" i="15"/>
  <c r="F1" i="8" s="1"/>
  <c r="B133" i="15"/>
  <c r="G137" i="15"/>
  <c r="B141" i="15"/>
  <c r="I6" i="10" s="1"/>
  <c r="B145" i="15"/>
  <c r="L7" i="10" s="1"/>
  <c r="B149" i="15"/>
  <c r="M4" i="10" s="1"/>
  <c r="B153" i="15"/>
  <c r="B38" i="10" s="1"/>
  <c r="E155" i="15"/>
  <c r="B157" i="15"/>
  <c r="B6" i="11" s="1"/>
  <c r="B161" i="15"/>
  <c r="F6" i="11" s="1"/>
  <c r="B165" i="15"/>
  <c r="J6" i="11" s="1"/>
  <c r="E167" i="15"/>
  <c r="B169" i="15"/>
  <c r="D7" i="12" s="1"/>
  <c r="B173" i="15"/>
  <c r="H7" i="12" s="1"/>
  <c r="B177" i="15"/>
  <c r="B37" i="12" s="1"/>
  <c r="B10" i="15"/>
  <c r="E1" i="14" s="1"/>
  <c r="D13" i="15"/>
  <c r="B13" i="15" s="1"/>
  <c r="B14" i="14" s="1"/>
  <c r="B14" i="15"/>
  <c r="C17" i="14" s="1"/>
  <c r="B18" i="15"/>
  <c r="C22" i="14" s="1"/>
  <c r="B22" i="15"/>
  <c r="B26" i="15"/>
  <c r="B30" i="15"/>
  <c r="B34" i="15"/>
  <c r="B38" i="15"/>
  <c r="B42" i="15"/>
  <c r="B46" i="15"/>
  <c r="B50" i="15"/>
  <c r="B54" i="15"/>
  <c r="B58" i="15"/>
  <c r="B62" i="15"/>
  <c r="C49" i="14" s="1"/>
  <c r="B66" i="15"/>
  <c r="B3" i="1" s="1"/>
  <c r="G66" i="15"/>
  <c r="B70" i="15"/>
  <c r="E8" i="1" s="1"/>
  <c r="E72" i="15"/>
  <c r="B74" i="15"/>
  <c r="D3" i="7" s="1"/>
  <c r="D77" i="15"/>
  <c r="B78" i="15"/>
  <c r="B5" i="7" s="1"/>
  <c r="E80" i="15"/>
  <c r="B82" i="15"/>
  <c r="G82" i="15"/>
  <c r="B86" i="15"/>
  <c r="G11" i="7" s="1"/>
  <c r="B90" i="15"/>
  <c r="B12" i="7" s="1"/>
  <c r="B94" i="15"/>
  <c r="P1" i="2" s="1"/>
  <c r="B98" i="15"/>
  <c r="P35" i="2" s="1"/>
  <c r="B102" i="15"/>
  <c r="B106" i="15"/>
  <c r="L4" i="2" s="1"/>
  <c r="B110" i="15"/>
  <c r="K38" i="2" s="1"/>
  <c r="B114" i="15"/>
  <c r="E116" i="15"/>
  <c r="B118" i="15"/>
  <c r="C7" i="6" s="1"/>
  <c r="B122" i="15"/>
  <c r="C8" i="6" s="1"/>
  <c r="B126" i="15"/>
  <c r="G7" i="6" s="1"/>
  <c r="B130" i="15"/>
  <c r="F3" i="8" s="1"/>
  <c r="B134" i="15"/>
  <c r="D137" i="15"/>
  <c r="B137" i="15" s="1"/>
  <c r="B1" i="10" s="1"/>
  <c r="B138" i="15"/>
  <c r="B5" i="10" s="1"/>
  <c r="B142" i="15"/>
  <c r="B146" i="15"/>
  <c r="M7" i="10" s="1"/>
  <c r="B150" i="15"/>
  <c r="N4" i="10" s="1"/>
  <c r="B154" i="15"/>
  <c r="B39" i="10" s="1"/>
  <c r="F155" i="15"/>
  <c r="B158" i="15"/>
  <c r="C6" i="11" s="1"/>
  <c r="B162" i="15"/>
  <c r="G6" i="11" s="1"/>
  <c r="B166" i="15"/>
  <c r="K6" i="11" s="1"/>
  <c r="B170" i="15"/>
  <c r="E7" i="12" s="1"/>
  <c r="B174" i="15"/>
  <c r="F6" i="12" s="1"/>
  <c r="P19" i="2" l="1"/>
  <c r="D21" i="6" s="1"/>
  <c r="P11" i="2"/>
  <c r="D13" i="6" s="1"/>
  <c r="H22" i="2"/>
  <c r="C24" i="6" s="1"/>
  <c r="H19" i="2"/>
  <c r="C21" i="6" s="1"/>
  <c r="H20" i="2"/>
  <c r="C22" i="6" s="1"/>
  <c r="H13" i="2"/>
  <c r="C15" i="6" s="1"/>
  <c r="H12" i="2"/>
  <c r="C14" i="6" s="1"/>
  <c r="H11" i="2"/>
  <c r="C13" i="6" s="1"/>
  <c r="H31" i="2"/>
  <c r="C33" i="6" s="1"/>
  <c r="H14" i="2"/>
  <c r="C16" i="6" s="1"/>
  <c r="H23" i="2"/>
  <c r="C25" i="6" s="1"/>
  <c r="H7" i="2"/>
  <c r="H16" i="2"/>
  <c r="C18" i="6" s="1"/>
  <c r="H18" i="2"/>
  <c r="C20" i="6" s="1"/>
  <c r="H25" i="2"/>
  <c r="C27" i="6" s="1"/>
  <c r="H10" i="2"/>
  <c r="C12" i="6" s="1"/>
  <c r="H29" i="2"/>
  <c r="C31" i="6" s="1"/>
  <c r="H15" i="2"/>
  <c r="C17" i="6" s="1"/>
  <c r="H9" i="2"/>
  <c r="C11" i="6" s="1"/>
  <c r="H24" i="2"/>
  <c r="C26" i="6" s="1"/>
  <c r="H21" i="2"/>
  <c r="C23" i="6" s="1"/>
  <c r="H17" i="2"/>
  <c r="C19" i="6" s="1"/>
  <c r="H8" i="2"/>
  <c r="C10" i="6" s="1"/>
  <c r="B33" i="12"/>
  <c r="B33" i="8"/>
  <c r="B65" i="2"/>
  <c r="B31" i="2"/>
  <c r="B33" i="10"/>
  <c r="J31" i="2"/>
  <c r="B33" i="1"/>
  <c r="J65" i="2"/>
  <c r="B33" i="6"/>
  <c r="B17" i="12"/>
  <c r="B17" i="8"/>
  <c r="B49" i="2"/>
  <c r="B17" i="6"/>
  <c r="B17" i="1"/>
  <c r="J49" i="2"/>
  <c r="J15" i="2"/>
  <c r="B15" i="2"/>
  <c r="B17" i="10"/>
  <c r="B20" i="12"/>
  <c r="B20" i="10"/>
  <c r="B52" i="2"/>
  <c r="B20" i="6"/>
  <c r="J52" i="2"/>
  <c r="B18" i="2"/>
  <c r="B20" i="8"/>
  <c r="J18" i="2"/>
  <c r="B20" i="1"/>
  <c r="G8" i="11"/>
  <c r="K40" i="2"/>
  <c r="K6" i="2"/>
  <c r="B14" i="12"/>
  <c r="B14" i="8"/>
  <c r="B46" i="2"/>
  <c r="B14" i="6"/>
  <c r="B14" i="10"/>
  <c r="J46" i="2"/>
  <c r="B12" i="2"/>
  <c r="B14" i="1"/>
  <c r="J12" i="2"/>
  <c r="E37" i="12"/>
  <c r="F9" i="12"/>
  <c r="P45" i="2"/>
  <c r="F13" i="6" s="1"/>
  <c r="F38" i="2"/>
  <c r="N38" i="2"/>
  <c r="F4" i="2"/>
  <c r="N4" i="2"/>
  <c r="H8" i="11"/>
  <c r="H8" i="8"/>
  <c r="C8" i="10"/>
  <c r="D8" i="10"/>
  <c r="L8" i="8"/>
  <c r="E40" i="2"/>
  <c r="D8" i="8"/>
  <c r="E6" i="2"/>
  <c r="M40" i="2"/>
  <c r="E8" i="10"/>
  <c r="B29" i="12"/>
  <c r="B29" i="8"/>
  <c r="B29" i="10"/>
  <c r="B61" i="2"/>
  <c r="B29" i="6"/>
  <c r="B27" i="2"/>
  <c r="J61" i="2"/>
  <c r="B29" i="1"/>
  <c r="J27" i="2"/>
  <c r="B13" i="12"/>
  <c r="B13" i="8"/>
  <c r="B13" i="10"/>
  <c r="B45" i="2"/>
  <c r="B13" i="1"/>
  <c r="B11" i="2"/>
  <c r="J11" i="2"/>
  <c r="B13" i="6"/>
  <c r="J45" i="2"/>
  <c r="L6" i="8"/>
  <c r="H6" i="8"/>
  <c r="D6" i="8"/>
  <c r="B32" i="12"/>
  <c r="B32" i="10"/>
  <c r="B32" i="6"/>
  <c r="B64" i="2"/>
  <c r="B32" i="8"/>
  <c r="J64" i="2"/>
  <c r="J30" i="2"/>
  <c r="B30" i="2"/>
  <c r="B32" i="1"/>
  <c r="B16" i="12"/>
  <c r="B16" i="10"/>
  <c r="B48" i="2"/>
  <c r="B16" i="6"/>
  <c r="B16" i="8"/>
  <c r="B14" i="2"/>
  <c r="J14" i="2"/>
  <c r="J48" i="2"/>
  <c r="B16" i="1"/>
  <c r="H7" i="10"/>
  <c r="K7" i="10"/>
  <c r="E7" i="10"/>
  <c r="P37" i="2"/>
  <c r="P3" i="2"/>
  <c r="B26" i="12"/>
  <c r="B58" i="2"/>
  <c r="B26" i="10"/>
  <c r="B26" i="8"/>
  <c r="B26" i="6"/>
  <c r="B24" i="2"/>
  <c r="B26" i="1"/>
  <c r="J58" i="2"/>
  <c r="J24" i="2"/>
  <c r="B10" i="12"/>
  <c r="B42" i="2"/>
  <c r="B10" i="10"/>
  <c r="B10" i="8"/>
  <c r="B10" i="6"/>
  <c r="J42" i="2"/>
  <c r="B8" i="2"/>
  <c r="B10" i="1"/>
  <c r="J8" i="2"/>
  <c r="F32" i="10"/>
  <c r="I32" i="10" s="1"/>
  <c r="F28" i="10"/>
  <c r="I28" i="10" s="1"/>
  <c r="F24" i="10"/>
  <c r="I24" i="10" s="1"/>
  <c r="F20" i="10"/>
  <c r="I20" i="10" s="1"/>
  <c r="F16" i="10"/>
  <c r="I16" i="10" s="1"/>
  <c r="F12" i="10"/>
  <c r="I12" i="10" s="1"/>
  <c r="F30" i="10"/>
  <c r="I30" i="10" s="1"/>
  <c r="F22" i="10"/>
  <c r="I22" i="10" s="1"/>
  <c r="F14" i="10"/>
  <c r="I14" i="10" s="1"/>
  <c r="F29" i="10"/>
  <c r="I29" i="10" s="1"/>
  <c r="F21" i="10"/>
  <c r="I21" i="10" s="1"/>
  <c r="F13" i="10"/>
  <c r="I13" i="10" s="1"/>
  <c r="F33" i="10"/>
  <c r="I33" i="10" s="1"/>
  <c r="F9" i="10"/>
  <c r="F34" i="10"/>
  <c r="I34" i="10" s="1"/>
  <c r="F10" i="10"/>
  <c r="I10" i="10" s="1"/>
  <c r="F26" i="10"/>
  <c r="I26" i="10" s="1"/>
  <c r="F25" i="10"/>
  <c r="I25" i="10" s="1"/>
  <c r="F17" i="10"/>
  <c r="I17" i="10" s="1"/>
  <c r="F18" i="10"/>
  <c r="I18" i="10" s="1"/>
  <c r="G18" i="10"/>
  <c r="J18" i="10" s="1"/>
  <c r="G21" i="10"/>
  <c r="J21" i="10" s="1"/>
  <c r="G9" i="10"/>
  <c r="G33" i="10"/>
  <c r="J33" i="10" s="1"/>
  <c r="P58" i="2"/>
  <c r="F26" i="6" s="1"/>
  <c r="P46" i="2"/>
  <c r="F14" i="6" s="1"/>
  <c r="F58" i="2"/>
  <c r="G58" i="2" s="1"/>
  <c r="F48" i="2"/>
  <c r="G48" i="2" s="1"/>
  <c r="H28" i="2"/>
  <c r="C30" i="6" s="1"/>
  <c r="F52" i="2"/>
  <c r="G52" i="2" s="1"/>
  <c r="G14" i="10"/>
  <c r="J14" i="10" s="1"/>
  <c r="F64" i="2"/>
  <c r="G64" i="2" s="1"/>
  <c r="F49" i="2"/>
  <c r="G49" i="2" s="1"/>
  <c r="G17" i="10"/>
  <c r="J17" i="10" s="1"/>
  <c r="H32" i="2"/>
  <c r="C34" i="6" s="1"/>
  <c r="G29" i="10"/>
  <c r="J29" i="10" s="1"/>
  <c r="G22" i="10"/>
  <c r="J22" i="10" s="1"/>
  <c r="F62" i="2"/>
  <c r="G62" i="2" s="1"/>
  <c r="F15" i="10"/>
  <c r="I15" i="10" s="1"/>
  <c r="E37" i="10"/>
  <c r="E38" i="10"/>
  <c r="F43" i="2"/>
  <c r="G43" i="2" s="1"/>
  <c r="P27" i="2"/>
  <c r="D29" i="6" s="1"/>
  <c r="F42" i="2"/>
  <c r="G42" i="2" s="1"/>
  <c r="P16" i="2"/>
  <c r="D18" i="6" s="1"/>
  <c r="P8" i="2"/>
  <c r="D10" i="6" s="1"/>
  <c r="P25" i="2"/>
  <c r="D27" i="6" s="1"/>
  <c r="J6" i="8"/>
  <c r="F6" i="8"/>
  <c r="B4" i="8"/>
  <c r="B4" i="11"/>
  <c r="B5" i="12"/>
  <c r="B3" i="10"/>
  <c r="B2" i="2"/>
  <c r="J36" i="2"/>
  <c r="J2" i="2"/>
  <c r="B36" i="2"/>
  <c r="D7" i="10"/>
  <c r="G7" i="10"/>
  <c r="J7" i="10"/>
  <c r="G38" i="2"/>
  <c r="G4" i="2"/>
  <c r="O38" i="2"/>
  <c r="O4" i="2"/>
  <c r="B30" i="12"/>
  <c r="B30" i="8"/>
  <c r="B62" i="2"/>
  <c r="B30" i="6"/>
  <c r="J62" i="2"/>
  <c r="B30" i="1"/>
  <c r="J28" i="2"/>
  <c r="B28" i="2"/>
  <c r="B30" i="10"/>
  <c r="F27" i="12"/>
  <c r="P9" i="2"/>
  <c r="D11" i="6" s="1"/>
  <c r="P26" i="2"/>
  <c r="D28" i="6" s="1"/>
  <c r="P10" i="2"/>
  <c r="D12" i="6" s="1"/>
  <c r="P31" i="2"/>
  <c r="D33" i="6" s="1"/>
  <c r="P17" i="2"/>
  <c r="D19" i="6" s="1"/>
  <c r="P14" i="2"/>
  <c r="D16" i="6" s="1"/>
  <c r="C7" i="10"/>
  <c r="F7" i="10"/>
  <c r="I7" i="10"/>
  <c r="N37" i="2"/>
  <c r="N3" i="2"/>
  <c r="O8" i="10"/>
  <c r="P40" i="2"/>
  <c r="H40" i="2"/>
  <c r="H8" i="12"/>
  <c r="H6" i="2"/>
  <c r="P6" i="2"/>
  <c r="B25" i="12"/>
  <c r="B25" i="8"/>
  <c r="B57" i="2"/>
  <c r="B25" i="6"/>
  <c r="J57" i="2"/>
  <c r="J23" i="2"/>
  <c r="B25" i="1"/>
  <c r="B23" i="2"/>
  <c r="B25" i="10"/>
  <c r="B9" i="12"/>
  <c r="B9" i="8"/>
  <c r="B41" i="2"/>
  <c r="J41" i="2"/>
  <c r="B9" i="10"/>
  <c r="B9" i="6"/>
  <c r="J7" i="2"/>
  <c r="B9" i="1"/>
  <c r="B7" i="2"/>
  <c r="M38" i="2"/>
  <c r="M4" i="2"/>
  <c r="E4" i="2"/>
  <c r="E38" i="2"/>
  <c r="F40" i="2"/>
  <c r="N40" i="2"/>
  <c r="N6" i="2"/>
  <c r="F6" i="2"/>
  <c r="B28" i="12"/>
  <c r="B28" i="10"/>
  <c r="B28" i="8"/>
  <c r="B60" i="2"/>
  <c r="J60" i="2"/>
  <c r="J26" i="2"/>
  <c r="B26" i="2"/>
  <c r="B28" i="6"/>
  <c r="B28" i="1"/>
  <c r="B12" i="12"/>
  <c r="B12" i="10"/>
  <c r="B12" i="8"/>
  <c r="B44" i="2"/>
  <c r="B12" i="6"/>
  <c r="J44" i="2"/>
  <c r="B10" i="2"/>
  <c r="B12" i="1"/>
  <c r="J10" i="2"/>
  <c r="L38" i="2"/>
  <c r="D38" i="2"/>
  <c r="D4" i="2"/>
  <c r="B39" i="2"/>
  <c r="B7" i="11"/>
  <c r="B7" i="8"/>
  <c r="B5" i="2"/>
  <c r="J39" i="2"/>
  <c r="J5" i="2"/>
  <c r="B22" i="12"/>
  <c r="B54" i="2"/>
  <c r="B22" i="6"/>
  <c r="B22" i="10"/>
  <c r="B22" i="8"/>
  <c r="J54" i="2"/>
  <c r="B20" i="2"/>
  <c r="B22" i="1"/>
  <c r="J20" i="2"/>
  <c r="B35" i="12"/>
  <c r="B67" i="2"/>
  <c r="B35" i="10"/>
  <c r="J67" i="2"/>
  <c r="B33" i="2"/>
  <c r="B35" i="6"/>
  <c r="B35" i="8"/>
  <c r="J33" i="2"/>
  <c r="B35" i="1"/>
  <c r="F15" i="12"/>
  <c r="F27" i="10"/>
  <c r="I27" i="10" s="1"/>
  <c r="G30" i="10"/>
  <c r="J30" i="10" s="1"/>
  <c r="P55" i="2"/>
  <c r="F23" i="6" s="1"/>
  <c r="F56" i="2"/>
  <c r="G56" i="2" s="1"/>
  <c r="H26" i="2"/>
  <c r="C28" i="6" s="1"/>
  <c r="F45" i="2"/>
  <c r="G45" i="2" s="1"/>
  <c r="G10" i="10"/>
  <c r="J10" i="10" s="1"/>
  <c r="G19" i="10"/>
  <c r="J19" i="10" s="1"/>
  <c r="G28" i="10"/>
  <c r="J28" i="10" s="1"/>
  <c r="F59" i="2"/>
  <c r="G59" i="2" s="1"/>
  <c r="F53" i="2"/>
  <c r="G53" i="2" s="1"/>
  <c r="G27" i="10"/>
  <c r="J27" i="10" s="1"/>
  <c r="F46" i="2"/>
  <c r="G46" i="2" s="1"/>
  <c r="P15" i="2"/>
  <c r="D17" i="6" s="1"/>
  <c r="P7" i="2"/>
  <c r="P18" i="2"/>
  <c r="D20" i="6" s="1"/>
  <c r="P30" i="2"/>
  <c r="D32" i="6" s="1"/>
  <c r="P22" i="2"/>
  <c r="D24" i="6" s="1"/>
  <c r="H27" i="2"/>
  <c r="C29" i="6" s="1"/>
  <c r="P23" i="2"/>
  <c r="D25" i="6" s="1"/>
  <c r="P13" i="2"/>
  <c r="D15" i="6" s="1"/>
  <c r="P24" i="2"/>
  <c r="D26" i="6" s="1"/>
  <c r="B13" i="7"/>
  <c r="B9" i="7"/>
  <c r="B5" i="11"/>
  <c r="B6" i="12"/>
  <c r="B5" i="8"/>
  <c r="B4" i="10"/>
  <c r="B37" i="2"/>
  <c r="B3" i="2"/>
  <c r="J37" i="2"/>
  <c r="J3" i="2"/>
  <c r="B21" i="12"/>
  <c r="B21" i="8"/>
  <c r="B21" i="10"/>
  <c r="B53" i="2"/>
  <c r="B21" i="6"/>
  <c r="J53" i="2"/>
  <c r="B21" i="1"/>
  <c r="B19" i="2"/>
  <c r="J19" i="2"/>
  <c r="H3" i="2"/>
  <c r="H37" i="2"/>
  <c r="B24" i="12"/>
  <c r="B24" i="10"/>
  <c r="B24" i="6"/>
  <c r="B56" i="2"/>
  <c r="B24" i="8"/>
  <c r="B22" i="2"/>
  <c r="J56" i="2"/>
  <c r="J22" i="2"/>
  <c r="B24" i="1"/>
  <c r="F37" i="2"/>
  <c r="F3" i="2"/>
  <c r="B34" i="12"/>
  <c r="B66" i="2"/>
  <c r="B34" i="10"/>
  <c r="B34" i="8"/>
  <c r="J66" i="2"/>
  <c r="J32" i="2"/>
  <c r="B32" i="2"/>
  <c r="B34" i="1"/>
  <c r="B34" i="6"/>
  <c r="B18" i="12"/>
  <c r="B50" i="2"/>
  <c r="B18" i="10"/>
  <c r="B18" i="6"/>
  <c r="J50" i="2"/>
  <c r="B16" i="2"/>
  <c r="B18" i="1"/>
  <c r="B18" i="8"/>
  <c r="J16" i="2"/>
  <c r="B19" i="12"/>
  <c r="B51" i="2"/>
  <c r="B19" i="10"/>
  <c r="J51" i="2"/>
  <c r="B17" i="2"/>
  <c r="B19" i="1"/>
  <c r="B19" i="8"/>
  <c r="B19" i="6"/>
  <c r="J17" i="2"/>
  <c r="F11" i="12"/>
  <c r="P56" i="2"/>
  <c r="F24" i="6" s="1"/>
  <c r="P44" i="2"/>
  <c r="F12" i="6" s="1"/>
  <c r="O67" i="2"/>
  <c r="P65" i="2" s="1"/>
  <c r="F33" i="6" s="1"/>
  <c r="F65" i="2"/>
  <c r="G65" i="2" s="1"/>
  <c r="H30" i="2"/>
  <c r="C32" i="6" s="1"/>
  <c r="F54" i="2"/>
  <c r="G54" i="2" s="1"/>
  <c r="F63" i="2"/>
  <c r="G63" i="2" s="1"/>
  <c r="G11" i="10"/>
  <c r="J11" i="10" s="1"/>
  <c r="G24" i="10"/>
  <c r="J24" i="10" s="1"/>
  <c r="G12" i="10"/>
  <c r="J12" i="10" s="1"/>
  <c r="F57" i="2"/>
  <c r="G57" i="2" s="1"/>
  <c r="F50" i="2"/>
  <c r="G50" i="2" s="1"/>
  <c r="F23" i="10"/>
  <c r="I23" i="10" s="1"/>
  <c r="G13" i="10"/>
  <c r="J13" i="10" s="1"/>
  <c r="P21" i="2"/>
  <c r="D23" i="6" s="1"/>
  <c r="J13" i="7"/>
  <c r="P12" i="2"/>
  <c r="D14" i="6" s="1"/>
  <c r="P28" i="2"/>
  <c r="D30" i="6" s="1"/>
  <c r="P20" i="2"/>
  <c r="D22" i="6" s="1"/>
  <c r="H42" i="2" l="1"/>
  <c r="E10" i="6" s="1"/>
  <c r="H49" i="2"/>
  <c r="E17" i="6" s="1"/>
  <c r="F38" i="10"/>
  <c r="F37" i="10"/>
  <c r="I9" i="10"/>
  <c r="H50" i="2"/>
  <c r="E18" i="6" s="1"/>
  <c r="L16" i="10"/>
  <c r="H53" i="2"/>
  <c r="E21" i="6" s="1"/>
  <c r="H58" i="2"/>
  <c r="E26" i="6" s="1"/>
  <c r="G26" i="6" s="1"/>
  <c r="C26" i="1" s="1"/>
  <c r="L13" i="10"/>
  <c r="C9" i="6"/>
  <c r="H33" i="2"/>
  <c r="H46" i="2"/>
  <c r="E14" i="6" s="1"/>
  <c r="G14" i="6" s="1"/>
  <c r="C14" i="1" s="1"/>
  <c r="H30" i="10"/>
  <c r="K30" i="10" s="1"/>
  <c r="H32" i="10"/>
  <c r="K32" i="10" s="1"/>
  <c r="H14" i="10"/>
  <c r="K14" i="10" s="1"/>
  <c r="L14" i="10" s="1"/>
  <c r="H12" i="10"/>
  <c r="K12" i="10" s="1"/>
  <c r="L12" i="10" s="1"/>
  <c r="H16" i="10"/>
  <c r="K16" i="10" s="1"/>
  <c r="H28" i="10"/>
  <c r="K28" i="10" s="1"/>
  <c r="H29" i="10"/>
  <c r="K29" i="10" s="1"/>
  <c r="H31" i="10"/>
  <c r="K31" i="10" s="1"/>
  <c r="L31" i="10" s="1"/>
  <c r="H21" i="10"/>
  <c r="K21" i="10" s="1"/>
  <c r="H18" i="10"/>
  <c r="K18" i="10" s="1"/>
  <c r="L18" i="10" s="1"/>
  <c r="H25" i="10"/>
  <c r="K25" i="10" s="1"/>
  <c r="L25" i="10" s="1"/>
  <c r="H22" i="10"/>
  <c r="K22" i="10" s="1"/>
  <c r="L22" i="10" s="1"/>
  <c r="H19" i="10"/>
  <c r="K19" i="10" s="1"/>
  <c r="L19" i="10" s="1"/>
  <c r="H17" i="10"/>
  <c r="K17" i="10" s="1"/>
  <c r="H20" i="10"/>
  <c r="K20" i="10" s="1"/>
  <c r="L20" i="10" s="1"/>
  <c r="H24" i="10"/>
  <c r="K24" i="10" s="1"/>
  <c r="H23" i="10"/>
  <c r="K23" i="10" s="1"/>
  <c r="L23" i="10" s="1"/>
  <c r="H11" i="10"/>
  <c r="K11" i="10" s="1"/>
  <c r="L11" i="10" s="1"/>
  <c r="H27" i="10"/>
  <c r="K27" i="10" s="1"/>
  <c r="L27" i="10" s="1"/>
  <c r="H26" i="10"/>
  <c r="K26" i="10" s="1"/>
  <c r="H33" i="10"/>
  <c r="K33" i="10" s="1"/>
  <c r="L33" i="10" s="1"/>
  <c r="H10" i="10"/>
  <c r="K10" i="10" s="1"/>
  <c r="L10" i="10" s="1"/>
  <c r="H15" i="10"/>
  <c r="K15" i="10" s="1"/>
  <c r="L15" i="10" s="1"/>
  <c r="H34" i="10"/>
  <c r="K34" i="10" s="1"/>
  <c r="L34" i="10" s="1"/>
  <c r="H13" i="10"/>
  <c r="K13" i="10" s="1"/>
  <c r="L29" i="10"/>
  <c r="L28" i="10"/>
  <c r="H65" i="2"/>
  <c r="E33" i="6" s="1"/>
  <c r="G33" i="6" s="1"/>
  <c r="C33" i="1" s="1"/>
  <c r="H9" i="10"/>
  <c r="H64" i="2"/>
  <c r="E32" i="6" s="1"/>
  <c r="G32" i="6" s="1"/>
  <c r="C32" i="1" s="1"/>
  <c r="L26" i="10"/>
  <c r="L32" i="10"/>
  <c r="H63" i="2"/>
  <c r="E31" i="6" s="1"/>
  <c r="G31" i="6" s="1"/>
  <c r="C31" i="1" s="1"/>
  <c r="P59" i="2"/>
  <c r="F27" i="6" s="1"/>
  <c r="P49" i="2"/>
  <c r="F17" i="6" s="1"/>
  <c r="P51" i="2"/>
  <c r="F19" i="6" s="1"/>
  <c r="P60" i="2"/>
  <c r="F28" i="6" s="1"/>
  <c r="P61" i="2"/>
  <c r="F29" i="6" s="1"/>
  <c r="P54" i="2"/>
  <c r="F22" i="6" s="1"/>
  <c r="P41" i="2"/>
  <c r="P48" i="2"/>
  <c r="F16" i="6" s="1"/>
  <c r="P42" i="2"/>
  <c r="F10" i="6" s="1"/>
  <c r="P62" i="2"/>
  <c r="F30" i="6" s="1"/>
  <c r="P47" i="2"/>
  <c r="F15" i="6" s="1"/>
  <c r="P53" i="2"/>
  <c r="F21" i="6" s="1"/>
  <c r="P52" i="2"/>
  <c r="F20" i="6" s="1"/>
  <c r="P50" i="2"/>
  <c r="F18" i="6" s="1"/>
  <c r="D9" i="6"/>
  <c r="D35" i="6" s="1"/>
  <c r="P33" i="2"/>
  <c r="P63" i="2"/>
  <c r="F31" i="6" s="1"/>
  <c r="H54" i="2"/>
  <c r="E22" i="6" s="1"/>
  <c r="G22" i="6" s="1"/>
  <c r="C22" i="1" s="1"/>
  <c r="P64" i="2"/>
  <c r="F32" i="6" s="1"/>
  <c r="H45" i="2"/>
  <c r="E13" i="6" s="1"/>
  <c r="G13" i="6" s="1"/>
  <c r="C13" i="1" s="1"/>
  <c r="P43" i="2"/>
  <c r="F11" i="6" s="1"/>
  <c r="P57" i="2"/>
  <c r="F25" i="6" s="1"/>
  <c r="H62" i="2"/>
  <c r="E30" i="6" s="1"/>
  <c r="G30" i="6" s="1"/>
  <c r="C30" i="1" s="1"/>
  <c r="H52" i="2"/>
  <c r="E20" i="6" s="1"/>
  <c r="G20" i="6" s="1"/>
  <c r="C20" i="1" s="1"/>
  <c r="P66" i="2"/>
  <c r="F34" i="6" s="1"/>
  <c r="G38" i="10"/>
  <c r="G37" i="10"/>
  <c r="J9" i="10"/>
  <c r="L17" i="10"/>
  <c r="L21" i="10"/>
  <c r="L30" i="10"/>
  <c r="L24" i="10"/>
  <c r="G67" i="2"/>
  <c r="F26" i="12"/>
  <c r="F30" i="12"/>
  <c r="F14" i="12"/>
  <c r="F12" i="12"/>
  <c r="F34" i="12"/>
  <c r="F23" i="12"/>
  <c r="F31" i="12"/>
  <c r="F21" i="12"/>
  <c r="F24" i="12"/>
  <c r="F22" i="12"/>
  <c r="F29" i="12"/>
  <c r="F32" i="12"/>
  <c r="F25" i="12"/>
  <c r="F18" i="12"/>
  <c r="F20" i="12"/>
  <c r="F19" i="12"/>
  <c r="F28" i="12"/>
  <c r="F13" i="12"/>
  <c r="F33" i="12"/>
  <c r="F10" i="12"/>
  <c r="F16" i="12"/>
  <c r="F17" i="12"/>
  <c r="G10" i="6"/>
  <c r="C10" i="1" s="1"/>
  <c r="G21" i="6" l="1"/>
  <c r="C21" i="1" s="1"/>
  <c r="G18" i="6"/>
  <c r="C18" i="1" s="1"/>
  <c r="G17" i="6"/>
  <c r="C17" i="1" s="1"/>
  <c r="G31" i="12"/>
  <c r="G17" i="12"/>
  <c r="G23" i="12"/>
  <c r="J38" i="10"/>
  <c r="J37" i="10"/>
  <c r="I38" i="10"/>
  <c r="I37" i="10"/>
  <c r="G28" i="12"/>
  <c r="G26" i="12"/>
  <c r="F9" i="6"/>
  <c r="F35" i="6" s="1"/>
  <c r="P67" i="2"/>
  <c r="H37" i="10"/>
  <c r="K9" i="10"/>
  <c r="H38" i="10"/>
  <c r="G32" i="12"/>
  <c r="H47" i="2"/>
  <c r="E15" i="6" s="1"/>
  <c r="G15" i="6" s="1"/>
  <c r="C15" i="1" s="1"/>
  <c r="H66" i="2"/>
  <c r="E34" i="6" s="1"/>
  <c r="G34" i="6" s="1"/>
  <c r="C34" i="1" s="1"/>
  <c r="H51" i="2"/>
  <c r="E19" i="6" s="1"/>
  <c r="G19" i="6" s="1"/>
  <c r="C19" i="1" s="1"/>
  <c r="H61" i="2"/>
  <c r="E29" i="6" s="1"/>
  <c r="G29" i="6" s="1"/>
  <c r="C29" i="1" s="1"/>
  <c r="H41" i="2"/>
  <c r="H44" i="2"/>
  <c r="E12" i="6" s="1"/>
  <c r="G12" i="6" s="1"/>
  <c r="C12" i="1" s="1"/>
  <c r="H60" i="2"/>
  <c r="E28" i="6" s="1"/>
  <c r="G28" i="6" s="1"/>
  <c r="C28" i="1" s="1"/>
  <c r="H55" i="2"/>
  <c r="E23" i="6" s="1"/>
  <c r="G23" i="6" s="1"/>
  <c r="C23" i="1" s="1"/>
  <c r="H59" i="2"/>
  <c r="E27" i="6" s="1"/>
  <c r="G27" i="6" s="1"/>
  <c r="C27" i="1" s="1"/>
  <c r="H56" i="2"/>
  <c r="E24" i="6" s="1"/>
  <c r="G24" i="6" s="1"/>
  <c r="C24" i="1" s="1"/>
  <c r="C35" i="6"/>
  <c r="F38" i="12"/>
  <c r="G20" i="12" s="1"/>
  <c r="H43" i="2"/>
  <c r="E11" i="6" s="1"/>
  <c r="G11" i="6" s="1"/>
  <c r="C11" i="1" s="1"/>
  <c r="H57" i="2"/>
  <c r="E25" i="6" s="1"/>
  <c r="G25" i="6" s="1"/>
  <c r="C25" i="1" s="1"/>
  <c r="H48" i="2"/>
  <c r="E16" i="6" s="1"/>
  <c r="G16" i="6" s="1"/>
  <c r="C16" i="1" s="1"/>
  <c r="G12" i="12" l="1"/>
  <c r="G10" i="12"/>
  <c r="K37" i="10"/>
  <c r="K38" i="10"/>
  <c r="G24" i="12"/>
  <c r="G18" i="12"/>
  <c r="G11" i="12"/>
  <c r="G9" i="12"/>
  <c r="G27" i="12"/>
  <c r="G15" i="12"/>
  <c r="E9" i="6"/>
  <c r="H67" i="2"/>
  <c r="G19" i="12"/>
  <c r="G34" i="12"/>
  <c r="G16" i="12"/>
  <c r="G22" i="12"/>
  <c r="G29" i="12"/>
  <c r="G21" i="12"/>
  <c r="G25" i="12"/>
  <c r="L9" i="10"/>
  <c r="G30" i="12"/>
  <c r="G13" i="12"/>
  <c r="G14" i="12"/>
  <c r="G33" i="12"/>
  <c r="H34" i="12" l="1"/>
  <c r="E34" i="1" s="1"/>
  <c r="E35" i="6"/>
  <c r="G9" i="6"/>
  <c r="G35" i="12"/>
  <c r="H9" i="12"/>
  <c r="H18" i="12"/>
  <c r="E18" i="1" s="1"/>
  <c r="H10" i="12"/>
  <c r="E10" i="1" s="1"/>
  <c r="H33" i="12"/>
  <c r="E33" i="1" s="1"/>
  <c r="L39" i="10"/>
  <c r="M9" i="10"/>
  <c r="L38" i="10"/>
  <c r="L37" i="10"/>
  <c r="H29" i="12"/>
  <c r="E29" i="1" s="1"/>
  <c r="H19" i="12"/>
  <c r="E19" i="1" s="1"/>
  <c r="H11" i="12"/>
  <c r="E11" i="1" s="1"/>
  <c r="H24" i="12"/>
  <c r="E24" i="1" s="1"/>
  <c r="H12" i="12"/>
  <c r="E12" i="1" s="1"/>
  <c r="H14" i="12"/>
  <c r="E14" i="1" s="1"/>
  <c r="H25" i="12"/>
  <c r="E25" i="1" s="1"/>
  <c r="H22" i="12"/>
  <c r="E22" i="1" s="1"/>
  <c r="H15" i="12"/>
  <c r="E15" i="1" s="1"/>
  <c r="H13" i="12"/>
  <c r="E13" i="1" s="1"/>
  <c r="H21" i="12"/>
  <c r="E21" i="1" s="1"/>
  <c r="H16" i="12"/>
  <c r="E16" i="1" s="1"/>
  <c r="H27" i="12"/>
  <c r="E27" i="1" s="1"/>
  <c r="G35" i="6" l="1"/>
  <c r="C9" i="1"/>
  <c r="M33" i="10"/>
  <c r="M27" i="10"/>
  <c r="M22" i="10"/>
  <c r="M25" i="10"/>
  <c r="M11" i="10"/>
  <c r="M26" i="10"/>
  <c r="M29" i="10"/>
  <c r="M21" i="10"/>
  <c r="M16" i="10"/>
  <c r="M15" i="10"/>
  <c r="M17" i="10"/>
  <c r="M31" i="10"/>
  <c r="M34" i="10"/>
  <c r="M20" i="10"/>
  <c r="M10" i="10"/>
  <c r="M32" i="10"/>
  <c r="M13" i="10"/>
  <c r="M19" i="10"/>
  <c r="M14" i="10"/>
  <c r="M23" i="10"/>
  <c r="M12" i="10"/>
  <c r="M18" i="10"/>
  <c r="M24" i="10"/>
  <c r="M28" i="10"/>
  <c r="M30" i="10"/>
  <c r="E9" i="1"/>
  <c r="H20" i="12"/>
  <c r="E20" i="1" s="1"/>
  <c r="H32" i="12"/>
  <c r="E32" i="1" s="1"/>
  <c r="H17" i="12"/>
  <c r="E17" i="1" s="1"/>
  <c r="H26" i="12"/>
  <c r="E26" i="1" s="1"/>
  <c r="H31" i="12"/>
  <c r="E31" i="1" s="1"/>
  <c r="H28" i="12"/>
  <c r="E28" i="1" s="1"/>
  <c r="H23" i="12"/>
  <c r="E23" i="1" s="1"/>
  <c r="H30" i="12"/>
  <c r="E30" i="1" s="1"/>
  <c r="N32" i="10" l="1"/>
  <c r="N31" i="10"/>
  <c r="E35" i="1"/>
  <c r="N24" i="10"/>
  <c r="N17" i="10"/>
  <c r="N29" i="10"/>
  <c r="M37" i="10"/>
  <c r="N9" i="10" s="1"/>
  <c r="H35" i="12"/>
  <c r="N18" i="10"/>
  <c r="N20" i="10"/>
  <c r="N15" i="10"/>
  <c r="N26" i="10"/>
  <c r="C35" i="1"/>
  <c r="N30" i="10"/>
  <c r="N13" i="10"/>
  <c r="N34" i="10"/>
  <c r="N16" i="10"/>
  <c r="N33" i="10"/>
  <c r="N10" i="10" l="1"/>
  <c r="N25" i="10"/>
  <c r="N23" i="10"/>
  <c r="N11" i="10"/>
  <c r="N12" i="10"/>
  <c r="N27" i="10"/>
  <c r="N19" i="10"/>
  <c r="N22" i="10"/>
  <c r="N14" i="10"/>
  <c r="N21" i="10"/>
  <c r="N28" i="10"/>
  <c r="O28" i="10" l="1"/>
  <c r="D28" i="1" s="1"/>
  <c r="F28" i="1" s="1"/>
  <c r="O19" i="10"/>
  <c r="D19" i="1" s="1"/>
  <c r="F19" i="1" s="1"/>
  <c r="N35" i="10"/>
  <c r="O21" i="10"/>
  <c r="D21" i="1" s="1"/>
  <c r="F21" i="1" s="1"/>
  <c r="O27" i="10"/>
  <c r="D27" i="1" s="1"/>
  <c r="F27" i="1" s="1"/>
  <c r="O14" i="10"/>
  <c r="D14" i="1" s="1"/>
  <c r="F14" i="1" s="1"/>
  <c r="O12" i="10"/>
  <c r="D12" i="1" s="1"/>
  <c r="F12" i="1" s="1"/>
  <c r="O10" i="10"/>
  <c r="D10" i="1" s="1"/>
  <c r="F10" i="1" s="1"/>
  <c r="O16" i="10" l="1"/>
  <c r="D16" i="1" s="1"/>
  <c r="F16" i="1" s="1"/>
  <c r="O29" i="10"/>
  <c r="D29" i="1" s="1"/>
  <c r="F29" i="1" s="1"/>
  <c r="O15" i="10"/>
  <c r="D15" i="1" s="1"/>
  <c r="F15" i="1" s="1"/>
  <c r="O13" i="10"/>
  <c r="D13" i="1" s="1"/>
  <c r="F13" i="1" s="1"/>
  <c r="O30" i="10"/>
  <c r="D30" i="1" s="1"/>
  <c r="F30" i="1" s="1"/>
  <c r="O24" i="10"/>
  <c r="D24" i="1" s="1"/>
  <c r="F24" i="1" s="1"/>
  <c r="O17" i="10"/>
  <c r="D17" i="1" s="1"/>
  <c r="F17" i="1" s="1"/>
  <c r="O20" i="10"/>
  <c r="D20" i="1" s="1"/>
  <c r="F20" i="1" s="1"/>
  <c r="O26" i="10"/>
  <c r="D26" i="1" s="1"/>
  <c r="F26" i="1" s="1"/>
  <c r="O31" i="10"/>
  <c r="D31" i="1" s="1"/>
  <c r="F31" i="1" s="1"/>
  <c r="O32" i="10"/>
  <c r="D32" i="1" s="1"/>
  <c r="F32" i="1" s="1"/>
  <c r="O18" i="10"/>
  <c r="D18" i="1" s="1"/>
  <c r="F18" i="1" s="1"/>
  <c r="O34" i="10"/>
  <c r="D34" i="1" s="1"/>
  <c r="F34" i="1" s="1"/>
  <c r="O33" i="10"/>
  <c r="D33" i="1" s="1"/>
  <c r="F33" i="1" s="1"/>
  <c r="O9" i="10"/>
  <c r="O11" i="10"/>
  <c r="D11" i="1" s="1"/>
  <c r="F11" i="1" s="1"/>
  <c r="O25" i="10"/>
  <c r="D25" i="1" s="1"/>
  <c r="F25" i="1" s="1"/>
  <c r="O23" i="10"/>
  <c r="D23" i="1" s="1"/>
  <c r="F23" i="1" s="1"/>
  <c r="O22" i="10"/>
  <c r="D22" i="1" s="1"/>
  <c r="F22" i="1" s="1"/>
  <c r="O35" i="10" l="1"/>
  <c r="D9" i="1"/>
  <c r="D35" i="1" l="1"/>
  <c r="F9" i="1"/>
  <c r="F35" i="1" s="1"/>
</calcChain>
</file>

<file path=xl/sharedStrings.xml><?xml version="1.0" encoding="utf-8"?>
<sst xmlns="http://schemas.openxmlformats.org/spreadsheetml/2006/main" count="3273" uniqueCount="2790">
  <si>
    <t>GLA 1 (Siedlungshöhe)</t>
  </si>
  <si>
    <t>Indikator</t>
  </si>
  <si>
    <t>Lastenindex</t>
  </si>
  <si>
    <t>Erhebungsjahr</t>
  </si>
  <si>
    <t>Zürich</t>
  </si>
  <si>
    <t>Bern</t>
  </si>
  <si>
    <t>Luzern</t>
  </si>
  <si>
    <t>Uri</t>
  </si>
  <si>
    <t>Schwyz</t>
  </si>
  <si>
    <t>Obwalden</t>
  </si>
  <si>
    <t>Nidwalden</t>
  </si>
  <si>
    <t>Glarus</t>
  </si>
  <si>
    <t>Zug</t>
  </si>
  <si>
    <t>Freiburg</t>
  </si>
  <si>
    <t>Solothurn</t>
  </si>
  <si>
    <t>Basel-Stadt</t>
  </si>
  <si>
    <t>Basel-Landschaft</t>
  </si>
  <si>
    <t>Schaffhausen</t>
  </si>
  <si>
    <t>Appenzell A.Rh.</t>
  </si>
  <si>
    <t>Appenzell I.Rh.</t>
  </si>
  <si>
    <t>St. Gallen</t>
  </si>
  <si>
    <t>Graubünden</t>
  </si>
  <si>
    <t>Aargau</t>
  </si>
  <si>
    <t>Thurgau</t>
  </si>
  <si>
    <t>Tessin</t>
  </si>
  <si>
    <t>Waadt</t>
  </si>
  <si>
    <t>Wallis</t>
  </si>
  <si>
    <t>Neuenburg</t>
  </si>
  <si>
    <t>Genf</t>
  </si>
  <si>
    <t>Jura</t>
  </si>
  <si>
    <t>Total</t>
  </si>
  <si>
    <t>GLA 2 (Steilheit des Geländes)</t>
  </si>
  <si>
    <t>GLA 3 (Siedlungsstruktur)</t>
  </si>
  <si>
    <t>GLA 4 (Geringe Bevölkerungsdichte)</t>
  </si>
  <si>
    <t>in CHF</t>
  </si>
  <si>
    <t>GLA 1</t>
  </si>
  <si>
    <t>GLA 2</t>
  </si>
  <si>
    <t>GLA 3</t>
  </si>
  <si>
    <t>GLA 4</t>
  </si>
  <si>
    <t>Anteil</t>
  </si>
  <si>
    <t>SLA F</t>
  </si>
  <si>
    <t>Teilausgleiche</t>
  </si>
  <si>
    <t>+ Anpassung Dotation</t>
  </si>
  <si>
    <t>Geografisch-topografischer Lastenausgleich (GLA)</t>
  </si>
  <si>
    <t>Siedlungshöhe</t>
  </si>
  <si>
    <t>Siedlungsstruktur</t>
  </si>
  <si>
    <t>Spalte</t>
  </si>
  <si>
    <t>C</t>
  </si>
  <si>
    <t>D</t>
  </si>
  <si>
    <t>Formel</t>
  </si>
  <si>
    <t>F</t>
  </si>
  <si>
    <t>G</t>
  </si>
  <si>
    <t>H</t>
  </si>
  <si>
    <t>K</t>
  </si>
  <si>
    <t>L</t>
  </si>
  <si>
    <t>M</t>
  </si>
  <si>
    <t>E</t>
  </si>
  <si>
    <t>I</t>
  </si>
  <si>
    <t>J</t>
  </si>
  <si>
    <t>Teilindikatoren</t>
  </si>
  <si>
    <t>Standardisierte Teilindikatoren</t>
  </si>
  <si>
    <t>Armut
(SLA A)</t>
  </si>
  <si>
    <t>Mittelwert (MW)</t>
  </si>
  <si>
    <t>Masszahl
Lasten</t>
  </si>
  <si>
    <t>Minimum (Min)</t>
  </si>
  <si>
    <t>N</t>
  </si>
  <si>
    <t>O</t>
  </si>
  <si>
    <t>I + J + K</t>
  </si>
  <si>
    <t>Fläche</t>
  </si>
  <si>
    <t>(Teil-)Indikatoren Gemeinden</t>
  </si>
  <si>
    <t>D / C</t>
  </si>
  <si>
    <t>Referenzjahr</t>
  </si>
  <si>
    <t>Berechnungsdatum</t>
  </si>
  <si>
    <t>Berechnungs-ID</t>
  </si>
  <si>
    <t>Auszahlungen in CHF</t>
  </si>
  <si>
    <t>Lastenausgleich
Total</t>
  </si>
  <si>
    <t>Zahlungen im</t>
  </si>
  <si>
    <t>SLA A</t>
  </si>
  <si>
    <t>SLA B</t>
  </si>
  <si>
    <t>SLA C</t>
  </si>
  <si>
    <t>Schweiz</t>
  </si>
  <si>
    <t>G / F</t>
  </si>
  <si>
    <t>K / J</t>
  </si>
  <si>
    <t>Ständige
Wohnbe-
völkerung</t>
  </si>
  <si>
    <t>Einheit</t>
  </si>
  <si>
    <t>Anzahl</t>
  </si>
  <si>
    <t>CHF</t>
  </si>
  <si>
    <t>Beschäfti-
gungs-
quote</t>
  </si>
  <si>
    <t>Beschäf-
tigung</t>
  </si>
  <si>
    <t>Gemeinde-
nummer
BFS</t>
  </si>
  <si>
    <t>Siedlungs-
dichte</t>
  </si>
  <si>
    <t>Hektaren</t>
  </si>
  <si>
    <t>C / D</t>
  </si>
  <si>
    <t>E / E[Schweiz]</t>
  </si>
  <si>
    <t xml:space="preserve"> (F - 100) * C</t>
  </si>
  <si>
    <t>G / G[Schweiz] * Dotation</t>
  </si>
  <si>
    <t>Indikator = Anteil der Wohnbevölkerung mit einer Wohnhöhe von über 800 m</t>
  </si>
  <si>
    <t>P</t>
  </si>
  <si>
    <t>M / M[Schweiz]</t>
  </si>
  <si>
    <t xml:space="preserve"> (N - 100) * K</t>
  </si>
  <si>
    <t>Indikator = Anteil der Wohnbevölkerung in Siedlungen mit weniger als 200 Einwohnern</t>
  </si>
  <si>
    <t>Indikator = Mittlere Höhe der produktiven Fläche</t>
  </si>
  <si>
    <t>Indikator = Hektaren pro Einwohner</t>
  </si>
  <si>
    <t>Prozent</t>
  </si>
  <si>
    <t>Punkte</t>
  </si>
  <si>
    <t>K / L</t>
  </si>
  <si>
    <r>
      <t xml:space="preserve">F * </t>
    </r>
    <r>
      <rPr>
        <sz val="8"/>
        <rFont val="Symbol"/>
        <family val="1"/>
        <charset val="2"/>
      </rPr>
      <t>w</t>
    </r>
  </si>
  <si>
    <r>
      <t xml:space="preserve">G * </t>
    </r>
    <r>
      <rPr>
        <sz val="8"/>
        <rFont val="Symbol"/>
        <family val="1"/>
        <charset val="2"/>
      </rPr>
      <t>w</t>
    </r>
  </si>
  <si>
    <r>
      <t xml:space="preserve">H * </t>
    </r>
    <r>
      <rPr>
        <sz val="8"/>
        <rFont val="Symbol"/>
        <family val="1"/>
        <charset val="2"/>
      </rPr>
      <t>w</t>
    </r>
  </si>
  <si>
    <t>F / E</t>
  </si>
  <si>
    <t>(E + F) / G</t>
  </si>
  <si>
    <t>J * E</t>
  </si>
  <si>
    <t>Auszahlung
SLA F</t>
  </si>
  <si>
    <t>Produktive
Fläche</t>
  </si>
  <si>
    <t>Die Berechnung des Lastenausgleichs wird im Technischen Bericht detailliert beschrieben:
www.efv.admin.ch → Themen  → Finanzausgleich  → Dokumentation</t>
  </si>
  <si>
    <t>Meter ü. M.</t>
  </si>
  <si>
    <t>Daten geografischer Lastenausgleich</t>
  </si>
  <si>
    <t>Daten soziodemografischer Lastenausgleich A-C</t>
  </si>
  <si>
    <t>Daten soziodemografischer Lastenausgleich F</t>
  </si>
  <si>
    <t>Übersicht über die Zahlungen im Lastenausgleich</t>
  </si>
  <si>
    <t>Zahlungen geografischer Lastenausgleich</t>
  </si>
  <si>
    <t>Zahlungen soziodemografischer Lastenausgleich A-C</t>
  </si>
  <si>
    <t>Zahlungen soziodemografischer Lastenausgleich F</t>
  </si>
  <si>
    <t>Wählen Sie Ihre Sprache</t>
  </si>
  <si>
    <t>Choisissez votre langue</t>
  </si>
  <si>
    <t>Selezionare la vostra lingua</t>
  </si>
  <si>
    <t>Choose your language</t>
  </si>
  <si>
    <t>TOTAL</t>
  </si>
  <si>
    <t>DOT</t>
  </si>
  <si>
    <t>Beschriftung der Tabellen</t>
  </si>
  <si>
    <t>Sprache</t>
  </si>
  <si>
    <t>Auswahl der Sprache</t>
  </si>
  <si>
    <t>Deutsch</t>
  </si>
  <si>
    <t>Français</t>
  </si>
  <si>
    <t xml:space="preserve">Die Sprache wird über das Steuerelement auf dem </t>
  </si>
  <si>
    <t>Italiano</t>
  </si>
  <si>
    <t>Tabellenblatt "INTRO" ausgewählt.</t>
  </si>
  <si>
    <t>English</t>
  </si>
  <si>
    <t xml:space="preserve"> </t>
  </si>
  <si>
    <t>Eidgenössisches Finanzdepartement EFD</t>
  </si>
  <si>
    <t>Département fédéral des finances DFF</t>
  </si>
  <si>
    <t>Eidgenössische Finanzverwaltung EFV</t>
  </si>
  <si>
    <t>Administration fédérale des finances AFF</t>
  </si>
  <si>
    <t>Finanzausgleich zwischen Bund und Kantonen</t>
  </si>
  <si>
    <t>Péréquation financière entre la Confédération et les cantons</t>
  </si>
  <si>
    <t>Zurich</t>
  </si>
  <si>
    <t>Berne</t>
  </si>
  <si>
    <t>Lucerne</t>
  </si>
  <si>
    <t>Obwald</t>
  </si>
  <si>
    <t>Nidwald</t>
  </si>
  <si>
    <t>Glaris</t>
  </si>
  <si>
    <t>Zoug</t>
  </si>
  <si>
    <t>Fribourg</t>
  </si>
  <si>
    <t>Soleure</t>
  </si>
  <si>
    <t>Bâle-Ville</t>
  </si>
  <si>
    <t>Bâle-Campagne</t>
  </si>
  <si>
    <t>Schaffhouse</t>
  </si>
  <si>
    <t>Appenzell Rh.-Ext.</t>
  </si>
  <si>
    <t>Appenzell Rh.-Int.</t>
  </si>
  <si>
    <t>St-Gall</t>
  </si>
  <si>
    <t>Grisons</t>
  </si>
  <si>
    <t>Argovie</t>
  </si>
  <si>
    <t>Thurgovie</t>
  </si>
  <si>
    <t>Vaud</t>
  </si>
  <si>
    <t>Valais</t>
  </si>
  <si>
    <t>Neuchâtel</t>
  </si>
  <si>
    <t>Genève</t>
  </si>
  <si>
    <t>Suisse</t>
  </si>
  <si>
    <t>CHF 1'000</t>
  </si>
  <si>
    <t>Gewicht (ω)</t>
  </si>
  <si>
    <t>GLA_1</t>
  </si>
  <si>
    <t>GLA_2</t>
  </si>
  <si>
    <t>SLA_AC_1</t>
  </si>
  <si>
    <t>SLA_AC_2</t>
  </si>
  <si>
    <t>SLA_F_1</t>
  </si>
  <si>
    <t>SLA_F_2</t>
  </si>
  <si>
    <t>O / O[Schweiz] * Dotation</t>
  </si>
  <si>
    <t>L - L[Min]</t>
  </si>
  <si>
    <t>N / N[Schweiz] * Dot</t>
  </si>
  <si>
    <t>Lasten-
index</t>
  </si>
  <si>
    <t>E - E[Min]</t>
  </si>
  <si>
    <t>C * (F - F[MW])</t>
  </si>
  <si>
    <t>G / G[Schweiz] * Dot</t>
  </si>
  <si>
    <t>Colonne</t>
  </si>
  <si>
    <t>Formule</t>
  </si>
  <si>
    <t>Unité</t>
  </si>
  <si>
    <t>Nombre</t>
  </si>
  <si>
    <t>Points</t>
  </si>
  <si>
    <t>Année de référence</t>
  </si>
  <si>
    <t>+ adaptation de la dotation</t>
  </si>
  <si>
    <t>CCG 1</t>
  </si>
  <si>
    <t>CCG 2</t>
  </si>
  <si>
    <t>CCG 3</t>
  </si>
  <si>
    <t>CCG 4</t>
  </si>
  <si>
    <t>CCS F</t>
  </si>
  <si>
    <t>CCG 2 (Déclivité du terrain)</t>
  </si>
  <si>
    <t>CCG 3 (Structure de l’habitat)</t>
  </si>
  <si>
    <t>Indicateur</t>
  </si>
  <si>
    <t>Surface</t>
  </si>
  <si>
    <t>E / E[Suisse]</t>
  </si>
  <si>
    <t>M / M[Suisse]</t>
  </si>
  <si>
    <t>O / O[Suisse] * dotation</t>
  </si>
  <si>
    <t>G / G[Suisse] * dotation</t>
  </si>
  <si>
    <t>Déclivité du terrain</t>
  </si>
  <si>
    <t>Structure de l’habitat</t>
  </si>
  <si>
    <t>CCG Total</t>
  </si>
  <si>
    <t>GLA Total</t>
  </si>
  <si>
    <t>CCS A</t>
  </si>
  <si>
    <t>CCS B</t>
  </si>
  <si>
    <t>CCS C</t>
  </si>
  <si>
    <t>Indicateurs partiels</t>
  </si>
  <si>
    <t>Indicateurs partiels standardisés</t>
  </si>
  <si>
    <t>Emploi</t>
  </si>
  <si>
    <t>Hectares</t>
  </si>
  <si>
    <t>Pondération (ω)</t>
  </si>
  <si>
    <t>Federal Department of Finance FDF</t>
  </si>
  <si>
    <t>Ticino</t>
  </si>
  <si>
    <t>Geneva</t>
  </si>
  <si>
    <t>Switzerland</t>
  </si>
  <si>
    <t>Column</t>
  </si>
  <si>
    <t>Formula</t>
  </si>
  <si>
    <t>Unit</t>
  </si>
  <si>
    <t>CHF 1,000</t>
  </si>
  <si>
    <t>Indicator</t>
  </si>
  <si>
    <t>Reference year</t>
  </si>
  <si>
    <t>+ Endowment adjustment</t>
  </si>
  <si>
    <t>GCC 1</t>
  </si>
  <si>
    <t>GCC 2</t>
  </si>
  <si>
    <t>GCC 3</t>
  </si>
  <si>
    <t>GCC 4</t>
  </si>
  <si>
    <t>SCC C</t>
  </si>
  <si>
    <t>SCC F</t>
  </si>
  <si>
    <t>SCC A-C</t>
  </si>
  <si>
    <t>GCC 1 (Altitude)</t>
  </si>
  <si>
    <t>GCC 2 (Terrain steepness)</t>
  </si>
  <si>
    <t>GCC 3 (Population density)</t>
  </si>
  <si>
    <t>GCC 4 (Low population density)</t>
  </si>
  <si>
    <t>Indicator = Hectares per capita</t>
  </si>
  <si>
    <t>Area</t>
  </si>
  <si>
    <t>E / E[Switzerland]</t>
  </si>
  <si>
    <t>M / M[Switzerland]</t>
  </si>
  <si>
    <t>Altitude</t>
  </si>
  <si>
    <t>Terrain steepness</t>
  </si>
  <si>
    <t>Population density</t>
  </si>
  <si>
    <t>GCC total</t>
  </si>
  <si>
    <t>SCC A</t>
  </si>
  <si>
    <t>SCC B</t>
  </si>
  <si>
    <t>Partial indicators</t>
  </si>
  <si>
    <t>Standardized partial indicators</t>
  </si>
  <si>
    <t>Weighted standardized partial indicators</t>
  </si>
  <si>
    <t>Average (AVG)</t>
  </si>
  <si>
    <t>C * (F - F[AVG])</t>
  </si>
  <si>
    <t>(M-M[MW]) * Bev</t>
  </si>
  <si>
    <t>(M-M[AVG]) * Pop</t>
  </si>
  <si>
    <t>Federal Finance Administration FFA</t>
  </si>
  <si>
    <t>Fiscal equalization between the Confederation and the cantons</t>
  </si>
  <si>
    <t>Overview of cost compensation payments</t>
  </si>
  <si>
    <t>Geographical cost compensation data</t>
  </si>
  <si>
    <t>Geographical cost compensation payments</t>
  </si>
  <si>
    <t>Socio-demographic cost compensation data A-C</t>
  </si>
  <si>
    <t>Socio-demographic cost compensation payments A-C</t>
  </si>
  <si>
    <t>Socio-demographic cost compensation data F</t>
  </si>
  <si>
    <t>Socio-demographic cost compensation payments F</t>
  </si>
  <si>
    <t>Basel Stadt</t>
  </si>
  <si>
    <t>Basel Landschaft</t>
  </si>
  <si>
    <t>Survey year</t>
  </si>
  <si>
    <t>Number</t>
  </si>
  <si>
    <t>Percent</t>
  </si>
  <si>
    <t>Calculation date</t>
  </si>
  <si>
    <t>Calculation ID</t>
  </si>
  <si>
    <t>Payments in</t>
  </si>
  <si>
    <t>Outpayments in CHF</t>
  </si>
  <si>
    <t>Geographical/topographic cost compensation (GCC)</t>
  </si>
  <si>
    <t>Partial equalizations</t>
  </si>
  <si>
    <t>Proportion</t>
  </si>
  <si>
    <t>Indicator = Average altitude of productive surface area</t>
  </si>
  <si>
    <t>Indicator = Proportion of population in residential areas with fewer than 200 inhabitants</t>
  </si>
  <si>
    <t>Weighting (ω)</t>
  </si>
  <si>
    <t>(Partial) indicators communes</t>
  </si>
  <si>
    <t>Commune designation</t>
  </si>
  <si>
    <t>Employment</t>
  </si>
  <si>
    <t>Standardabweichung</t>
  </si>
  <si>
    <t>Standard deviation</t>
  </si>
  <si>
    <t>Aperçu des paiements au titre de la compensation des charges</t>
  </si>
  <si>
    <t>Année</t>
  </si>
  <si>
    <t>Date de calcul</t>
  </si>
  <si>
    <t>Code de calcul</t>
  </si>
  <si>
    <t>Paiements au titre de la</t>
  </si>
  <si>
    <t>Péréquation partielle</t>
  </si>
  <si>
    <t>Part</t>
  </si>
  <si>
    <t>CCG 1 (Altitude)</t>
  </si>
  <si>
    <t>Indicateur = part de la population résidante habitant à plus de 800 m d'altitude</t>
  </si>
  <si>
    <t>Indicateur = altitude médiane des surfaces productives</t>
  </si>
  <si>
    <t>CCG 4 (Faible densité démographique)</t>
  </si>
  <si>
    <t>Indicateur = surface en hectares par habitant</t>
  </si>
  <si>
    <t>L - L[min.]</t>
  </si>
  <si>
    <t>(M-M[moy.]) * pop.</t>
  </si>
  <si>
    <t>N / N[Suisse] * dot.</t>
  </si>
  <si>
    <t>Moyenne (moy.)</t>
  </si>
  <si>
    <t>Écart-type</t>
  </si>
  <si>
    <t>Minimum (min.)</t>
  </si>
  <si>
    <t>Indicateurs (partiels) des communes</t>
  </si>
  <si>
    <t>E - E[min.]</t>
  </si>
  <si>
    <t>C * (F - F[moy.])</t>
  </si>
  <si>
    <t>G / G[Suisse] * dot.</t>
  </si>
  <si>
    <t>Dipartimento federale delle finanze DFF</t>
  </si>
  <si>
    <t>Amministrazione federale delle finanze AFF</t>
  </si>
  <si>
    <t>Perequazione finanziaria tra Confederazione e Cantoni</t>
  </si>
  <si>
    <t>Panoramica dei pagamenti nella compensazione degli oneri</t>
  </si>
  <si>
    <t>Pagamenti della compensazione dell'aggravio geotopografico</t>
  </si>
  <si>
    <t>Dati della compensazione dell'aggravio sociodemografico A-C</t>
  </si>
  <si>
    <t>Pagamenti della compensazione dell'aggravio sociodemografico A-C</t>
  </si>
  <si>
    <t>Dati della compensazione dell'aggravio sociodemografico F</t>
  </si>
  <si>
    <t>Pagamenti della compensazione dell'aggravio sociodemografico F</t>
  </si>
  <si>
    <t>Zurigo</t>
  </si>
  <si>
    <t>Berna</t>
  </si>
  <si>
    <t>Lucerna</t>
  </si>
  <si>
    <t>Svitto</t>
  </si>
  <si>
    <t>Obvaldo</t>
  </si>
  <si>
    <t>Nidvaldo</t>
  </si>
  <si>
    <t>Glarona</t>
  </si>
  <si>
    <t>Zugo</t>
  </si>
  <si>
    <t>Friburgo</t>
  </si>
  <si>
    <t>Soletta</t>
  </si>
  <si>
    <t>Basilea Città</t>
  </si>
  <si>
    <t>Basilea Campagna</t>
  </si>
  <si>
    <t>Sciaffusa</t>
  </si>
  <si>
    <t>Appenzello Esterno</t>
  </si>
  <si>
    <t>Appenzello Interno</t>
  </si>
  <si>
    <t>San Gallo</t>
  </si>
  <si>
    <t>Grigioni</t>
  </si>
  <si>
    <t>Argovia</t>
  </si>
  <si>
    <t>Turgovia</t>
  </si>
  <si>
    <t>Vallese</t>
  </si>
  <si>
    <t>Ginevra</t>
  </si>
  <si>
    <t>Giura</t>
  </si>
  <si>
    <t>Svizzera</t>
  </si>
  <si>
    <t>Colonna</t>
  </si>
  <si>
    <t>Anno di rilevazione</t>
  </si>
  <si>
    <t>Unità</t>
  </si>
  <si>
    <t>Indicatore</t>
  </si>
  <si>
    <t>CHF 1000</t>
  </si>
  <si>
    <t>Numero</t>
  </si>
  <si>
    <t>Punti</t>
  </si>
  <si>
    <t>Percento</t>
  </si>
  <si>
    <t>Ettari</t>
  </si>
  <si>
    <t>Metri s.l.m.</t>
  </si>
  <si>
    <t>Totale</t>
  </si>
  <si>
    <t>Anno di riferimento</t>
  </si>
  <si>
    <t>Pagamenti nella</t>
  </si>
  <si>
    <t>Versamenti in CHF</t>
  </si>
  <si>
    <t>Perequazione dell'aggravio geotopografico (PAG)</t>
  </si>
  <si>
    <t>+ adeguamento della dotazione</t>
  </si>
  <si>
    <t>PAG 1</t>
  </si>
  <si>
    <t>PAG 2</t>
  </si>
  <si>
    <t>PAG 3</t>
  </si>
  <si>
    <t>PAG 4</t>
  </si>
  <si>
    <t>PAS A-C</t>
  </si>
  <si>
    <t>PAS F</t>
  </si>
  <si>
    <t>Perequazioni parziali</t>
  </si>
  <si>
    <t>Quota</t>
  </si>
  <si>
    <t>PAG 1 (altitudine degli insediamenti)</t>
  </si>
  <si>
    <t>Indicatore = percentuale della popolazione residente a oltre 800 metri s.l.m.</t>
  </si>
  <si>
    <t>PAG 2 (declività del terreno)</t>
  </si>
  <si>
    <t>Indicatore = altitudine media della superficie produttiva</t>
  </si>
  <si>
    <t>PAG 3 (struttura dell'insediamento)</t>
  </si>
  <si>
    <t>Indicatore = percentuale della popolazione residente in insediamenti con meno di 200 abitanti</t>
  </si>
  <si>
    <t>PAG 4 (bassa densità demografica)</t>
  </si>
  <si>
    <t>Indicatore = ettari pro capite</t>
  </si>
  <si>
    <t>Popolazione residente in modo permanente a oltre 800 metri s.l.m.</t>
  </si>
  <si>
    <t>Popolazione residente permanente</t>
  </si>
  <si>
    <t>Indice di aggravio</t>
  </si>
  <si>
    <t>Oneri speciali determinanti</t>
  </si>
  <si>
    <t>Superficie produttiva</t>
  </si>
  <si>
    <t>Altitudine mediana della superficie produttiva</t>
  </si>
  <si>
    <t>Popolazione residente in modo permanente in insediamenti con meno di 200 abitanti</t>
  </si>
  <si>
    <t>Superficie</t>
  </si>
  <si>
    <t>E / E[Svizzera]</t>
  </si>
  <si>
    <t>G / G[Svizzera] * dotazione</t>
  </si>
  <si>
    <t>M / M[Svizzera]</t>
  </si>
  <si>
    <t>O / O[Svizzera] * dotazione</t>
  </si>
  <si>
    <t>Totale PAG</t>
  </si>
  <si>
    <t>PAS A</t>
  </si>
  <si>
    <t>PAS B</t>
  </si>
  <si>
    <t>PAS C</t>
  </si>
  <si>
    <t>Ponderazione (ω)</t>
  </si>
  <si>
    <t>Indicatori parziali</t>
  </si>
  <si>
    <t>Indicatori parziali standardizzati</t>
  </si>
  <si>
    <t>L - L[min]</t>
  </si>
  <si>
    <t>(M-M[med]) * pop.</t>
  </si>
  <si>
    <t>N / N[Svizzera] * dot</t>
  </si>
  <si>
    <t>Valore medio (med)</t>
  </si>
  <si>
    <t>Deviazione standard</t>
  </si>
  <si>
    <t>Minimo (min)</t>
  </si>
  <si>
    <t>Indicatori (parziali) dei Comuni</t>
  </si>
  <si>
    <t>Nome del Comune</t>
  </si>
  <si>
    <t>Occupazione</t>
  </si>
  <si>
    <t>E - E[min]</t>
  </si>
  <si>
    <t>C * (F - F[med])</t>
  </si>
  <si>
    <t>G / G[Svizzera] * dot</t>
  </si>
  <si>
    <t>Fortschreibung der Dotationen im Lastenausgleich</t>
  </si>
  <si>
    <t>Actualisation des dotations de la compensation des charges</t>
  </si>
  <si>
    <t>Aggiornamento delle dotazioni nella compensazione degli oneri</t>
  </si>
  <si>
    <t>Extrapolation of cost compensation endowments</t>
  </si>
  <si>
    <t>En francs</t>
  </si>
  <si>
    <t>Montants reçus, en francs</t>
  </si>
  <si>
    <t>%</t>
  </si>
  <si>
    <t>Geografisch-
topografischer
Lastenausgleich
(GLA)</t>
  </si>
  <si>
    <t>Sozio-
demografischer
Lastenausgleich
(SLA A-C)</t>
  </si>
  <si>
    <t>Sozio-
demografischer
Lastenausgleich
(SLA F)</t>
  </si>
  <si>
    <t>Soziodemografischer
Lastenausgleich (SLA)</t>
  </si>
  <si>
    <t>Ständige Wohnbev.
mit einer Wohnhöhe
von über 800 m.ü.M.</t>
  </si>
  <si>
    <t>Ständige Wohn-
bevölkerung</t>
  </si>
  <si>
    <t>Massgebende
Sonderlasten</t>
  </si>
  <si>
    <t>Steilheit des
Geländes</t>
  </si>
  <si>
    <t>Geringe Bevölke-
rungsdichte</t>
  </si>
  <si>
    <t>Bevölkerung
über 80 Jahre</t>
  </si>
  <si>
    <t>Massgebende
ausländische
Bevölkerung</t>
  </si>
  <si>
    <t>Gewichtete
standardisierte Teilindikatoren</t>
  </si>
  <si>
    <t>Alters-
struktur
(SLA B)</t>
  </si>
  <si>
    <t>Ausländer-
integration
(SLA C)</t>
  </si>
  <si>
    <t>Auszahlung
SLA A-C</t>
  </si>
  <si>
    <t>Kantons-
nummer
BFS</t>
  </si>
  <si>
    <t>Gemeinde-
indikator</t>
  </si>
  <si>
    <t>Gemeinde-
indikator
gewichtet</t>
  </si>
  <si>
    <t>Summe
Gemeinde-
indikatoren</t>
  </si>
  <si>
    <t>Kernstadt-
indikator</t>
  </si>
  <si>
    <t>Versamento
PAS F</t>
  </si>
  <si>
    <t>Outpayment
SCC F</t>
  </si>
  <si>
    <t>Dati della compensazione dell'aggravio geotopografico</t>
  </si>
  <si>
    <t>Données concernant la compensation des charges géo-topographiques</t>
  </si>
  <si>
    <t>Paiements au titre de la compensation des charges géo-topographiques</t>
  </si>
  <si>
    <t>Données concernant la compensation des charges socio-démographiques A-C</t>
  </si>
  <si>
    <t>Paiements au titre de la compensation des charges socio-démographiques A-C</t>
  </si>
  <si>
    <t>Données concernant la compensation des charges socio-démographiques F</t>
  </si>
  <si>
    <t>Paiements au titre de la compensation des charges socio-démographiques F</t>
  </si>
  <si>
    <t>Le calcul de la compensation des charges est décrit en détail dans la documentation technique:
www.efv.admin.ch → Thèmes  → Péréquation financière  → Documentation</t>
  </si>
  <si>
    <t>Compensation des charges
dues à des facteurs géo-topographiques (CCG)</t>
  </si>
  <si>
    <t>Compensation des charges
dues à des facteurs
socio-démographiques (CCS)</t>
  </si>
  <si>
    <t>Compensation
des charges
Total</t>
  </si>
  <si>
    <t>Compensation
des charges
géo-topo-
graphiques
(CCG)</t>
  </si>
  <si>
    <t>Compensation
des charges
socio-démo-
graphiques
(CCS A-C)</t>
  </si>
  <si>
    <t>Compensation
des charges
socio-démo-
graphiques
(CCS F)</t>
  </si>
  <si>
    <t>Population résidante
permanente à plus
de 800 m d'altitude</t>
  </si>
  <si>
    <t>Population
résidante
permanente</t>
  </si>
  <si>
    <t>Indice des
charges</t>
  </si>
  <si>
    <t>Charges
spéciales
déterminantes</t>
  </si>
  <si>
    <t>Montant reçu
au titre des
CCG 1</t>
  </si>
  <si>
    <t>Surface
productive</t>
  </si>
  <si>
    <t>Altitude médiane
des surfaces
productives</t>
  </si>
  <si>
    <t>Montant reçu
au titre des
CCG 2</t>
  </si>
  <si>
    <t>Montant reçu
au titre des
CCG 3</t>
  </si>
  <si>
    <t>Montant reçu
au titre des
CCG 4</t>
  </si>
  <si>
    <t>Faible densité
démographique</t>
  </si>
  <si>
    <t>Pauvreté
(indicateur de
pauvreté de l'OFS)</t>
  </si>
  <si>
    <t>Intégration des étrangers
(part de la population étrangère déterminante)</t>
  </si>
  <si>
    <t>Habitants
de plus de
80 ans</t>
  </si>
  <si>
    <t>Population
étrangère
déterminante</t>
  </si>
  <si>
    <t>Indicateurs partiels
standardisés pondérés</t>
  </si>
  <si>
    <t>Pauvreté
(CCS A)</t>
  </si>
  <si>
    <t>Âge
(CCS B)</t>
  </si>
  <si>
    <t>Intégration
des
étrangers
(CCS C)</t>
  </si>
  <si>
    <t>Coefficient
de charges</t>
  </si>
  <si>
    <t>Charges
excessives
déterminantes</t>
  </si>
  <si>
    <t>Montant reçu
au titre des
CCS A-C</t>
  </si>
  <si>
    <t>N° OFS
du canton</t>
  </si>
  <si>
    <t>N° OFS
de la
commune</t>
  </si>
  <si>
    <t>Taux
d’emploi</t>
  </si>
  <si>
    <t>Densité
de la
population</t>
  </si>
  <si>
    <t>Indicateur
standardisé
des
communes</t>
  </si>
  <si>
    <t>Indicateur
standardisé
des
communes
pondéré</t>
  </si>
  <si>
    <t>Somme des
indicateurs des
communes</t>
  </si>
  <si>
    <t>Indicateur des
villes-centres</t>
  </si>
  <si>
    <t>Montant reçu
au titre des
CCS F</t>
  </si>
  <si>
    <t>Armut
(Armutsindikator
des BFS)</t>
  </si>
  <si>
    <t>Perequazione
dell'aggravio
geotopografico
(PAG)</t>
  </si>
  <si>
    <t>Perequazione
dell'aggravio
sociodemografico
(PAS A-C)</t>
  </si>
  <si>
    <t>Perequazione
dell'aggravio
sociodemografico
(PAS F)</t>
  </si>
  <si>
    <t>Il calcolo della compensazione degli oneri è descritto in modo dettagliato nel rapporto tecnico:
www.efv.admin.ch → Temi  → Perequazione finanziaria  → Documentazione</t>
  </si>
  <si>
    <t>The calculation of cost compensation is described in detail in the technical report:
www.efv.admin.ch → Topics → Fiscal equalization → Documentation</t>
  </si>
  <si>
    <t>Perequazione dell'aggravio
sociodemografico (PAS)</t>
  </si>
  <si>
    <t>Totale
compensazione
degli oneri</t>
  </si>
  <si>
    <t>Altitudine degli
insediamenti</t>
  </si>
  <si>
    <t>Declività
del terreno</t>
  </si>
  <si>
    <t>Struttura
dell'insediamento</t>
  </si>
  <si>
    <t>Bassa densità
demografica</t>
  </si>
  <si>
    <t>Povertà
(indicatore di
povertà dell'UST)</t>
  </si>
  <si>
    <t>Integrazione degli stranieri
(percentuale della popolazione straniera
determinante rispetto alla popolazione residente)</t>
  </si>
  <si>
    <t>Popolazione
residente
permanente</t>
  </si>
  <si>
    <t>Abitanti di
età superiore
agli 80 anni</t>
  </si>
  <si>
    <t>Popolazione
straniera
determinante</t>
  </si>
  <si>
    <t>Indicatori parziali
standardizzati ponderati</t>
  </si>
  <si>
    <t>Povertà
(PAS A)</t>
  </si>
  <si>
    <t>Struttura
di età
(PAS B)</t>
  </si>
  <si>
    <t>Integrazione
degli
stranieri
(PAS C)</t>
  </si>
  <si>
    <t>Indice di
aggravio</t>
  </si>
  <si>
    <t>Coefficiente
degli oneri</t>
  </si>
  <si>
    <t>Oneri speciali
determinanti</t>
  </si>
  <si>
    <t>Versamento
PAS A-C</t>
  </si>
  <si>
    <t>N. Cantone
UST</t>
  </si>
  <si>
    <t>N. Comune
UST</t>
  </si>
  <si>
    <t>Gemeindebezeichnung</t>
  </si>
  <si>
    <t>Nom de la commune</t>
  </si>
  <si>
    <t>Tasso di
occupazione</t>
  </si>
  <si>
    <t>Densità
dell'inse-
diamento</t>
  </si>
  <si>
    <t>Indicatore
del Comune
ponderato</t>
  </si>
  <si>
    <t>Indicatore
del Comune</t>
  </si>
  <si>
    <t>Somma degli
indicatori del
Comune</t>
  </si>
  <si>
    <t>Indicatore
della città polo</t>
  </si>
  <si>
    <t>Geographical/
topographic cost
compensation
(GCC)</t>
  </si>
  <si>
    <t>Socio-demo-
graphic cost
compensation
(SCC A-C)</t>
  </si>
  <si>
    <t>Socio-demo-
graphic cost
compensation
(SCC F)</t>
  </si>
  <si>
    <t>Socio-demographic
cost compensation (SCC)</t>
  </si>
  <si>
    <t>Total cost
compensation</t>
  </si>
  <si>
    <t>Permanent resident
population living
at over 800m</t>
  </si>
  <si>
    <t>Permanent
resident
population</t>
  </si>
  <si>
    <t>Burden
index</t>
  </si>
  <si>
    <t>Relevant
excessive
costs</t>
  </si>
  <si>
    <t>Auszahlung
GLA 1</t>
  </si>
  <si>
    <t>Auszahlung
GLA 2</t>
  </si>
  <si>
    <t>Auszahlung
GLA 3</t>
  </si>
  <si>
    <t>Auszahlung
GLA 4</t>
  </si>
  <si>
    <t>Versamento
PAG 1</t>
  </si>
  <si>
    <t>Versamento
PAG 2</t>
  </si>
  <si>
    <t>Versamento
PAG 3</t>
  </si>
  <si>
    <t>Versamento
PAG 4</t>
  </si>
  <si>
    <t>Outpayment
GCC 1</t>
  </si>
  <si>
    <t>Outpayment
GCC 2</t>
  </si>
  <si>
    <t>Outpayment
GCC 3</t>
  </si>
  <si>
    <t>Outpayment
GCC 4</t>
  </si>
  <si>
    <t>Productive
surface area</t>
  </si>
  <si>
    <t>Median altitude of
productive surface
area indicator</t>
  </si>
  <si>
    <t>Permanent resident
population in residen-
tial areas with fewer
than 200 inhabitants</t>
  </si>
  <si>
    <t>G / G[Swi] * endowment</t>
  </si>
  <si>
    <t>O / O[Swi] * endowment</t>
  </si>
  <si>
    <t>Low population
density</t>
  </si>
  <si>
    <t>Population
aged over 80</t>
  </si>
  <si>
    <t>Relevant
foreign
population</t>
  </si>
  <si>
    <t>Poverty
(SCC A)</t>
  </si>
  <si>
    <t>Age
structure
(SCC B)</t>
  </si>
  <si>
    <t>Immigrant
integration
(SCC C)</t>
  </si>
  <si>
    <t>Burden
measure</t>
  </si>
  <si>
    <t>Contributions
SCC A-C</t>
  </si>
  <si>
    <t>Canton
number
FSO</t>
  </si>
  <si>
    <t>Commune
number
FSO</t>
  </si>
  <si>
    <t>Surface
area</t>
  </si>
  <si>
    <t>Employment
rate</t>
  </si>
  <si>
    <t>Population
density</t>
  </si>
  <si>
    <t>Commune
indicator</t>
  </si>
  <si>
    <t>Commune
indicator
weighted</t>
  </si>
  <si>
    <t>Sum of
commune
indicators</t>
  </si>
  <si>
    <t>Core
city
indicator</t>
  </si>
  <si>
    <t>G / G[Swi] * End</t>
  </si>
  <si>
    <t>Indicateur = part des habitants en zones résidentielles de moins de 200 habitants</t>
  </si>
  <si>
    <t>Population résidante
permanente en
zones résidentielles de
moins de 200 hab.</t>
  </si>
  <si>
    <t>SLA A-C</t>
  </si>
  <si>
    <t>CCS A-C</t>
  </si>
  <si>
    <t>Höhenmedian
produktive Fläche</t>
  </si>
  <si>
    <t>Altersstruktur
(Anteil der Bevölkerung über 80 Jahre
an der Wohnbevölkerung)</t>
  </si>
  <si>
    <t>Struttura di età
(percentuale di abitanti di età superiore
agli 80 anni rispetto alla popolazione)</t>
  </si>
  <si>
    <t>Ausländerintegration
(Anteil der massgebenden ausländischen
Bevölkerung an der Wohnbevölkerung)</t>
  </si>
  <si>
    <t>Âge
(part de la population résidante ayant plus de 80 ans)</t>
  </si>
  <si>
    <t>Immigrant integration
(proportion of relevant foreign population
in resident population)</t>
  </si>
  <si>
    <t>Age structure
(proportion of resident population aged over 80)</t>
  </si>
  <si>
    <t>Meters a.s.l.</t>
  </si>
  <si>
    <t>Poverty
(FSO poverty indicator)</t>
  </si>
  <si>
    <t>N / N[Swi] * End</t>
  </si>
  <si>
    <t>Calcolato il</t>
  </si>
  <si>
    <t>Codice calcolo</t>
  </si>
  <si>
    <t>Ständige Wohnbev.
in Siedlungen mit
weniger als 200 Einw.</t>
  </si>
  <si>
    <t>Erhöhung gemäss Art. 9 Abs. 2bis FiLaG</t>
  </si>
  <si>
    <t>Increase pursuant to Art. 9 para. 2bis FECCA</t>
  </si>
  <si>
    <t>Relèvement selon l'art. 9, al. 2bis, PFCC</t>
  </si>
  <si>
    <t xml:space="preserve">Aumento secondo l'art. 9 cpv. 2 LPFC </t>
  </si>
  <si>
    <t>Indicator = Proportion of inhabitants living at an altitude of over 800m</t>
  </si>
  <si>
    <t>25.09.2020</t>
  </si>
  <si>
    <t>FA2021-20269120045</t>
  </si>
  <si>
    <t>04/2020</t>
  </si>
  <si>
    <t>Aeugst am Albis</t>
  </si>
  <si>
    <t>Affoltern am Albis</t>
  </si>
  <si>
    <t>Bonstetten</t>
  </si>
  <si>
    <t>Hausen am Albis</t>
  </si>
  <si>
    <t>Hedingen</t>
  </si>
  <si>
    <t>Kappel am Albis</t>
  </si>
  <si>
    <t>Knonau</t>
  </si>
  <si>
    <t>Maschwanden</t>
  </si>
  <si>
    <t>Mettmenstetten</t>
  </si>
  <si>
    <t>Obfelden</t>
  </si>
  <si>
    <t>Ottenbach</t>
  </si>
  <si>
    <t>Rifferswil</t>
  </si>
  <si>
    <t>Stallikon</t>
  </si>
  <si>
    <t>Wettswil am Albis</t>
  </si>
  <si>
    <t>Adlikon</t>
  </si>
  <si>
    <t>Benken (ZH)</t>
  </si>
  <si>
    <t>Berg am Irchel</t>
  </si>
  <si>
    <t>Buch am Irchel</t>
  </si>
  <si>
    <t>Dachsen</t>
  </si>
  <si>
    <t>Dorf</t>
  </si>
  <si>
    <t>Feuerthalen</t>
  </si>
  <si>
    <t>Flaach</t>
  </si>
  <si>
    <t>Flurlingen</t>
  </si>
  <si>
    <t>Andelfingen</t>
  </si>
  <si>
    <t>Henggart</t>
  </si>
  <si>
    <t>Humlikon</t>
  </si>
  <si>
    <t>Kleinandelfingen</t>
  </si>
  <si>
    <t>Laufen-Uhwiesen</t>
  </si>
  <si>
    <t>Marthalen</t>
  </si>
  <si>
    <t>Ossingen</t>
  </si>
  <si>
    <t>Rheinau</t>
  </si>
  <si>
    <t>Thalheim an der Thur</t>
  </si>
  <si>
    <t>Trüllikon</t>
  </si>
  <si>
    <t>Truttikon</t>
  </si>
  <si>
    <t>Volken</t>
  </si>
  <si>
    <t>Bachenbülach</t>
  </si>
  <si>
    <t>Bassersdorf</t>
  </si>
  <si>
    <t>Bülach</t>
  </si>
  <si>
    <t>Dietlikon</t>
  </si>
  <si>
    <t>Eglisau</t>
  </si>
  <si>
    <t>Embrach</t>
  </si>
  <si>
    <t>Freienstein-Teufen</t>
  </si>
  <si>
    <t>Glattfelden</t>
  </si>
  <si>
    <t>Hochfelden</t>
  </si>
  <si>
    <t>Höri</t>
  </si>
  <si>
    <t>Hüntwangen</t>
  </si>
  <si>
    <t>Kloten</t>
  </si>
  <si>
    <t>Lufingen</t>
  </si>
  <si>
    <t>Nürensdorf</t>
  </si>
  <si>
    <t>Oberembrach</t>
  </si>
  <si>
    <t>Opfikon</t>
  </si>
  <si>
    <t>Rafz</t>
  </si>
  <si>
    <t>Rorbas</t>
  </si>
  <si>
    <t>Wallisellen</t>
  </si>
  <si>
    <t>Wasterkingen</t>
  </si>
  <si>
    <t>Wil (ZH)</t>
  </si>
  <si>
    <t>Winkel</t>
  </si>
  <si>
    <t>Bachs</t>
  </si>
  <si>
    <t>Boppelsen</t>
  </si>
  <si>
    <t>Buchs (ZH)</t>
  </si>
  <si>
    <t>Dällikon</t>
  </si>
  <si>
    <t>Dänikon</t>
  </si>
  <si>
    <t>Dielsdorf</t>
  </si>
  <si>
    <t>Hüttikon</t>
  </si>
  <si>
    <t>Neerach</t>
  </si>
  <si>
    <t>Niederglatt</t>
  </si>
  <si>
    <t>Niederhasli</t>
  </si>
  <si>
    <t>Niederweningen</t>
  </si>
  <si>
    <t>Oberglatt</t>
  </si>
  <si>
    <t>Oberweningen</t>
  </si>
  <si>
    <t>Otelfingen</t>
  </si>
  <si>
    <t>Regensberg</t>
  </si>
  <si>
    <t>Regensdorf</t>
  </si>
  <si>
    <t>Rümlang</t>
  </si>
  <si>
    <t>Schleinikon</t>
  </si>
  <si>
    <t>Schöfflisdorf</t>
  </si>
  <si>
    <t>Stadel</t>
  </si>
  <si>
    <t>Steinmaur</t>
  </si>
  <si>
    <t>Weiach</t>
  </si>
  <si>
    <t>Bäretswil</t>
  </si>
  <si>
    <t>Bubikon</t>
  </si>
  <si>
    <t>Dürnten</t>
  </si>
  <si>
    <t>Fischenthal</t>
  </si>
  <si>
    <t>Gossau (ZH)</t>
  </si>
  <si>
    <t>Grüningen</t>
  </si>
  <si>
    <t>Hinwil</t>
  </si>
  <si>
    <t>Rüti (ZH)</t>
  </si>
  <si>
    <t>Seegräben</t>
  </si>
  <si>
    <t>Wald (ZH)</t>
  </si>
  <si>
    <t>Wetzikon (ZH)</t>
  </si>
  <si>
    <t>Adliswil</t>
  </si>
  <si>
    <t>Kilchberg (ZH)</t>
  </si>
  <si>
    <t>Langnau am Albis</t>
  </si>
  <si>
    <t>Oberrieden</t>
  </si>
  <si>
    <t>Richterswil</t>
  </si>
  <si>
    <t>Rüschlikon</t>
  </si>
  <si>
    <t>Thalwil</t>
  </si>
  <si>
    <t>Erlenbach (ZH)</t>
  </si>
  <si>
    <t>Herrliberg</t>
  </si>
  <si>
    <t>Hombrechtikon</t>
  </si>
  <si>
    <t>Küsnacht (ZH)</t>
  </si>
  <si>
    <t>Männedorf</t>
  </si>
  <si>
    <t>Meilen</t>
  </si>
  <si>
    <t>Oetwil am See</t>
  </si>
  <si>
    <t>Stäfa</t>
  </si>
  <si>
    <t>Uetikon am See</t>
  </si>
  <si>
    <t>Zumikon</t>
  </si>
  <si>
    <t>Zollikon</t>
  </si>
  <si>
    <t>Fehraltorf</t>
  </si>
  <si>
    <t>Hittnau</t>
  </si>
  <si>
    <t>Lindau</t>
  </si>
  <si>
    <t>Pfäffikon</t>
  </si>
  <si>
    <t>Russikon</t>
  </si>
  <si>
    <t>Weisslingen</t>
  </si>
  <si>
    <t>Wila</t>
  </si>
  <si>
    <t>Wildberg</t>
  </si>
  <si>
    <t>Dübendorf</t>
  </si>
  <si>
    <t>Egg</t>
  </si>
  <si>
    <t>Fällanden</t>
  </si>
  <si>
    <t>Greifensee</t>
  </si>
  <si>
    <t>Maur</t>
  </si>
  <si>
    <t>Mönchaltorf</t>
  </si>
  <si>
    <t>Schwerzenbach</t>
  </si>
  <si>
    <t>Uster</t>
  </si>
  <si>
    <t>Volketswil</t>
  </si>
  <si>
    <t>Wangen-Brüttisellen</t>
  </si>
  <si>
    <t>Altikon</t>
  </si>
  <si>
    <t>Brütten</t>
  </si>
  <si>
    <t>Dägerlen</t>
  </si>
  <si>
    <t>Dättlikon</t>
  </si>
  <si>
    <t>Dinhard</t>
  </si>
  <si>
    <t>Ellikon an der Thur</t>
  </si>
  <si>
    <t>Elsau</t>
  </si>
  <si>
    <t>Hagenbuch</t>
  </si>
  <si>
    <t>Hettlingen</t>
  </si>
  <si>
    <t>Neftenbach</t>
  </si>
  <si>
    <t>Pfungen</t>
  </si>
  <si>
    <t>Rickenbach (ZH)</t>
  </si>
  <si>
    <t>Schlatt (ZH)</t>
  </si>
  <si>
    <t>Seuzach</t>
  </si>
  <si>
    <t>Turbenthal</t>
  </si>
  <si>
    <t>Winterthur</t>
  </si>
  <si>
    <t>Zell (ZH)</t>
  </si>
  <si>
    <t>Aesch (ZH)</t>
  </si>
  <si>
    <t>Birmensdorf (ZH)</t>
  </si>
  <si>
    <t>Dietikon</t>
  </si>
  <si>
    <t>Geroldswil</t>
  </si>
  <si>
    <t>Oberengstringen</t>
  </si>
  <si>
    <t>Oetwil an der Limmat</t>
  </si>
  <si>
    <t>Schlieren</t>
  </si>
  <si>
    <t>Uitikon</t>
  </si>
  <si>
    <t>Unterengstringen</t>
  </si>
  <si>
    <t>Urdorf</t>
  </si>
  <si>
    <t>Weiningen (ZH)</t>
  </si>
  <si>
    <t>Zürich</t>
  </si>
  <si>
    <t>Stammheim</t>
  </si>
  <si>
    <t>Wädenswil</t>
  </si>
  <si>
    <t>Elgg</t>
  </si>
  <si>
    <t>Horgen</t>
  </si>
  <si>
    <t>Illnau-Effretikon</t>
  </si>
  <si>
    <t>Bauma</t>
  </si>
  <si>
    <t>Wiesendangen</t>
  </si>
  <si>
    <t>Aarberg</t>
  </si>
  <si>
    <t>Bargen (BE)</t>
  </si>
  <si>
    <t>Grossaffoltern</t>
  </si>
  <si>
    <t>Kallnach</t>
  </si>
  <si>
    <t>Kappelen</t>
  </si>
  <si>
    <t>Lyss</t>
  </si>
  <si>
    <t>Meikirch</t>
  </si>
  <si>
    <t>Radelfingen</t>
  </si>
  <si>
    <t>Rapperswil (BE)</t>
  </si>
  <si>
    <t>Schüpfen</t>
  </si>
  <si>
    <t>Seedorf (BE)</t>
  </si>
  <si>
    <t>Aarwangen</t>
  </si>
  <si>
    <t>Auswil</t>
  </si>
  <si>
    <t>Bannwil</t>
  </si>
  <si>
    <t>Bleienbach</t>
  </si>
  <si>
    <t>Busswil bei Melchnau</t>
  </si>
  <si>
    <t>Gondiswil</t>
  </si>
  <si>
    <t>Langenthal</t>
  </si>
  <si>
    <t>Lotzwil</t>
  </si>
  <si>
    <t>Madiswil</t>
  </si>
  <si>
    <t>Melchnau</t>
  </si>
  <si>
    <t>Obersteckholz</t>
  </si>
  <si>
    <t>Oeschenbach</t>
  </si>
  <si>
    <t>Reisiswil</t>
  </si>
  <si>
    <t>Roggwil (BE)</t>
  </si>
  <si>
    <t>Rohrbach</t>
  </si>
  <si>
    <t>Rohrbachgraben</t>
  </si>
  <si>
    <t>Rütschelen</t>
  </si>
  <si>
    <t>Schwarzhäusern</t>
  </si>
  <si>
    <t>Thunstetten</t>
  </si>
  <si>
    <t>Ursenbach</t>
  </si>
  <si>
    <t>Wynau</t>
  </si>
  <si>
    <t>Bern</t>
  </si>
  <si>
    <t>Bolligen</t>
  </si>
  <si>
    <t>Bremgarten bei Bern</t>
  </si>
  <si>
    <t>Kirchlindach</t>
  </si>
  <si>
    <t>Köniz</t>
  </si>
  <si>
    <t>Muri bei Bern</t>
  </si>
  <si>
    <t>Oberbalm</t>
  </si>
  <si>
    <t>Stettlen</t>
  </si>
  <si>
    <t>Vechigen</t>
  </si>
  <si>
    <t>Wohlen bei Bern</t>
  </si>
  <si>
    <t>Zollikofen</t>
  </si>
  <si>
    <t>Ittigen</t>
  </si>
  <si>
    <t>Ostermundigen</t>
  </si>
  <si>
    <t>Biel/Bienne</t>
  </si>
  <si>
    <t>Evilard</t>
  </si>
  <si>
    <t>Arch</t>
  </si>
  <si>
    <t>Büetigen</t>
  </si>
  <si>
    <t>Büren an der Aare</t>
  </si>
  <si>
    <t>Diessbach bei Büren</t>
  </si>
  <si>
    <t>Dotzigen</t>
  </si>
  <si>
    <t>Lengnau (BE)</t>
  </si>
  <si>
    <t>Leuzigen</t>
  </si>
  <si>
    <t>Meienried</t>
  </si>
  <si>
    <t>Meinisberg</t>
  </si>
  <si>
    <t>Oberwil bei Büren</t>
  </si>
  <si>
    <t>Pieterlen</t>
  </si>
  <si>
    <t>Rüti bei Büren</t>
  </si>
  <si>
    <t>Wengi</t>
  </si>
  <si>
    <t>Aefligen</t>
  </si>
  <si>
    <t>Alchenstorf</t>
  </si>
  <si>
    <t>Bäriswil</t>
  </si>
  <si>
    <t>Burgdorf</t>
  </si>
  <si>
    <t>Ersigen</t>
  </si>
  <si>
    <t>Hasle bei Burgdorf</t>
  </si>
  <si>
    <t>Heimiswil</t>
  </si>
  <si>
    <t>Hellsau</t>
  </si>
  <si>
    <t>Hindelbank</t>
  </si>
  <si>
    <t>Höchstetten</t>
  </si>
  <si>
    <t>Kernenried</t>
  </si>
  <si>
    <t>Kirchberg (BE)</t>
  </si>
  <si>
    <t>Koppigen</t>
  </si>
  <si>
    <t>Krauchthal</t>
  </si>
  <si>
    <t>Lyssach</t>
  </si>
  <si>
    <t>Mötschwil</t>
  </si>
  <si>
    <t>Oberburg</t>
  </si>
  <si>
    <t>Rüdtligen-Alchenflüh</t>
  </si>
  <si>
    <t>Rumendingen</t>
  </si>
  <si>
    <t>Rüti bei Lyssach</t>
  </si>
  <si>
    <t>Willadingen</t>
  </si>
  <si>
    <t>Wynigen</t>
  </si>
  <si>
    <t>Corgémont</t>
  </si>
  <si>
    <t>Cormoret</t>
  </si>
  <si>
    <t>Cortébert</t>
  </si>
  <si>
    <t>Courtelary</t>
  </si>
  <si>
    <t>La Ferrière</t>
  </si>
  <si>
    <t>Mont-Tramelan</t>
  </si>
  <si>
    <t>Orvin</t>
  </si>
  <si>
    <t>Renan (BE)</t>
  </si>
  <si>
    <t>Romont (BE)</t>
  </si>
  <si>
    <t>Saint-Imier</t>
  </si>
  <si>
    <t>Sonceboz-Sombeval</t>
  </si>
  <si>
    <t>Sonvilier</t>
  </si>
  <si>
    <t>Tramelan</t>
  </si>
  <si>
    <t>Villeret</t>
  </si>
  <si>
    <t>Sauge</t>
  </si>
  <si>
    <t>Péry-La Heutte</t>
  </si>
  <si>
    <t>Brüttelen</t>
  </si>
  <si>
    <t>Erlach</t>
  </si>
  <si>
    <t>Finsterhennen</t>
  </si>
  <si>
    <t>Gals</t>
  </si>
  <si>
    <t>Gampelen</t>
  </si>
  <si>
    <t>Ins</t>
  </si>
  <si>
    <t>Lüscherz</t>
  </si>
  <si>
    <t>Müntschemier</t>
  </si>
  <si>
    <t>Siselen</t>
  </si>
  <si>
    <t>Treiten</t>
  </si>
  <si>
    <t>Tschugg</t>
  </si>
  <si>
    <t>Vinelz</t>
  </si>
  <si>
    <t>Bätterkinden</t>
  </si>
  <si>
    <t>Deisswil bei Münchenbuchsee</t>
  </si>
  <si>
    <t>Diemerswil</t>
  </si>
  <si>
    <t>Fraubrunnen</t>
  </si>
  <si>
    <t>Jegenstorf</t>
  </si>
  <si>
    <t>Iffwil</t>
  </si>
  <si>
    <t>Mattstetten</t>
  </si>
  <si>
    <t>Moosseedorf</t>
  </si>
  <si>
    <t>Münchenbuchsee</t>
  </si>
  <si>
    <t>Urtenen-Schönbühl</t>
  </si>
  <si>
    <t>Utzenstorf</t>
  </si>
  <si>
    <t>Wiggiswil</t>
  </si>
  <si>
    <t>Wiler bei Utzenstorf</t>
  </si>
  <si>
    <t>Zielebach</t>
  </si>
  <si>
    <t>Zuzwil (BE)</t>
  </si>
  <si>
    <t>Adelboden</t>
  </si>
  <si>
    <t>Aeschi bei Spiez</t>
  </si>
  <si>
    <t>Frutigen</t>
  </si>
  <si>
    <t>Kandergrund</t>
  </si>
  <si>
    <t>Kandersteg</t>
  </si>
  <si>
    <t>Krattigen</t>
  </si>
  <si>
    <t>Reichenbach im Kandertal</t>
  </si>
  <si>
    <t>Beatenberg</t>
  </si>
  <si>
    <t>Bönigen</t>
  </si>
  <si>
    <t>Brienz (BE)</t>
  </si>
  <si>
    <t>Brienzwiler</t>
  </si>
  <si>
    <t>Därligen</t>
  </si>
  <si>
    <t>Grindelwald</t>
  </si>
  <si>
    <t>Gsteigwiler</t>
  </si>
  <si>
    <t>Gündlischwand</t>
  </si>
  <si>
    <t>Habkern</t>
  </si>
  <si>
    <t>Hofstetten bei Brienz</t>
  </si>
  <si>
    <t>Interlaken</t>
  </si>
  <si>
    <t>Iseltwald</t>
  </si>
  <si>
    <t>Lauterbrunnen</t>
  </si>
  <si>
    <t>Leissigen</t>
  </si>
  <si>
    <t>Lütschental</t>
  </si>
  <si>
    <t>Matten bei Interlaken</t>
  </si>
  <si>
    <t>Niederried bei Interlaken</t>
  </si>
  <si>
    <t>Oberried am Brienzersee</t>
  </si>
  <si>
    <t>Ringgenberg (BE)</t>
  </si>
  <si>
    <t>Saxeten</t>
  </si>
  <si>
    <t>Schwanden bei Brienz</t>
  </si>
  <si>
    <t>Unterseen</t>
  </si>
  <si>
    <t>Wilderswil</t>
  </si>
  <si>
    <t>Arni (BE)</t>
  </si>
  <si>
    <t>Biglen</t>
  </si>
  <si>
    <t>Bowil</t>
  </si>
  <si>
    <t>Brenzikofen</t>
  </si>
  <si>
    <t>Freimettigen</t>
  </si>
  <si>
    <t>Grosshöchstetten</t>
  </si>
  <si>
    <t>Häutligen</t>
  </si>
  <si>
    <t>Herbligen</t>
  </si>
  <si>
    <t>Kiesen</t>
  </si>
  <si>
    <t>Konolfingen</t>
  </si>
  <si>
    <t>Landiswil</t>
  </si>
  <si>
    <t>Linden</t>
  </si>
  <si>
    <t>Mirchel</t>
  </si>
  <si>
    <t>Münsingen</t>
  </si>
  <si>
    <t>Niederhünigen</t>
  </si>
  <si>
    <t>Oberdiessbach</t>
  </si>
  <si>
    <t>Oberthal</t>
  </si>
  <si>
    <t>Oppligen</t>
  </si>
  <si>
    <t>Rubigen</t>
  </si>
  <si>
    <t>Walkringen</t>
  </si>
  <si>
    <t>Worb</t>
  </si>
  <si>
    <t>Zäziwil</t>
  </si>
  <si>
    <t>Oberhünigen</t>
  </si>
  <si>
    <t>Allmendingen</t>
  </si>
  <si>
    <t>Wichtrach</t>
  </si>
  <si>
    <t>Clavaleyres</t>
  </si>
  <si>
    <t>Ferenbalm</t>
  </si>
  <si>
    <t>Frauenkappelen</t>
  </si>
  <si>
    <t>Gurbrü</t>
  </si>
  <si>
    <t>Kriechenwil</t>
  </si>
  <si>
    <t>Laupen</t>
  </si>
  <si>
    <t>Mühleberg</t>
  </si>
  <si>
    <t>Münchenwiler</t>
  </si>
  <si>
    <t>Neuenegg</t>
  </si>
  <si>
    <t>Wileroltigen</t>
  </si>
  <si>
    <t>Belprahon</t>
  </si>
  <si>
    <t>Champoz</t>
  </si>
  <si>
    <t>Corcelles (BE)</t>
  </si>
  <si>
    <t>Court</t>
  </si>
  <si>
    <t>Crémines</t>
  </si>
  <si>
    <t>Eschert</t>
  </si>
  <si>
    <t>Grandval</t>
  </si>
  <si>
    <t>Loveresse</t>
  </si>
  <si>
    <t>Moutier</t>
  </si>
  <si>
    <t>Perrefitte</t>
  </si>
  <si>
    <t>Reconvilier</t>
  </si>
  <si>
    <t>Roches (BE)</t>
  </si>
  <si>
    <t>Saicourt</t>
  </si>
  <si>
    <t>Saules (BE)</t>
  </si>
  <si>
    <t>Schelten</t>
  </si>
  <si>
    <t>Seehof</t>
  </si>
  <si>
    <t>Sorvilier</t>
  </si>
  <si>
    <t>Tavannes</t>
  </si>
  <si>
    <t>Rebévelier</t>
  </si>
  <si>
    <t>Petit-Val</t>
  </si>
  <si>
    <t>Valbirse</t>
  </si>
  <si>
    <t>La Neuveville</t>
  </si>
  <si>
    <t>Nods</t>
  </si>
  <si>
    <t>Plateau de Diesse</t>
  </si>
  <si>
    <t>Aegerten</t>
  </si>
  <si>
    <t>Bellmund</t>
  </si>
  <si>
    <t>Brügg</t>
  </si>
  <si>
    <t>Bühl</t>
  </si>
  <si>
    <t>Epsach</t>
  </si>
  <si>
    <t>Hagneck</t>
  </si>
  <si>
    <t>Hermrigen</t>
  </si>
  <si>
    <t>Jens</t>
  </si>
  <si>
    <t>Ipsach</t>
  </si>
  <si>
    <t>Ligerz</t>
  </si>
  <si>
    <t>Merzligen</t>
  </si>
  <si>
    <t>Mörigen</t>
  </si>
  <si>
    <t>Nidau</t>
  </si>
  <si>
    <t>Orpund</t>
  </si>
  <si>
    <t>Port</t>
  </si>
  <si>
    <t>Safnern</t>
  </si>
  <si>
    <t>Scheuren</t>
  </si>
  <si>
    <t>Schwadernau</t>
  </si>
  <si>
    <t>Studen (BE)</t>
  </si>
  <si>
    <t>Sutz-Lattrigen</t>
  </si>
  <si>
    <t>Täuffelen</t>
  </si>
  <si>
    <t>Walperswil</t>
  </si>
  <si>
    <t>Worben</t>
  </si>
  <si>
    <t>Twann-Tüscherz</t>
  </si>
  <si>
    <t>Därstetten</t>
  </si>
  <si>
    <t>Diemtigen</t>
  </si>
  <si>
    <t>Erlenbach im Simmental</t>
  </si>
  <si>
    <t>Oberwil im Simmental</t>
  </si>
  <si>
    <t>Reutigen</t>
  </si>
  <si>
    <t>Spiez</t>
  </si>
  <si>
    <t>Wimmis</t>
  </si>
  <si>
    <t>Stocken-Höfen</t>
  </si>
  <si>
    <t>Guttannen</t>
  </si>
  <si>
    <t>Hasliberg</t>
  </si>
  <si>
    <t>Innertkirchen</t>
  </si>
  <si>
    <t>Meiringen</t>
  </si>
  <si>
    <t>Schattenhalb</t>
  </si>
  <si>
    <t>Boltigen</t>
  </si>
  <si>
    <t>Lenk</t>
  </si>
  <si>
    <t>St. Stephan</t>
  </si>
  <si>
    <t>Zweisimmen</t>
  </si>
  <si>
    <t>Gsteig</t>
  </si>
  <si>
    <t>Lauenen</t>
  </si>
  <si>
    <t>Saanen</t>
  </si>
  <si>
    <t>Guggisberg</t>
  </si>
  <si>
    <t>Rüschegg</t>
  </si>
  <si>
    <t>Schwarzenburg</t>
  </si>
  <si>
    <t>Belp</t>
  </si>
  <si>
    <t>Burgistein</t>
  </si>
  <si>
    <t>Gerzensee</t>
  </si>
  <si>
    <t>Gurzelen</t>
  </si>
  <si>
    <t>Jaberg</t>
  </si>
  <si>
    <t>Kaufdorf</t>
  </si>
  <si>
    <t>Kehrsatz</t>
  </si>
  <si>
    <t>Kirchdorf (BE)</t>
  </si>
  <si>
    <t>Kirchenthurnen</t>
  </si>
  <si>
    <t>Lohnstorf</t>
  </si>
  <si>
    <t>Mühlethurnen</t>
  </si>
  <si>
    <t>Niedermuhlern</t>
  </si>
  <si>
    <t>Riggisberg</t>
  </si>
  <si>
    <t>Rüeggisberg</t>
  </si>
  <si>
    <t>Rümligen</t>
  </si>
  <si>
    <t>Seftigen</t>
  </si>
  <si>
    <t>Toffen</t>
  </si>
  <si>
    <t>Uttigen</t>
  </si>
  <si>
    <t>Wattenwil</t>
  </si>
  <si>
    <t>Wald (BE)</t>
  </si>
  <si>
    <t>Eggiwil</t>
  </si>
  <si>
    <t>Langnau im Emmental</t>
  </si>
  <si>
    <t>Lauperswil</t>
  </si>
  <si>
    <t>Röthenbach im Emmental</t>
  </si>
  <si>
    <t>Rüderswil</t>
  </si>
  <si>
    <t>Schangnau</t>
  </si>
  <si>
    <t>Signau</t>
  </si>
  <si>
    <t>Trub</t>
  </si>
  <si>
    <t>Trubschachen</t>
  </si>
  <si>
    <t>Amsoldingen</t>
  </si>
  <si>
    <t>Blumenstein</t>
  </si>
  <si>
    <t>Buchholterberg</t>
  </si>
  <si>
    <t>Eriz</t>
  </si>
  <si>
    <t>Fahrni</t>
  </si>
  <si>
    <t>Heiligenschwendi</t>
  </si>
  <si>
    <t>Heimberg</t>
  </si>
  <si>
    <t>Hilterfingen</t>
  </si>
  <si>
    <t>Homberg</t>
  </si>
  <si>
    <t>Horrenbach-Buchen</t>
  </si>
  <si>
    <t>Oberhofen am Thunersee</t>
  </si>
  <si>
    <t>Oberlangenegg</t>
  </si>
  <si>
    <t>Pohlern</t>
  </si>
  <si>
    <t>Schwendibach</t>
  </si>
  <si>
    <t>Sigriswil</t>
  </si>
  <si>
    <t>Steffisburg</t>
  </si>
  <si>
    <t>Teuffenthal (BE)</t>
  </si>
  <si>
    <t>Thierachern</t>
  </si>
  <si>
    <t>Thun</t>
  </si>
  <si>
    <t>Uebeschi</t>
  </si>
  <si>
    <t>Uetendorf</t>
  </si>
  <si>
    <t>Unterlangenegg</t>
  </si>
  <si>
    <t>Wachseldorn</t>
  </si>
  <si>
    <t>Zwieselberg</t>
  </si>
  <si>
    <t>Forst-Längenbühl</t>
  </si>
  <si>
    <t>Affoltern im Emmental</t>
  </si>
  <si>
    <t>Dürrenroth</t>
  </si>
  <si>
    <t>Eriswil</t>
  </si>
  <si>
    <t>Huttwil</t>
  </si>
  <si>
    <t>Lützelflüh</t>
  </si>
  <si>
    <t>Rüegsau</t>
  </si>
  <si>
    <t>Sumiswald</t>
  </si>
  <si>
    <t>Trachselwald</t>
  </si>
  <si>
    <t>Walterswil (BE)</t>
  </si>
  <si>
    <t>Wyssachen</t>
  </si>
  <si>
    <t>Attiswil</t>
  </si>
  <si>
    <t>Berken</t>
  </si>
  <si>
    <t>Bettenhausen</t>
  </si>
  <si>
    <t>Farnern</t>
  </si>
  <si>
    <t>Graben</t>
  </si>
  <si>
    <t>Heimenhausen</t>
  </si>
  <si>
    <t>Herzogenbuchsee</t>
  </si>
  <si>
    <t>Inkwil</t>
  </si>
  <si>
    <t>Niederbipp</t>
  </si>
  <si>
    <t>Niederönz</t>
  </si>
  <si>
    <t>Oberbipp</t>
  </si>
  <si>
    <t>Ochlenberg</t>
  </si>
  <si>
    <t>Rumisberg</t>
  </si>
  <si>
    <t>Seeberg</t>
  </si>
  <si>
    <t>Thörigen</t>
  </si>
  <si>
    <t>Walliswil bei Niederbipp</t>
  </si>
  <si>
    <t>Walliswil bei Wangen</t>
  </si>
  <si>
    <t>Wangen an der Aare</t>
  </si>
  <si>
    <t>Wangenried</t>
  </si>
  <si>
    <t>Wiedlisbach</t>
  </si>
  <si>
    <t>Wolfisberg</t>
  </si>
  <si>
    <t>Doppleschwand</t>
  </si>
  <si>
    <t>Entlebuch</t>
  </si>
  <si>
    <t>Flühli</t>
  </si>
  <si>
    <t>Hasle (LU)</t>
  </si>
  <si>
    <t>Romoos</t>
  </si>
  <si>
    <t>Schüpfheim</t>
  </si>
  <si>
    <t>Werthenstein</t>
  </si>
  <si>
    <t>Escholzmatt-Marbach</t>
  </si>
  <si>
    <t>Aesch (LU)</t>
  </si>
  <si>
    <t>Altwis</t>
  </si>
  <si>
    <t>Ballwil</t>
  </si>
  <si>
    <t>Emmen</t>
  </si>
  <si>
    <t>Ermensee</t>
  </si>
  <si>
    <t>Eschenbach (LU)</t>
  </si>
  <si>
    <t>Hitzkirch</t>
  </si>
  <si>
    <t>Hochdorf</t>
  </si>
  <si>
    <t>Hohenrain</t>
  </si>
  <si>
    <t>Inwil</t>
  </si>
  <si>
    <t>Rain</t>
  </si>
  <si>
    <t>Römerswil</t>
  </si>
  <si>
    <t>Rothenburg</t>
  </si>
  <si>
    <t>Schongau</t>
  </si>
  <si>
    <t>Adligenswil</t>
  </si>
  <si>
    <t>Buchrain</t>
  </si>
  <si>
    <t>Dierikon</t>
  </si>
  <si>
    <t>Ebikon</t>
  </si>
  <si>
    <t>Gisikon</t>
  </si>
  <si>
    <t>Greppen</t>
  </si>
  <si>
    <t>Honau</t>
  </si>
  <si>
    <t>Horw</t>
  </si>
  <si>
    <t>Kriens</t>
  </si>
  <si>
    <t>Luzern</t>
  </si>
  <si>
    <t>Malters</t>
  </si>
  <si>
    <t>Meggen</t>
  </si>
  <si>
    <t>Meierskappel</t>
  </si>
  <si>
    <t>Root</t>
  </si>
  <si>
    <t>Schwarzenberg</t>
  </si>
  <si>
    <t>Udligenswil</t>
  </si>
  <si>
    <t>Vitznau</t>
  </si>
  <si>
    <t>Weggis</t>
  </si>
  <si>
    <t>Beromünster</t>
  </si>
  <si>
    <t>Büron</t>
  </si>
  <si>
    <t>Buttisholz</t>
  </si>
  <si>
    <t>Eich</t>
  </si>
  <si>
    <t>Geuensee</t>
  </si>
  <si>
    <t>Grosswangen</t>
  </si>
  <si>
    <t>Hildisrieden</t>
  </si>
  <si>
    <t>Knutwil</t>
  </si>
  <si>
    <t>Mauensee</t>
  </si>
  <si>
    <t>Neuenkirch</t>
  </si>
  <si>
    <t>Nottwil</t>
  </si>
  <si>
    <t>Oberkirch</t>
  </si>
  <si>
    <t>Rickenbach (LU)</t>
  </si>
  <si>
    <t>Ruswil</t>
  </si>
  <si>
    <t>Schenkon</t>
  </si>
  <si>
    <t>Schlierbach</t>
  </si>
  <si>
    <t>Sempach</t>
  </si>
  <si>
    <t>Sursee</t>
  </si>
  <si>
    <t>Triengen</t>
  </si>
  <si>
    <t>Wolhusen</t>
  </si>
  <si>
    <t>Alberswil</t>
  </si>
  <si>
    <t>Altbüron</t>
  </si>
  <si>
    <t>Altishofen</t>
  </si>
  <si>
    <t>Dagmersellen</t>
  </si>
  <si>
    <t>Ebersecken</t>
  </si>
  <si>
    <t>Egolzwil</t>
  </si>
  <si>
    <t>Ettiswil</t>
  </si>
  <si>
    <t>Fischbach</t>
  </si>
  <si>
    <t>Gettnau</t>
  </si>
  <si>
    <t>Grossdietwil</t>
  </si>
  <si>
    <t>Hergiswil bei Willisau</t>
  </si>
  <si>
    <t>Luthern</t>
  </si>
  <si>
    <t>Menznau</t>
  </si>
  <si>
    <t>Nebikon</t>
  </si>
  <si>
    <t>Pfaffnau</t>
  </si>
  <si>
    <t>Reiden</t>
  </si>
  <si>
    <t>Roggliswil</t>
  </si>
  <si>
    <t>Schötz</t>
  </si>
  <si>
    <t>Ufhusen</t>
  </si>
  <si>
    <t>Wauwil</t>
  </si>
  <si>
    <t>Wikon</t>
  </si>
  <si>
    <t>Zell (LU)</t>
  </si>
  <si>
    <t>Willisau</t>
  </si>
  <si>
    <t>Altdorf (UR)</t>
  </si>
  <si>
    <t>Andermatt</t>
  </si>
  <si>
    <t>Attinghausen</t>
  </si>
  <si>
    <t>Bauen</t>
  </si>
  <si>
    <t>Bürglen (UR)</t>
  </si>
  <si>
    <t>Erstfeld</t>
  </si>
  <si>
    <t>Flüelen</t>
  </si>
  <si>
    <t>Göschenen</t>
  </si>
  <si>
    <t>Gurtnellen</t>
  </si>
  <si>
    <t>Hospental</t>
  </si>
  <si>
    <t>Isenthal</t>
  </si>
  <si>
    <t>Realp</t>
  </si>
  <si>
    <t>Schattdorf</t>
  </si>
  <si>
    <t>Seedorf (UR)</t>
  </si>
  <si>
    <t>Seelisberg</t>
  </si>
  <si>
    <t>Silenen</t>
  </si>
  <si>
    <t>Sisikon</t>
  </si>
  <si>
    <t>Spiringen</t>
  </si>
  <si>
    <t>Unterschächen</t>
  </si>
  <si>
    <t>Wassen</t>
  </si>
  <si>
    <t>Einsiedeln</t>
  </si>
  <si>
    <t>Gersau</t>
  </si>
  <si>
    <t>Feusisberg</t>
  </si>
  <si>
    <t>Freienbach</t>
  </si>
  <si>
    <t>Wollerau</t>
  </si>
  <si>
    <t>Küssnacht (SZ)</t>
  </si>
  <si>
    <t>Altendorf</t>
  </si>
  <si>
    <t>Galgenen</t>
  </si>
  <si>
    <t>Innerthal</t>
  </si>
  <si>
    <t>Lachen</t>
  </si>
  <si>
    <t>Reichenburg</t>
  </si>
  <si>
    <t>Schübelbach</t>
  </si>
  <si>
    <t>Tuggen</t>
  </si>
  <si>
    <t>Vorderthal</t>
  </si>
  <si>
    <t>Wangen (SZ)</t>
  </si>
  <si>
    <t>Alpthal</t>
  </si>
  <si>
    <t>Arth</t>
  </si>
  <si>
    <t>Illgau</t>
  </si>
  <si>
    <t>Ingenbohl</t>
  </si>
  <si>
    <t>Lauerz</t>
  </si>
  <si>
    <t>Morschach</t>
  </si>
  <si>
    <t>Muotathal</t>
  </si>
  <si>
    <t>Oberiberg</t>
  </si>
  <si>
    <t>Riemenstalden</t>
  </si>
  <si>
    <t>Rothenthurm</t>
  </si>
  <si>
    <t>Sattel</t>
  </si>
  <si>
    <t>Schwyz</t>
  </si>
  <si>
    <t>Steinen</t>
  </si>
  <si>
    <t>Steinerberg</t>
  </si>
  <si>
    <t>Unteriberg</t>
  </si>
  <si>
    <t>Alpnach</t>
  </si>
  <si>
    <t>Engelberg</t>
  </si>
  <si>
    <t>Giswil</t>
  </si>
  <si>
    <t>Kerns</t>
  </si>
  <si>
    <t>Lungern</t>
  </si>
  <si>
    <t>Sachseln</t>
  </si>
  <si>
    <t>Sarnen</t>
  </si>
  <si>
    <t>Beckenried</t>
  </si>
  <si>
    <t>Buochs</t>
  </si>
  <si>
    <t>Dallenwil</t>
  </si>
  <si>
    <t>Emmetten</t>
  </si>
  <si>
    <t>Ennetbürgen</t>
  </si>
  <si>
    <t>Ennetmoos</t>
  </si>
  <si>
    <t>Hergiswil (NW)</t>
  </si>
  <si>
    <t>Oberdorf (NW)</t>
  </si>
  <si>
    <t>Stans</t>
  </si>
  <si>
    <t>Stansstad</t>
  </si>
  <si>
    <t>Wolfenschiessen</t>
  </si>
  <si>
    <t>Glarus Nord</t>
  </si>
  <si>
    <t>Glarus Süd</t>
  </si>
  <si>
    <t>Glarus</t>
  </si>
  <si>
    <t>Baar</t>
  </si>
  <si>
    <t>Cham</t>
  </si>
  <si>
    <t>Hünenberg</t>
  </si>
  <si>
    <t>Menzingen</t>
  </si>
  <si>
    <t>Neuheim</t>
  </si>
  <si>
    <t>Oberägeri</t>
  </si>
  <si>
    <t>Risch</t>
  </si>
  <si>
    <t>Steinhausen</t>
  </si>
  <si>
    <t>Unterägeri</t>
  </si>
  <si>
    <t>Walchwil</t>
  </si>
  <si>
    <t>Zug</t>
  </si>
  <si>
    <t>Châtillon (FR)</t>
  </si>
  <si>
    <t>Cheiry</t>
  </si>
  <si>
    <t>Cugy (FR)</t>
  </si>
  <si>
    <t>Fétigny</t>
  </si>
  <si>
    <t>Gletterens</t>
  </si>
  <si>
    <t>Lully (FR)</t>
  </si>
  <si>
    <t>Ménières</t>
  </si>
  <si>
    <t>Montagny (FR)</t>
  </si>
  <si>
    <t>Nuvilly</t>
  </si>
  <si>
    <t>Prévondavaux</t>
  </si>
  <si>
    <t>Saint-Aubin (FR)</t>
  </si>
  <si>
    <t>Sévaz</t>
  </si>
  <si>
    <t>Surpierre</t>
  </si>
  <si>
    <t>Vallon</t>
  </si>
  <si>
    <t>Les Montets</t>
  </si>
  <si>
    <t>Delley-Portalban</t>
  </si>
  <si>
    <t>Belmont-Broye</t>
  </si>
  <si>
    <t>Estavayer</t>
  </si>
  <si>
    <t>Cheyres-Châbles</t>
  </si>
  <si>
    <t>Auboranges</t>
  </si>
  <si>
    <t>Billens-Hennens</t>
  </si>
  <si>
    <t>Chapelle (Glâne)</t>
  </si>
  <si>
    <t>Le Châtelard</t>
  </si>
  <si>
    <t>Châtonnaye</t>
  </si>
  <si>
    <t>Ecublens (FR)</t>
  </si>
  <si>
    <t>Grangettes</t>
  </si>
  <si>
    <t>Massonnens</t>
  </si>
  <si>
    <t>Mézières (FR)</t>
  </si>
  <si>
    <t>Montet (Glâne)</t>
  </si>
  <si>
    <t>Romont (FR)</t>
  </si>
  <si>
    <t>Rue</t>
  </si>
  <si>
    <t>Siviriez</t>
  </si>
  <si>
    <t>Ursy</t>
  </si>
  <si>
    <t>Villaz-Saint-Pierre</t>
  </si>
  <si>
    <t>Vuisternens-devant-Romont</t>
  </si>
  <si>
    <t>Villorsonnens</t>
  </si>
  <si>
    <t>Torny</t>
  </si>
  <si>
    <t>La Folliaz</t>
  </si>
  <si>
    <t>Haut-Intyamon</t>
  </si>
  <si>
    <t>Pont-en-Ogoz</t>
  </si>
  <si>
    <t>Botterens</t>
  </si>
  <si>
    <t>Broc</t>
  </si>
  <si>
    <t>Bulle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</si>
  <si>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</si>
  <si>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</si>
  <si>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</si>
  <si>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</si>
  <si>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</si>
  <si>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</si>
  <si>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</si>
  <si>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Jaun</t>
  </si>
  <si>
    <t>Marsens</t>
  </si>
  <si>
    <t>Morlon</t>
  </si>
  <si>
    <t>Le Pâquier (FR)</t>
  </si>
  <si>
    <t>Pont-la-Ville</t>
  </si>
  <si>
    <t>Riaz</t>
  </si>
  <si>
    <t>La Roche</t>
  </si>
  <si>
    <t>Sâles</t>
  </si>
  <si>
    <t>Sorens</t>
  </si>
  <si>
    <t>Vaulruz</t>
  </si>
  <si>
    <t>Vuadens</t>
  </si>
  <si>
    <t>Bas-Intyamon</t>
  </si>
  <si>
    <t>Val-de-Charmey</t>
  </si>
  <si>
    <t>Arconciel</t>
  </si>
  <si>
    <t>Autigny</t>
  </si>
  <si>
    <t>Avry</t>
  </si>
  <si>
    <t>Belfaux</t>
  </si>
  <si>
    <t>Chénens</t>
  </si>
  <si>
    <t>Corminboeuf</t>
  </si>
  <si>
    <t>Corserey</t>
  </si>
  <si>
    <t>Cottens (FR)</t>
  </si>
  <si>
    <t>Ependes (FR)</t>
  </si>
  <si>
    <t>Ferpicloz</t>
  </si>
  <si>
    <t>Fribourg</t>
  </si>
  <si>
    <t>Givisiez</t>
  </si>
  <si>
    <t>Granges-Paccot</t>
  </si>
  <si>
    <t>Grolley</t>
  </si>
  <si>
    <t>Marly</t>
  </si>
  <si>
    <t>Matran</t>
  </si>
  <si>
    <t>Neyruz (FR)</t>
  </si>
  <si>
    <t>Noréaz</t>
  </si>
  <si>
    <t>Pierrafortscha</t>
  </si>
  <si>
    <t>Ponthaux</t>
  </si>
  <si>
    <t>Le Mouret</t>
  </si>
  <si>
    <t>Prez-vers-Noréaz</t>
  </si>
  <si>
    <t>Senèdes</t>
  </si>
  <si>
    <t>Treyvaux</t>
  </si>
  <si>
    <t>Villars-sur-Glâne</t>
  </si>
  <si>
    <t>Villarsel-sur-Marly</t>
  </si>
  <si>
    <t>Hauterive (FR)</t>
  </si>
  <si>
    <t>La Brillaz</t>
  </si>
  <si>
    <t>La Sonnaz</t>
  </si>
  <si>
    <t>Gibloux</t>
  </si>
  <si>
    <t>Courgevaux</t>
  </si>
  <si>
    <t>Courtepin</t>
  </si>
  <si>
    <t>Cressier (FR)</t>
  </si>
  <si>
    <t>Fräschels</t>
  </si>
  <si>
    <t>Galmiz</t>
  </si>
  <si>
    <t>Gempenach</t>
  </si>
  <si>
    <t>Greng</t>
  </si>
  <si>
    <t>Gurmels</t>
  </si>
  <si>
    <t>Kerzers</t>
  </si>
  <si>
    <t>Kleinbösingen</t>
  </si>
  <si>
    <t>Meyriez</t>
  </si>
  <si>
    <t>Misery-Courtion</t>
  </si>
  <si>
    <t>Muntelier</t>
  </si>
  <si>
    <t>Murten</t>
  </si>
  <si>
    <t>Ried bei Kerzers</t>
  </si>
  <si>
    <t>Ulmiz</t>
  </si>
  <si>
    <t>Mont-Vully</t>
  </si>
  <si>
    <t>Alterswil</t>
  </si>
  <si>
    <t>Brünisried</t>
  </si>
  <si>
    <t>Düdingen</t>
  </si>
  <si>
    <t>Giffers</t>
  </si>
  <si>
    <t>Bösingen</t>
  </si>
  <si>
    <t>Heitenried</t>
  </si>
  <si>
    <t>Plaffeien</t>
  </si>
  <si>
    <t>Plasselb</t>
  </si>
  <si>
    <t>Rechthalten</t>
  </si>
  <si>
    <t>St. Antoni</t>
  </si>
  <si>
    <t>St. Silvester</t>
  </si>
  <si>
    <t>St. Ursen</t>
  </si>
  <si>
    <t>Schmitten (FR)</t>
  </si>
  <si>
    <t>Tafers</t>
  </si>
  <si>
    <t>Tentlingen</t>
  </si>
  <si>
    <t>Ueberstorf</t>
  </si>
  <si>
    <t>Wünnewil-Flamatt</t>
  </si>
  <si>
    <t>Attalens</t>
  </si>
  <si>
    <t>Bossonnens</t>
  </si>
  <si>
    <t>Châtel-Saint-Denis</t>
  </si>
  <si>
    <t>Granges (Veveyse)</t>
  </si>
  <si>
    <t>Remaufens</t>
  </si>
  <si>
    <t>Saint-Martin (FR)</t>
  </si>
  <si>
    <t>Semsales</t>
  </si>
  <si>
    <t>Le Flon</t>
  </si>
  <si>
    <t>La Verrerie</t>
  </si>
  <si>
    <t>Egerkingen</t>
  </si>
  <si>
    <t>Härkingen</t>
  </si>
  <si>
    <t>Kestenholz</t>
  </si>
  <si>
    <t>Neuendorf</t>
  </si>
  <si>
    <t>Niederbuchsiten</t>
  </si>
  <si>
    <t>Oberbuchsiten</t>
  </si>
  <si>
    <t>Oensingen</t>
  </si>
  <si>
    <t>Wolfwil</t>
  </si>
  <si>
    <t>Aedermannsdorf</t>
  </si>
  <si>
    <t>Balsthal</t>
  </si>
  <si>
    <t>Gänsbrunnen</t>
  </si>
  <si>
    <t>Herbetswil</t>
  </si>
  <si>
    <t>Holderbank (SO)</t>
  </si>
  <si>
    <t>Laupersdorf</t>
  </si>
  <si>
    <t>Matzendorf</t>
  </si>
  <si>
    <t>Mümliswil-Ramiswil</t>
  </si>
  <si>
    <t>Welschenrohr</t>
  </si>
  <si>
    <t>Biezwil</t>
  </si>
  <si>
    <t>Lüterkofen-Ichertswil</t>
  </si>
  <si>
    <t>Lüterswil-Gächliwil</t>
  </si>
  <si>
    <t>Messen</t>
  </si>
  <si>
    <t>Schnottwil</t>
  </si>
  <si>
    <t>Unterramsern</t>
  </si>
  <si>
    <t>Lüsslingen-Nennigkofen</t>
  </si>
  <si>
    <t>Buchegg</t>
  </si>
  <si>
    <t>Bättwil</t>
  </si>
  <si>
    <t>Büren (SO)</t>
  </si>
  <si>
    <t>Dornach</t>
  </si>
  <si>
    <t>Gempen</t>
  </si>
  <si>
    <t>Hochwald</t>
  </si>
  <si>
    <t>Hofstetten-Flüh</t>
  </si>
  <si>
    <t>Metzerlen-Mariastein</t>
  </si>
  <si>
    <t>Nuglar-St. Pantaleon</t>
  </si>
  <si>
    <t>Rodersdorf</t>
  </si>
  <si>
    <t>Seewen</t>
  </si>
  <si>
    <t>Witterswil</t>
  </si>
  <si>
    <t>Hauenstein-Ifenthal</t>
  </si>
  <si>
    <t>Kienberg</t>
  </si>
  <si>
    <t>Lostorf</t>
  </si>
  <si>
    <t>Niedergösgen</t>
  </si>
  <si>
    <t>Obergösgen</t>
  </si>
  <si>
    <t>Rohr (SO)</t>
  </si>
  <si>
    <t>Stüsslingen</t>
  </si>
  <si>
    <t>Trimbach</t>
  </si>
  <si>
    <t>Winznau</t>
  </si>
  <si>
    <t>Wisen (SO)</t>
  </si>
  <si>
    <t>Erlinsbach (SO)</t>
  </si>
  <si>
    <t>Aeschi (SO)</t>
  </si>
  <si>
    <t>Biberist</t>
  </si>
  <si>
    <t>Bolken</t>
  </si>
  <si>
    <t>Deitingen</t>
  </si>
  <si>
    <t>Derendingen</t>
  </si>
  <si>
    <t>Etziken</t>
  </si>
  <si>
    <t>Gerlafingen</t>
  </si>
  <si>
    <t>Halten</t>
  </si>
  <si>
    <t>Horriwil</t>
  </si>
  <si>
    <t>Hüniken</t>
  </si>
  <si>
    <t>Kriegstetten</t>
  </si>
  <si>
    <t>Lohn-Ammannsegg</t>
  </si>
  <si>
    <t>Luterbach</t>
  </si>
  <si>
    <t>Obergerlafingen</t>
  </si>
  <si>
    <t>Oekingen</t>
  </si>
  <si>
    <t>Recherswil</t>
  </si>
  <si>
    <t>Subingen</t>
  </si>
  <si>
    <t>Zuchwil</t>
  </si>
  <si>
    <t>Drei Höfe</t>
  </si>
  <si>
    <t>Balm bei Günsberg</t>
  </si>
  <si>
    <t>Bellach</t>
  </si>
  <si>
    <t>Bettlach</t>
  </si>
  <si>
    <t>Feldbrunnen-St. Niklaus</t>
  </si>
  <si>
    <t>Flumenthal</t>
  </si>
  <si>
    <t>Grenchen</t>
  </si>
  <si>
    <t>Günsberg</t>
  </si>
  <si>
    <t>Hubersdorf</t>
  </si>
  <si>
    <t>Kammersrohr</t>
  </si>
  <si>
    <t>Langendorf</t>
  </si>
  <si>
    <t>Lommiswil</t>
  </si>
  <si>
    <t>Oberdorf (SO)</t>
  </si>
  <si>
    <t>Riedholz</t>
  </si>
  <si>
    <t>Rüttenen</t>
  </si>
  <si>
    <t>Selzach</t>
  </si>
  <si>
    <t>Boningen</t>
  </si>
  <si>
    <t>Däniken</t>
  </si>
  <si>
    <t>Dulliken</t>
  </si>
  <si>
    <t>Eppenberg-Wöschnau</t>
  </si>
  <si>
    <t>Fulenbach</t>
  </si>
  <si>
    <t>Gretzenbach</t>
  </si>
  <si>
    <t>Gunzgen</t>
  </si>
  <si>
    <t>Hägendorf</t>
  </si>
  <si>
    <t>Kappel (SO)</t>
  </si>
  <si>
    <t>Olten</t>
  </si>
  <si>
    <t>Rickenbach (SO)</t>
  </si>
  <si>
    <t>Schönenwerd</t>
  </si>
  <si>
    <t>Starrkirch-Wil</t>
  </si>
  <si>
    <t>Walterswil (SO)</t>
  </si>
  <si>
    <t>Wangen bei Olten</t>
  </si>
  <si>
    <t>Solothurn</t>
  </si>
  <si>
    <t>Bärschwil</t>
  </si>
  <si>
    <t>Beinwil (SO)</t>
  </si>
  <si>
    <t>Breitenbach</t>
  </si>
  <si>
    <t>Büsserach</t>
  </si>
  <si>
    <t>Erschwil</t>
  </si>
  <si>
    <t>Fehren</t>
  </si>
  <si>
    <t>Grindel</t>
  </si>
  <si>
    <t>Himmelried</t>
  </si>
  <si>
    <t>Kleinlützel</t>
  </si>
  <si>
    <t>Meltingen</t>
  </si>
  <si>
    <t>Nunningen</t>
  </si>
  <si>
    <t>Zullwil</t>
  </si>
  <si>
    <t>Basel</t>
  </si>
  <si>
    <t>Bettingen</t>
  </si>
  <si>
    <t>Riehen</t>
  </si>
  <si>
    <t>Aesch (BL)</t>
  </si>
  <si>
    <t>Allschwil</t>
  </si>
  <si>
    <t>Arlesheim</t>
  </si>
  <si>
    <t>Biel-Benken</t>
  </si>
  <si>
    <t>Binningen</t>
  </si>
  <si>
    <t>Birsfelden</t>
  </si>
  <si>
    <t>Bottmingen</t>
  </si>
  <si>
    <t>Ettingen</t>
  </si>
  <si>
    <t>Münchenstein</t>
  </si>
  <si>
    <t>Muttenz</t>
  </si>
  <si>
    <t>Oberwil (BL)</t>
  </si>
  <si>
    <t>Pfeffingen</t>
  </si>
  <si>
    <t>Reinach (BL)</t>
  </si>
  <si>
    <t>Schönenbuch</t>
  </si>
  <si>
    <t>Therwil</t>
  </si>
  <si>
    <t>Blauen</t>
  </si>
  <si>
    <t>Brislach</t>
  </si>
  <si>
    <t>Burg im Leimental</t>
  </si>
  <si>
    <t>Dittingen</t>
  </si>
  <si>
    <t>Duggingen</t>
  </si>
  <si>
    <t>Grellingen</t>
  </si>
  <si>
    <t>Laufen</t>
  </si>
  <si>
    <t>Liesberg</t>
  </si>
  <si>
    <t>Nenzlingen</t>
  </si>
  <si>
    <t>Roggenburg</t>
  </si>
  <si>
    <t>Röschenz</t>
  </si>
  <si>
    <t>Wahlen</t>
  </si>
  <si>
    <t>Zwingen</t>
  </si>
  <si>
    <t>Arisdorf</t>
  </si>
  <si>
    <t>Augst</t>
  </si>
  <si>
    <t>Bubendorf</t>
  </si>
  <si>
    <t>Frenkendorf</t>
  </si>
  <si>
    <t>Füllinsdorf</t>
  </si>
  <si>
    <t>Giebenach</t>
  </si>
  <si>
    <t>Hersberg</t>
  </si>
  <si>
    <t>Lausen</t>
  </si>
  <si>
    <t>Liestal</t>
  </si>
  <si>
    <t>Lupsingen</t>
  </si>
  <si>
    <t>Pratteln</t>
  </si>
  <si>
    <t>Ramlinsburg</t>
  </si>
  <si>
    <t>Seltisberg</t>
  </si>
  <si>
    <t>Ziefen</t>
  </si>
  <si>
    <t>Anwil</t>
  </si>
  <si>
    <t>Böckten</t>
  </si>
  <si>
    <t>Buckten</t>
  </si>
  <si>
    <t>Buus</t>
  </si>
  <si>
    <t>Diepflingen</t>
  </si>
  <si>
    <t>Gelterkinden</t>
  </si>
  <si>
    <t>Häfelfingen</t>
  </si>
  <si>
    <t>Hemmiken</t>
  </si>
  <si>
    <t>Itingen</t>
  </si>
  <si>
    <t>Känerkinden</t>
  </si>
  <si>
    <t>Kilchberg (BL)</t>
  </si>
  <si>
    <t>Läufelfingen</t>
  </si>
  <si>
    <t>Maisprach</t>
  </si>
  <si>
    <t>Nusshof</t>
  </si>
  <si>
    <t>Oltingen</t>
  </si>
  <si>
    <t>Ormalingen</t>
  </si>
  <si>
    <t>Rickenbach (BL)</t>
  </si>
  <si>
    <t>Rothenfluh</t>
  </si>
  <si>
    <t>Rümlingen</t>
  </si>
  <si>
    <t>Rünenberg</t>
  </si>
  <si>
    <t>Sissach</t>
  </si>
  <si>
    <t>Tecknau</t>
  </si>
  <si>
    <t>Tenniken</t>
  </si>
  <si>
    <t>Thürnen</t>
  </si>
  <si>
    <t>Wenslingen</t>
  </si>
  <si>
    <t>Wintersingen</t>
  </si>
  <si>
    <t>Wittinsburg</t>
  </si>
  <si>
    <t>Zeglingen</t>
  </si>
  <si>
    <t>Zunzgen</t>
  </si>
  <si>
    <t>Arboldswil</t>
  </si>
  <si>
    <t>Bennwil</t>
  </si>
  <si>
    <t>Bretzwil</t>
  </si>
  <si>
    <t>Diegten</t>
  </si>
  <si>
    <t>Eptingen</t>
  </si>
  <si>
    <t>Hölstein</t>
  </si>
  <si>
    <t>Lampenberg</t>
  </si>
  <si>
    <t>Langenbruck</t>
  </si>
  <si>
    <t>Lauwil</t>
  </si>
  <si>
    <t>Liedertswil</t>
  </si>
  <si>
    <t>Niederdorf</t>
  </si>
  <si>
    <t>Oberdorf (BL)</t>
  </si>
  <si>
    <t>Reigoldswil</t>
  </si>
  <si>
    <t>Titterten</t>
  </si>
  <si>
    <t>Waldenburg</t>
  </si>
  <si>
    <t>Gächlingen</t>
  </si>
  <si>
    <t>Löhningen</t>
  </si>
  <si>
    <t>Neunkirch</t>
  </si>
  <si>
    <t>Büttenhardt</t>
  </si>
  <si>
    <t>Dörflingen</t>
  </si>
  <si>
    <t>Lohn (SH)</t>
  </si>
  <si>
    <t>Stetten (SH)</t>
  </si>
  <si>
    <t>Thayngen</t>
  </si>
  <si>
    <t>Bargen (SH)</t>
  </si>
  <si>
    <t>Beringen</t>
  </si>
  <si>
    <t>Buchberg</t>
  </si>
  <si>
    <t>Merishausen</t>
  </si>
  <si>
    <t>Neuhausen am Rheinfall</t>
  </si>
  <si>
    <t>Rüdlingen</t>
  </si>
  <si>
    <t>Schaffhausen</t>
  </si>
  <si>
    <t>Beggingen</t>
  </si>
  <si>
    <t>Schleitheim</t>
  </si>
  <si>
    <t>Siblingen</t>
  </si>
  <si>
    <t>Buch (SH)</t>
  </si>
  <si>
    <t>Hemishofen</t>
  </si>
  <si>
    <t>Ramsen</t>
  </si>
  <si>
    <t>Stein am Rhein</t>
  </si>
  <si>
    <t>Hallau</t>
  </si>
  <si>
    <t>Oberhallau</t>
  </si>
  <si>
    <t>Trasadingen</t>
  </si>
  <si>
    <t>Wilchingen</t>
  </si>
  <si>
    <t>Herisau</t>
  </si>
  <si>
    <t>Hundwil</t>
  </si>
  <si>
    <t>Schönengrund</t>
  </si>
  <si>
    <t>Schwellbrunn</t>
  </si>
  <si>
    <t>Stein (AR)</t>
  </si>
  <si>
    <t>Urnäsch</t>
  </si>
  <si>
    <t>Waldstatt</t>
  </si>
  <si>
    <t>Bühler</t>
  </si>
  <si>
    <t>Gais</t>
  </si>
  <si>
    <t>Speicher</t>
  </si>
  <si>
    <t>Teufen (AR)</t>
  </si>
  <si>
    <t>Trogen</t>
  </si>
  <si>
    <t>Grub (AR)</t>
  </si>
  <si>
    <t>Heiden</t>
  </si>
  <si>
    <t>Lutzenberg</t>
  </si>
  <si>
    <t>Rehetobel</t>
  </si>
  <si>
    <t>Reute (AR)</t>
  </si>
  <si>
    <t>Wald (AR)</t>
  </si>
  <si>
    <t>Walzenhausen</t>
  </si>
  <si>
    <t>Wolfhalden</t>
  </si>
  <si>
    <t>Appenzell</t>
  </si>
  <si>
    <t>Gonten</t>
  </si>
  <si>
    <t>Rüte</t>
  </si>
  <si>
    <t>Schlatt-Haslen</t>
  </si>
  <si>
    <t>Schwende</t>
  </si>
  <si>
    <t>Oberegg</t>
  </si>
  <si>
    <t>Häggenschwil</t>
  </si>
  <si>
    <t>Muolen</t>
  </si>
  <si>
    <t>St. Gallen</t>
  </si>
  <si>
    <t>Wittenbach</t>
  </si>
  <si>
    <t>Berg (SG)</t>
  </si>
  <si>
    <t>Eggersriet</t>
  </si>
  <si>
    <t>Goldach</t>
  </si>
  <si>
    <t>Mörschwil</t>
  </si>
  <si>
    <t>Rorschach</t>
  </si>
  <si>
    <t>Rorschacherberg</t>
  </si>
  <si>
    <t>Steinach</t>
  </si>
  <si>
    <t>Tübach</t>
  </si>
  <si>
    <t>Untereggen</t>
  </si>
  <si>
    <t>Au (SG)</t>
  </si>
  <si>
    <t>Balgach</t>
  </si>
  <si>
    <t>Berneck</t>
  </si>
  <si>
    <t>Diepoldsau</t>
  </si>
  <si>
    <t>Rheineck</t>
  </si>
  <si>
    <t>St. Margrethen</t>
  </si>
  <si>
    <t>Thal</t>
  </si>
  <si>
    <t>Widnau</t>
  </si>
  <si>
    <t>Altstätten</t>
  </si>
  <si>
    <t>Eichberg</t>
  </si>
  <si>
    <t>Marbach (SG)</t>
  </si>
  <si>
    <t>Oberriet (SG)</t>
  </si>
  <si>
    <t>Rebstein</t>
  </si>
  <si>
    <t>Rüthi (SG)</t>
  </si>
  <si>
    <t>Buchs (SG)</t>
  </si>
  <si>
    <t>Gams</t>
  </si>
  <si>
    <t>Grabs</t>
  </si>
  <si>
    <t>Sennwald</t>
  </si>
  <si>
    <t>Sevelen</t>
  </si>
  <si>
    <t>Wartau</t>
  </si>
  <si>
    <t>Bad Ragaz</t>
  </si>
  <si>
    <t>Flums</t>
  </si>
  <si>
    <t>Mels</t>
  </si>
  <si>
    <t>Pfäfers</t>
  </si>
  <si>
    <t>Quarten</t>
  </si>
  <si>
    <t>Sargans</t>
  </si>
  <si>
    <t>Vilters-Wangs</t>
  </si>
  <si>
    <t>Walenstadt</t>
  </si>
  <si>
    <t>Amden</t>
  </si>
  <si>
    <t>Benken (SG)</t>
  </si>
  <si>
    <t>Kaltbrunn</t>
  </si>
  <si>
    <t>Schänis</t>
  </si>
  <si>
    <t>Weesen</t>
  </si>
  <si>
    <t>Schmerikon</t>
  </si>
  <si>
    <t>Uznach</t>
  </si>
  <si>
    <t>Rapperswil-Jona</t>
  </si>
  <si>
    <t>Gommiswald</t>
  </si>
  <si>
    <t>Eschenbach (SG)</t>
  </si>
  <si>
    <t>Ebnat-Kappel</t>
  </si>
  <si>
    <t>Wildhaus-Alt St. Johann</t>
  </si>
  <si>
    <t>Nesslau</t>
  </si>
  <si>
    <t>Hemberg</t>
  </si>
  <si>
    <t>Lichtensteig</t>
  </si>
  <si>
    <t>Oberhelfenschwil</t>
  </si>
  <si>
    <t>Neckertal</t>
  </si>
  <si>
    <t>Wattwil</t>
  </si>
  <si>
    <t>Kirchberg (SG)</t>
  </si>
  <si>
    <t>Lütisburg</t>
  </si>
  <si>
    <t>Mosnang</t>
  </si>
  <si>
    <t>Bütschwil-Ganterschwil</t>
  </si>
  <si>
    <t>Degersheim</t>
  </si>
  <si>
    <t>Flawil</t>
  </si>
  <si>
    <t>Jonschwil</t>
  </si>
  <si>
    <t>Oberuzwil</t>
  </si>
  <si>
    <t>Uzwil</t>
  </si>
  <si>
    <t>Niederbüren</t>
  </si>
  <si>
    <t>Niederhelfenschwil</t>
  </si>
  <si>
    <t>Oberbüren</t>
  </si>
  <si>
    <t>Zuzwil (SG)</t>
  </si>
  <si>
    <t>Wil (SG)</t>
  </si>
  <si>
    <t>Andwil (SG)</t>
  </si>
  <si>
    <t>Gaiserwald</t>
  </si>
  <si>
    <t>Gossau (SG)</t>
  </si>
  <si>
    <t>Waldkirch</t>
  </si>
  <si>
    <t>Vaz/Obervaz</t>
  </si>
  <si>
    <t>Lantsch/Lenz</t>
  </si>
  <si>
    <t>Schmitten (GR)</t>
  </si>
  <si>
    <t>Albula/Alvra</t>
  </si>
  <si>
    <t>Surses</t>
  </si>
  <si>
    <t>Bergün Filisur</t>
  </si>
  <si>
    <t>Brusio</t>
  </si>
  <si>
    <t>Poschiavo</t>
  </si>
  <si>
    <t>Falera</t>
  </si>
  <si>
    <t>Laax</t>
  </si>
  <si>
    <t>Sagogn</t>
  </si>
  <si>
    <t>Schluein</t>
  </si>
  <si>
    <t>Vals</t>
  </si>
  <si>
    <t>Lumnezia</t>
  </si>
  <si>
    <t>Ilanz/Glion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</si>
  <si>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</si>
  <si>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</si>
  <si>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</si>
  <si>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</si>
  <si>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</si>
  <si>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</si>
  <si>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</si>
  <si>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</si>
  <si>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</si>
  <si>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</si>
  <si>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Safiental</t>
  </si>
  <si>
    <t>Domleschg</t>
  </si>
  <si>
    <t>Avers</t>
  </si>
  <si>
    <t>Sufers</t>
  </si>
  <si>
    <t>Andeer</t>
  </si>
  <si>
    <t>Casti-Wergenstein</t>
  </si>
  <si>
    <t>Donat</t>
  </si>
  <si>
    <t>Lohn (GR)</t>
  </si>
  <si>
    <t>Mathon</t>
  </si>
  <si>
    <t>Rongellen</t>
  </si>
  <si>
    <t>Zillis-Reischen</t>
  </si>
  <si>
    <t>Ferrera</t>
  </si>
  <si>
    <t>Rheinwald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</si>
  <si>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</si>
  <si>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</si>
  <si>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</si>
  <si>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</si>
  <si>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</si>
  <si>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</si>
  <si>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</si>
  <si>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</si>
  <si>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</si>
  <si>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</si>
  <si>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Valsot</t>
  </si>
  <si>
    <t>Bever</t>
  </si>
  <si>
    <t>Celerina/Schlarigna</t>
  </si>
  <si>
    <t>Madulain</t>
  </si>
  <si>
    <t>Pontresina</t>
  </si>
  <si>
    <t>La Punt-Chamues-ch</t>
  </si>
  <si>
    <t>Samedan</t>
  </si>
  <si>
    <t>St. Moritz</t>
  </si>
  <si>
    <t>S-chanf</t>
  </si>
  <si>
    <t>Sils im Engadin/Segl</t>
  </si>
  <si>
    <t>Silvaplana</t>
  </si>
  <si>
    <t>Zuoz</t>
  </si>
  <si>
    <t>Bregaglia</t>
  </si>
  <si>
    <t>Buseno</t>
  </si>
  <si>
    <t>Castaneda</t>
  </si>
  <si>
    <t>Rossa</t>
  </si>
  <si>
    <t>Santa Maria in Calanca</t>
  </si>
  <si>
    <t>Lostallo</t>
  </si>
  <si>
    <t>Mesocco</t>
  </si>
  <si>
    <t>Soazza</t>
  </si>
  <si>
    <t>Cama</t>
  </si>
  <si>
    <t>Grono</t>
  </si>
  <si>
    <t>Roveredo (GR)</t>
  </si>
  <si>
    <t>San Vittore</t>
  </si>
  <si>
    <t>Calanca</t>
  </si>
  <si>
    <t>Val Müstair</t>
  </si>
  <si>
    <t>Davos</t>
  </si>
  <si>
    <t>Fideris</t>
  </si>
  <si>
    <t>Furna</t>
  </si>
  <si>
    <t>Jenaz</t>
  </si>
  <si>
    <t>Klosters-Serneus</t>
  </si>
  <si>
    <t>Conters im Prättigau</t>
  </si>
  <si>
    <t>Küblis</t>
  </si>
  <si>
    <t>Luzein</t>
  </si>
  <si>
    <t>Chur</t>
  </si>
  <si>
    <t>Churwalden</t>
  </si>
  <si>
    <t>Arosa</t>
  </si>
  <si>
    <t>Maladers</t>
  </si>
  <si>
    <t>Tschiertschen-Praden</t>
  </si>
  <si>
    <t>Haldenstein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</si>
  <si>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</si>
  <si>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</si>
  <si>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</si>
  <si>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</si>
  <si>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</si>
  <si>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</si>
  <si>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</si>
  <si>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</si>
  <si>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</si>
  <si>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</si>
  <si>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Seewis im Prättigau</t>
  </si>
  <si>
    <t>Breil/Brigels</t>
  </si>
  <si>
    <t>Disentis/Mustér</t>
  </si>
  <si>
    <t>Medel (Lucmagn)</t>
  </si>
  <si>
    <t>Sumvitg</t>
  </si>
  <si>
    <t>Tujetsch</t>
  </si>
  <si>
    <t>Trun</t>
  </si>
  <si>
    <t>Obersaxen Mundaun</t>
  </si>
  <si>
    <t>Aarau</t>
  </si>
  <si>
    <t>Biberstein</t>
  </si>
  <si>
    <t>Buchs (AG)</t>
  </si>
  <si>
    <t>Densbüren</t>
  </si>
  <si>
    <t>Erlinsbach (AG)</t>
  </si>
  <si>
    <t>Gränichen</t>
  </si>
  <si>
    <t>Hirschthal</t>
  </si>
  <si>
    <t>Küttigen</t>
  </si>
  <si>
    <t>Muhen</t>
  </si>
  <si>
    <t>Oberentfelden</t>
  </si>
  <si>
    <t>Suhr</t>
  </si>
  <si>
    <t>Unterentfelden</t>
  </si>
  <si>
    <t>Baden</t>
  </si>
  <si>
    <t>Bellikon</t>
  </si>
  <si>
    <t>Bergdietikon</t>
  </si>
  <si>
    <t>Birmenstorf (AG)</t>
  </si>
  <si>
    <t>Ennetbaden</t>
  </si>
  <si>
    <t>Fislisbach</t>
  </si>
  <si>
    <t>Freienwil</t>
  </si>
  <si>
    <t>Gebenstorf</t>
  </si>
  <si>
    <t>Killwangen</t>
  </si>
  <si>
    <t>Künten</t>
  </si>
  <si>
    <t>Mägenwil</t>
  </si>
  <si>
    <t>Mellingen</t>
  </si>
  <si>
    <t>Neuenhof</t>
  </si>
  <si>
    <t>Niederrohrdorf</t>
  </si>
  <si>
    <t>Oberrohrdorf</t>
  </si>
  <si>
    <t>Obersiggenthal</t>
  </si>
  <si>
    <t>Remetschwil</t>
  </si>
  <si>
    <t>Spreitenbach</t>
  </si>
  <si>
    <t>Stetten (AG)</t>
  </si>
  <si>
    <t>Turgi</t>
  </si>
  <si>
    <t>Untersiggenthal</t>
  </si>
  <si>
    <t>Wettingen</t>
  </si>
  <si>
    <t>Wohlenschwil</t>
  </si>
  <si>
    <t>Würenlingen</t>
  </si>
  <si>
    <t>Würenlos</t>
  </si>
  <si>
    <t>Ehrendingen</t>
  </si>
  <si>
    <t>Arni (AG)</t>
  </si>
  <si>
    <t>Berikon</t>
  </si>
  <si>
    <t>Bremgarten (AG)</t>
  </si>
  <si>
    <t>Büttikon</t>
  </si>
  <si>
    <t>Dottikon</t>
  </si>
  <si>
    <t>Eggenwil</t>
  </si>
  <si>
    <t>Fischbach-Göslikon</t>
  </si>
  <si>
    <t>Hägglingen</t>
  </si>
  <si>
    <t>Jonen</t>
  </si>
  <si>
    <t>Niederwil (AG)</t>
  </si>
  <si>
    <t>Oberlunkhofen</t>
  </si>
  <si>
    <t>Oberwil-Lieli</t>
  </si>
  <si>
    <t>Rudolfstetten-Friedlisberg</t>
  </si>
  <si>
    <t>Sarmenstorf</t>
  </si>
  <si>
    <t>Tägerig</t>
  </si>
  <si>
    <t>Uezwil</t>
  </si>
  <si>
    <t>Unterlunkhofen</t>
  </si>
  <si>
    <t>Villmergen</t>
  </si>
  <si>
    <t>Widen</t>
  </si>
  <si>
    <t>Wohlen (AG)</t>
  </si>
  <si>
    <t>Zufikon</t>
  </si>
  <si>
    <t>Islisberg</t>
  </si>
  <si>
    <t>Auenstein</t>
  </si>
  <si>
    <t>Birr</t>
  </si>
  <si>
    <t>Birrhard</t>
  </si>
  <si>
    <t>Bözen</t>
  </si>
  <si>
    <t>Brugg</t>
  </si>
  <si>
    <t>Effingen</t>
  </si>
  <si>
    <t>Elfingen</t>
  </si>
  <si>
    <t>Habsburg</t>
  </si>
  <si>
    <t>Hausen (AG)</t>
  </si>
  <si>
    <t>Lupfig</t>
  </si>
  <si>
    <t>Mandach</t>
  </si>
  <si>
    <t>Mönthal</t>
  </si>
  <si>
    <t>Mülligen</t>
  </si>
  <si>
    <t>Remigen</t>
  </si>
  <si>
    <t>Riniken</t>
  </si>
  <si>
    <t>Rüfenach</t>
  </si>
  <si>
    <t>Schinznach-Bad</t>
  </si>
  <si>
    <t>Thalheim (AG)</t>
  </si>
  <si>
    <t>Veltheim (AG)</t>
  </si>
  <si>
    <t>Villigen</t>
  </si>
  <si>
    <t>Villnachern</t>
  </si>
  <si>
    <t>Windisch</t>
  </si>
  <si>
    <t>Bözberg</t>
  </si>
  <si>
    <t>Schinznach</t>
  </si>
  <si>
    <t>Beinwil am See</t>
  </si>
  <si>
    <t>Birrwil</t>
  </si>
  <si>
    <t>Burg (AG)</t>
  </si>
  <si>
    <t>Dürrenäsch</t>
  </si>
  <si>
    <t>Gontenschwil</t>
  </si>
  <si>
    <t>Holziken</t>
  </si>
  <si>
    <t>Leimbach (AG)</t>
  </si>
  <si>
    <t>Leutwil</t>
  </si>
  <si>
    <t>Menziken</t>
  </si>
  <si>
    <t>Oberkulm</t>
  </si>
  <si>
    <t>Reinach (AG)</t>
  </si>
  <si>
    <t>Schlossrued</t>
  </si>
  <si>
    <t>Schmiedrued</t>
  </si>
  <si>
    <t>Schöftland</t>
  </si>
  <si>
    <t>Teufenthal (AG)</t>
  </si>
  <si>
    <t>Unterkulm</t>
  </si>
  <si>
    <t>Zetzwil</t>
  </si>
  <si>
    <t>Eiken</t>
  </si>
  <si>
    <t>Frick</t>
  </si>
  <si>
    <t>Gansingen</t>
  </si>
  <si>
    <t>Gipf-Oberfrick</t>
  </si>
  <si>
    <t>Herznach</t>
  </si>
  <si>
    <t>Hornussen</t>
  </si>
  <si>
    <t>Kaisten</t>
  </si>
  <si>
    <t>Laufenburg</t>
  </si>
  <si>
    <t>Münchwilen (AG)</t>
  </si>
  <si>
    <t>Oberhof</t>
  </si>
  <si>
    <t>Oeschgen</t>
  </si>
  <si>
    <t>Schwaderloch</t>
  </si>
  <si>
    <t>Sisseln</t>
  </si>
  <si>
    <t>Ueken</t>
  </si>
  <si>
    <t>Wittnau</t>
  </si>
  <si>
    <t>Wölflinswil</t>
  </si>
  <si>
    <t>Zeihen</t>
  </si>
  <si>
    <t>Mettauertal</t>
  </si>
  <si>
    <t>Ammerswil</t>
  </si>
  <si>
    <t>Boniswil</t>
  </si>
  <si>
    <t>Brunegg</t>
  </si>
  <si>
    <t>Dintikon</t>
  </si>
  <si>
    <t>Egliswil</t>
  </si>
  <si>
    <t>Fahrwangen</t>
  </si>
  <si>
    <t>Hallwil</t>
  </si>
  <si>
    <t>Hendschiken</t>
  </si>
  <si>
    <t>Holderbank (AG)</t>
  </si>
  <si>
    <t>Hunzenschwil</t>
  </si>
  <si>
    <t>Lenzburg</t>
  </si>
  <si>
    <t>Meisterschwanden</t>
  </si>
  <si>
    <t>Möriken-Wildegg</t>
  </si>
  <si>
    <t>Niederlenz</t>
  </si>
  <si>
    <t>Othmarsingen</t>
  </si>
  <si>
    <t>Rupperswil</t>
  </si>
  <si>
    <t>Schafisheim</t>
  </si>
  <si>
    <t>Seengen</t>
  </si>
  <si>
    <t>Seon</t>
  </si>
  <si>
    <t>Staufen</t>
  </si>
  <si>
    <t>Abtwil</t>
  </si>
  <si>
    <t>Aristau</t>
  </si>
  <si>
    <t>Auw</t>
  </si>
  <si>
    <t>Beinwil (Freiamt)</t>
  </si>
  <si>
    <t>Besenbüren</t>
  </si>
  <si>
    <t>Bettwil</t>
  </si>
  <si>
    <t>Boswil</t>
  </si>
  <si>
    <t>Bünzen</t>
  </si>
  <si>
    <t>Buttwil</t>
  </si>
  <si>
    <t>Dietwil</t>
  </si>
  <si>
    <t>Geltwil</t>
  </si>
  <si>
    <t>Kallern</t>
  </si>
  <si>
    <t>Merenschwand</t>
  </si>
  <si>
    <t>Mühlau</t>
  </si>
  <si>
    <t>Muri (AG)</t>
  </si>
  <si>
    <t>Oberrüti</t>
  </si>
  <si>
    <t>Rottenschwil</t>
  </si>
  <si>
    <t>Sins</t>
  </si>
  <si>
    <t>Waltenschwil</t>
  </si>
  <si>
    <t>Hellikon</t>
  </si>
  <si>
    <t>Kaiseraugst</t>
  </si>
  <si>
    <t>Magden</t>
  </si>
  <si>
    <t>Möhlin</t>
  </si>
  <si>
    <t>Mumpf</t>
  </si>
  <si>
    <t>Obermumpf</t>
  </si>
  <si>
    <t>Olsberg</t>
  </si>
  <si>
    <t>Rheinfelden</t>
  </si>
  <si>
    <t>Schupfart</t>
  </si>
  <si>
    <t>Stein (AG)</t>
  </si>
  <si>
    <t>Wallbach</t>
  </si>
  <si>
    <t>Wegenstetten</t>
  </si>
  <si>
    <t>Zeiningen</t>
  </si>
  <si>
    <t>Zuzgen</t>
  </si>
  <si>
    <t>Aarburg</t>
  </si>
  <si>
    <t>Bottenwil</t>
  </si>
  <si>
    <t>Brittnau</t>
  </si>
  <si>
    <t>Kirchleerau</t>
  </si>
  <si>
    <t>Kölliken</t>
  </si>
  <si>
    <t>Moosleerau</t>
  </si>
  <si>
    <t>Murgenthal</t>
  </si>
  <si>
    <t>Oftringen</t>
  </si>
  <si>
    <t>Reitnau</t>
  </si>
  <si>
    <t>Rothrist</t>
  </si>
  <si>
    <t>Safenwil</t>
  </si>
  <si>
    <t>Staffelbach</t>
  </si>
  <si>
    <t>Strengelbach</t>
  </si>
  <si>
    <t>Uerkheim</t>
  </si>
  <si>
    <t>Vordemwald</t>
  </si>
  <si>
    <t>Wiliberg</t>
  </si>
  <si>
    <t>Zofingen</t>
  </si>
  <si>
    <t>Baldingen</t>
  </si>
  <si>
    <t>Böbikon</t>
  </si>
  <si>
    <t>Böttstein</t>
  </si>
  <si>
    <t>Döttingen</t>
  </si>
  <si>
    <t>Endingen</t>
  </si>
  <si>
    <t>Fisibach</t>
  </si>
  <si>
    <t>Full-Reuenthal</t>
  </si>
  <si>
    <t>Kaiserstuhl</t>
  </si>
  <si>
    <t>Klingnau</t>
  </si>
  <si>
    <t>Koblenz</t>
  </si>
  <si>
    <t>Leibstadt</t>
  </si>
  <si>
    <t>Lengnau (AG)</t>
  </si>
  <si>
    <t>Leuggern</t>
  </si>
  <si>
    <t>Mellikon</t>
  </si>
  <si>
    <t>Rekingen (AG)</t>
  </si>
  <si>
    <t>Rietheim</t>
  </si>
  <si>
    <t>Rümikon</t>
  </si>
  <si>
    <t>Schneisingen</t>
  </si>
  <si>
    <t>Siglistorf</t>
  </si>
  <si>
    <t>Tegerfelden</t>
  </si>
  <si>
    <t>Wislikofen</t>
  </si>
  <si>
    <t>Bad Zurzach</t>
  </si>
  <si>
    <t>Arbon</t>
  </si>
  <si>
    <t>Dozwil</t>
  </si>
  <si>
    <t>Egnach</t>
  </si>
  <si>
    <t>Hefenhofen</t>
  </si>
  <si>
    <t>Horn</t>
  </si>
  <si>
    <t>Kesswil</t>
  </si>
  <si>
    <t>Roggwil (TG)</t>
  </si>
  <si>
    <t>Romanshorn</t>
  </si>
  <si>
    <t>Salmsach</t>
  </si>
  <si>
    <t>Sommeri</t>
  </si>
  <si>
    <t>Uttwil</t>
  </si>
  <si>
    <t>Amriswil</t>
  </si>
  <si>
    <t>Bischofszell</t>
  </si>
  <si>
    <t>Erlen</t>
  </si>
  <si>
    <t>Hauptwil-Gottshaus</t>
  </si>
  <si>
    <t>Hohentannen</t>
  </si>
  <si>
    <t>Kradolf-Schönenberg</t>
  </si>
  <si>
    <t>Sulgen</t>
  </si>
  <si>
    <t>Zihlschlacht-Sitterdorf</t>
  </si>
  <si>
    <t>Basadingen-Schlattingen</t>
  </si>
  <si>
    <t>Diessenhofen</t>
  </si>
  <si>
    <t>Schlatt (TG)</t>
  </si>
  <si>
    <t>Aadorf</t>
  </si>
  <si>
    <t>Felben-Wellhausen</t>
  </si>
  <si>
    <t>Frauenfeld</t>
  </si>
  <si>
    <t>Gachnang</t>
  </si>
  <si>
    <t>Hüttlingen</t>
  </si>
  <si>
    <t>Matzingen</t>
  </si>
  <si>
    <t>Neunforn</t>
  </si>
  <si>
    <t>Stettfurt</t>
  </si>
  <si>
    <t>Thundorf</t>
  </si>
  <si>
    <t>Uesslingen-Buch</t>
  </si>
  <si>
    <t>Warth-Weiningen</t>
  </si>
  <si>
    <t>Altnau</t>
  </si>
  <si>
    <t>Bottighofen</t>
  </si>
  <si>
    <t>Ermatingen</t>
  </si>
  <si>
    <t>Gottlieben</t>
  </si>
  <si>
    <t>Güttingen</t>
  </si>
  <si>
    <t>Kemmental</t>
  </si>
  <si>
    <t>Kreuzlingen</t>
  </si>
  <si>
    <t>Langrickenbach</t>
  </si>
  <si>
    <t>Lengwil</t>
  </si>
  <si>
    <t>Münsterlingen</t>
  </si>
  <si>
    <t>Tägerwilen</t>
  </si>
  <si>
    <t>Wäldi</t>
  </si>
  <si>
    <t>Affeltrangen</t>
  </si>
  <si>
    <t>Bettwiesen</t>
  </si>
  <si>
    <t>Bichelsee-Balterswil</t>
  </si>
  <si>
    <t>Braunau</t>
  </si>
  <si>
    <t>Eschlikon</t>
  </si>
  <si>
    <t>Fischingen</t>
  </si>
  <si>
    <t>Lommis</t>
  </si>
  <si>
    <t>Münchwilen (TG)</t>
  </si>
  <si>
    <t>Rickenbach (TG)</t>
  </si>
  <si>
    <t>Schönholzerswilen</t>
  </si>
  <si>
    <t>Sirnach</t>
  </si>
  <si>
    <t>Tobel-Tägerschen</t>
  </si>
  <si>
    <t>Wängi</t>
  </si>
  <si>
    <t>Wilen (TG)</t>
  </si>
  <si>
    <t>Wuppenau</t>
  </si>
  <si>
    <t>Berlingen</t>
  </si>
  <si>
    <t>Eschenz</t>
  </si>
  <si>
    <t>Herdern</t>
  </si>
  <si>
    <t>Homburg</t>
  </si>
  <si>
    <t>Hüttwilen</t>
  </si>
  <si>
    <t>Mammern</t>
  </si>
  <si>
    <t>Müllheim</t>
  </si>
  <si>
    <t>Pfyn</t>
  </si>
  <si>
    <t>Raperswilen</t>
  </si>
  <si>
    <t>Salenstein</t>
  </si>
  <si>
    <t>Steckborn</t>
  </si>
  <si>
    <t>Wagenhausen</t>
  </si>
  <si>
    <t>Amlikon-Bissegg</t>
  </si>
  <si>
    <t>Berg (TG)</t>
  </si>
  <si>
    <t>Birwinken</t>
  </si>
  <si>
    <t>Bürglen (TG)</t>
  </si>
  <si>
    <t>Bussnang</t>
  </si>
  <si>
    <t>Märstetten</t>
  </si>
  <si>
    <t>Weinfelden</t>
  </si>
  <si>
    <t>Wigoltingen</t>
  </si>
  <si>
    <t>Arbedo-Castione</t>
  </si>
  <si>
    <t>Bellinzona</t>
  </si>
  <si>
    <t>Cadenazzo</t>
  </si>
  <si>
    <t>Isone</t>
  </si>
  <si>
    <t>Lumino</t>
  </si>
  <si>
    <t>Sant'Antonino</t>
  </si>
  <si>
    <t>Acquarossa</t>
  </si>
  <si>
    <t>Blenio</t>
  </si>
  <si>
    <t>Serravalle</t>
  </si>
  <si>
    <t>Airolo</t>
  </si>
  <si>
    <t>Bedretto</t>
  </si>
  <si>
    <t>Bodio</t>
  </si>
  <si>
    <t>Dalpe</t>
  </si>
  <si>
    <t>Faido</t>
  </si>
  <si>
    <t>Giornico</t>
  </si>
  <si>
    <t>Personico</t>
  </si>
  <si>
    <t>Pollegio</t>
  </si>
  <si>
    <t>Prato (Leventina)</t>
  </si>
  <si>
    <t>Quinto</t>
  </si>
  <si>
    <t>Ascona</t>
  </si>
  <si>
    <t>Brione (Verzasca)</t>
  </si>
  <si>
    <t>Brione sopra Minusio</t>
  </si>
  <si>
    <t>Brissago</t>
  </si>
  <si>
    <t>Corippo</t>
  </si>
  <si>
    <t>Frasco</t>
  </si>
  <si>
    <t>Gordola</t>
  </si>
  <si>
    <t>Lavertezzo</t>
  </si>
  <si>
    <t>Locarno</t>
  </si>
  <si>
    <t>Losone</t>
  </si>
  <si>
    <t>Mergoscia</t>
  </si>
  <si>
    <t>Minusio</t>
  </si>
  <si>
    <t>Muralto</t>
  </si>
  <si>
    <t>Orselina</t>
  </si>
  <si>
    <t>Ronco sopra Ascona</t>
  </si>
  <si>
    <t>Sonogno</t>
  </si>
  <si>
    <t>Tenero-Contra</t>
  </si>
  <si>
    <t>Vogorno</t>
  </si>
  <si>
    <t>Onsernone</t>
  </si>
  <si>
    <t>Cugnasco-Gerra</t>
  </si>
  <si>
    <t>Agno</t>
  </si>
  <si>
    <t>Aranno</t>
  </si>
  <si>
    <t>Arogno</t>
  </si>
  <si>
    <t>Astano</t>
  </si>
  <si>
    <t>Bedano</t>
  </si>
  <si>
    <t>Bedigliora</t>
  </si>
  <si>
    <t>Bioggio</t>
  </si>
  <si>
    <t>Bissone</t>
  </si>
  <si>
    <t>Brusino Arsizio</t>
  </si>
  <si>
    <t>Cademario</t>
  </si>
  <si>
    <t>Cadempino</t>
  </si>
  <si>
    <t>Canobbio</t>
  </si>
  <si>
    <t>Caslano</t>
  </si>
  <si>
    <t>Comano</t>
  </si>
  <si>
    <t>Croglio</t>
  </si>
  <si>
    <t>Cureglia</t>
  </si>
  <si>
    <t>Curio</t>
  </si>
  <si>
    <t>Grancia</t>
  </si>
  <si>
    <t>Gravesano</t>
  </si>
  <si>
    <t>Lamone</t>
  </si>
  <si>
    <t>Lugano</t>
  </si>
  <si>
    <t>Magliaso</t>
  </si>
  <si>
    <t>Manno</t>
  </si>
  <si>
    <t>Maroggia</t>
  </si>
  <si>
    <t>Massagno</t>
  </si>
  <si>
    <t>Melano</t>
  </si>
  <si>
    <t>Melide</t>
  </si>
  <si>
    <t>Mezzovico-Vira</t>
  </si>
  <si>
    <t>Miglieglia</t>
  </si>
  <si>
    <t>Monteggio</t>
  </si>
  <si>
    <t>Morcote</t>
  </si>
  <si>
    <t>Muzzano</t>
  </si>
  <si>
    <t>Neggio</t>
  </si>
  <si>
    <t>Novaggio</t>
  </si>
  <si>
    <t>Origlio</t>
  </si>
  <si>
    <t>Paradiso</t>
  </si>
  <si>
    <t>Ponte Capriasca</t>
  </si>
  <si>
    <t>Ponte Tresa</t>
  </si>
  <si>
    <t>Porza</t>
  </si>
  <si>
    <t>Pura</t>
  </si>
  <si>
    <t>Rovio</t>
  </si>
  <si>
    <t>Savosa</t>
  </si>
  <si>
    <t>Sessa</t>
  </si>
  <si>
    <t>Sorengo</t>
  </si>
  <si>
    <t>Capriasca</t>
  </si>
  <si>
    <t>Torricella-Taverne</t>
  </si>
  <si>
    <t>Vernate</t>
  </si>
  <si>
    <t>Vezia</t>
  </si>
  <si>
    <t>Vico Morcote</t>
  </si>
  <si>
    <t>Collina d'Oro</t>
  </si>
  <si>
    <t>Alto Malcantone</t>
  </si>
  <si>
    <t>Monteceneri</t>
  </si>
  <si>
    <t>Balerna</t>
  </si>
  <si>
    <t>Castel San Pietro</t>
  </si>
  <si>
    <t>Chiasso</t>
  </si>
  <si>
    <t>Coldrerio</t>
  </si>
  <si>
    <t>Mendrisio</t>
  </si>
  <si>
    <t>Morbio Inferiore</t>
  </si>
  <si>
    <t>Novazzano</t>
  </si>
  <si>
    <t>Riva San Vitale</t>
  </si>
  <si>
    <t>Stabio</t>
  </si>
  <si>
    <t>Vacallo</t>
  </si>
  <si>
    <t>Breggia</t>
  </si>
  <si>
    <t>Biasca</t>
  </si>
  <si>
    <t>Riviera</t>
  </si>
  <si>
    <t>Bosco/Gurin</t>
  </si>
  <si>
    <t>Campo (Vallemaggia)</t>
  </si>
  <si>
    <t>Cerentino</t>
  </si>
  <si>
    <t>Cevio</t>
  </si>
  <si>
    <t>Linescio</t>
  </si>
  <si>
    <t>Maggia</t>
  </si>
  <si>
    <t>Lavizzara</t>
  </si>
  <si>
    <t>Avegno Gordevio</t>
  </si>
  <si>
    <t>Terre di Pedemonte</t>
  </si>
  <si>
    <t>Centovalli</t>
  </si>
  <si>
    <t>Gambarogno</t>
  </si>
  <si>
    <t>Aigle</t>
  </si>
  <si>
    <t>Bex</t>
  </si>
  <si>
    <t>Chessel</t>
  </si>
  <si>
    <t>Corbeyrier</t>
  </si>
  <si>
    <t>Gryon</t>
  </si>
  <si>
    <t>Lavey-Morcles</t>
  </si>
  <si>
    <t>Leysin</t>
  </si>
  <si>
    <t>Noville</t>
  </si>
  <si>
    <t>Ollon</t>
  </si>
  <si>
    <t>Ormont-Dessous</t>
  </si>
  <si>
    <t>Ormont-Dessus</t>
  </si>
  <si>
    <t>Rennaz</t>
  </si>
  <si>
    <t>Roche (VD)</t>
  </si>
  <si>
    <t>Villeneuve (VD)</t>
  </si>
  <si>
    <t>Yvorne</t>
  </si>
  <si>
    <t>Apples</t>
  </si>
  <si>
    <t>Aubonne</t>
  </si>
  <si>
    <t>Ballens</t>
  </si>
  <si>
    <t>Berolle</t>
  </si>
  <si>
    <t>Bière</t>
  </si>
  <si>
    <t>Bougy-Villars</t>
  </si>
  <si>
    <t>Féchy</t>
  </si>
  <si>
    <t>Gimel</t>
  </si>
  <si>
    <t>Longirod</t>
  </si>
  <si>
    <t>Marchissy</t>
  </si>
  <si>
    <t>Mollens (VD)</t>
  </si>
  <si>
    <t>Montherod</t>
  </si>
  <si>
    <t>Saint-George</t>
  </si>
  <si>
    <t>Saint-Livres</t>
  </si>
  <si>
    <t>Saint-Oyens</t>
  </si>
  <si>
    <t>Saubraz</t>
  </si>
  <si>
    <t>Avenches</t>
  </si>
  <si>
    <t>Cudrefin</t>
  </si>
  <si>
    <t>Faoug</t>
  </si>
  <si>
    <t>Vully-les-Lacs</t>
  </si>
  <si>
    <t>Bettens</t>
  </si>
  <si>
    <t>Bournens</t>
  </si>
  <si>
    <t>Boussens</t>
  </si>
  <si>
    <t>La Chaux (Cossonay)</t>
  </si>
  <si>
    <t>Chavannes-le-Veyron</t>
  </si>
  <si>
    <t>Chevilly</t>
  </si>
  <si>
    <t>Cossonay</t>
  </si>
  <si>
    <t>Cottens (VD)</t>
  </si>
  <si>
    <t>Cuarnens</t>
  </si>
  <si>
    <t>Daillens</t>
  </si>
  <si>
    <t>Dizy</t>
  </si>
  <si>
    <t>Eclépens</t>
  </si>
  <si>
    <t>Ferreyres</t>
  </si>
  <si>
    <t>Gollion</t>
  </si>
  <si>
    <t>Grancy</t>
  </si>
  <si>
    <t>L'Isle</t>
  </si>
  <si>
    <t>Lussery-Villars</t>
  </si>
  <si>
    <t>Mauraz</t>
  </si>
  <si>
    <t>Mex (VD)</t>
  </si>
  <si>
    <t>Moiry</t>
  </si>
  <si>
    <t>Mont-la-Ville</t>
  </si>
  <si>
    <t>Montricher</t>
  </si>
  <si>
    <t>Orny</t>
  </si>
  <si>
    <t>Pampigny</t>
  </si>
  <si>
    <t>Penthalaz</t>
  </si>
  <si>
    <t>Penthaz</t>
  </si>
  <si>
    <t>Pompaples</t>
  </si>
  <si>
    <t>La Sarraz</t>
  </si>
  <si>
    <t>Senarclens</t>
  </si>
  <si>
    <t>Sévery</t>
  </si>
  <si>
    <t>Sullens</t>
  </si>
  <si>
    <t>Vufflens-la-Ville</t>
  </si>
  <si>
    <t>Assens</t>
  </si>
  <si>
    <t>Bercher</t>
  </si>
  <si>
    <t>Bioley-Orjulaz</t>
  </si>
  <si>
    <t>Bottens</t>
  </si>
  <si>
    <t>Bretigny-sur-Morrens</t>
  </si>
  <si>
    <t>Cugy (VD)</t>
  </si>
  <si>
    <t>Echallens</t>
  </si>
  <si>
    <t>Essertines-sur-Yverdon</t>
  </si>
  <si>
    <t>Etagnières</t>
  </si>
  <si>
    <t>Fey</t>
  </si>
  <si>
    <t>Froideville</t>
  </si>
  <si>
    <t>Morrens (VD)</t>
  </si>
  <si>
    <t>Oulens-sous-Echallens</t>
  </si>
  <si>
    <t>Pailly</t>
  </si>
  <si>
    <t>Penthéréaz</t>
  </si>
  <si>
    <t>Poliez-Pittet</t>
  </si>
  <si>
    <t>Rueyres</t>
  </si>
  <si>
    <t>Saint-Barthélemy (VD)</t>
  </si>
  <si>
    <t>Villars-le-Terroir</t>
  </si>
  <si>
    <t>Vuarrens</t>
  </si>
  <si>
    <t>Montilliez</t>
  </si>
  <si>
    <t>Goumoëns</t>
  </si>
  <si>
    <t>Bonvillars</t>
  </si>
  <si>
    <t>Bullet</t>
  </si>
  <si>
    <t>Champagne</t>
  </si>
  <si>
    <t>Concise</t>
  </si>
  <si>
    <t>Corcelles-près-Concise</t>
  </si>
  <si>
    <t>Fiez</t>
  </si>
  <si>
    <t>Fontaines-sur-Grandson</t>
  </si>
  <si>
    <t>Giez</t>
  </si>
  <si>
    <t>Grandevent</t>
  </si>
  <si>
    <t>Grandson</t>
  </si>
  <si>
    <t>Mauborget</t>
  </si>
  <si>
    <t>Mutrux</t>
  </si>
  <si>
    <t>Novalles</t>
  </si>
  <si>
    <t>Onnens (VD)</t>
  </si>
  <si>
    <t>Provence</t>
  </si>
  <si>
    <t>Sainte-Croix</t>
  </si>
  <si>
    <t>Tévenon</t>
  </si>
  <si>
    <t>Belmont-sur-Lausanne</t>
  </si>
  <si>
    <t>Cheseaux-sur-Lausanne</t>
  </si>
  <si>
    <t>Crissier</t>
  </si>
  <si>
    <t>Epalinges</t>
  </si>
  <si>
    <t>Jouxtens-Mézery</t>
  </si>
  <si>
    <t>Lausanne</t>
  </si>
  <si>
    <t>Le Mont-sur-Lausanne</t>
  </si>
  <si>
    <t>Paudex</t>
  </si>
  <si>
    <t>Prilly</t>
  </si>
  <si>
    <t>Pully</t>
  </si>
  <si>
    <t>Renens (VD)</t>
  </si>
  <si>
    <t>Romanel-sur-Lausanne</t>
  </si>
  <si>
    <t>Chexbres</t>
  </si>
  <si>
    <t>Forel (Lavaux)</t>
  </si>
  <si>
    <t>Lutry</t>
  </si>
  <si>
    <t>Puidoux</t>
  </si>
  <si>
    <t>Rivaz</t>
  </si>
  <si>
    <t>Saint-Saphorin (Lavaux)</t>
  </si>
  <si>
    <t>Savigny</t>
  </si>
  <si>
    <t>Bourg-en-Lavaux</t>
  </si>
  <si>
    <t>Aclens</t>
  </si>
  <si>
    <t>Bremblens</t>
  </si>
  <si>
    <t>Buchillon</t>
  </si>
  <si>
    <t>Bussigny</t>
  </si>
  <si>
    <t>Bussy-Chardonney</t>
  </si>
  <si>
    <t>Chavannes-près-Renens</t>
  </si>
  <si>
    <t>Chigny</t>
  </si>
  <si>
    <t>Clarmont</t>
  </si>
  <si>
    <t>Denens</t>
  </si>
  <si>
    <t>Denges</t>
  </si>
  <si>
    <t>Echandens</t>
  </si>
  <si>
    <t>Echichens</t>
  </si>
  <si>
    <t>Ecublens (VD)</t>
  </si>
  <si>
    <t>Etoy</t>
  </si>
  <si>
    <t>Lavigny</t>
  </si>
  <si>
    <t>Lonay</t>
  </si>
  <si>
    <t>Lully (VD)</t>
  </si>
  <si>
    <t>Lussy-sur-Morges</t>
  </si>
  <si>
    <t>Morges</t>
  </si>
  <si>
    <t>Préverenges</t>
  </si>
  <si>
    <t>Reverolle</t>
  </si>
  <si>
    <t>Romanel-sur-Morges</t>
  </si>
  <si>
    <t>Saint-Prex</t>
  </si>
  <si>
    <t>Saint-Sulpice (VD)</t>
  </si>
  <si>
    <t>Tolochenaz</t>
  </si>
  <si>
    <t>Vaux-sur-Morges</t>
  </si>
  <si>
    <t>Villars-Sainte-Croix</t>
  </si>
  <si>
    <t>Villars-sous-Yens</t>
  </si>
  <si>
    <t>Vufflens-le-Château</t>
  </si>
  <si>
    <t>Vullierens</t>
  </si>
  <si>
    <t>Yens</t>
  </si>
  <si>
    <t>Boulens</t>
  </si>
  <si>
    <t>Bussy-sur-Moudon</t>
  </si>
  <si>
    <t>Chavannes-sur-Moudon</t>
  </si>
  <si>
    <t>Curtilles</t>
  </si>
  <si>
    <t>Dompierre (VD)</t>
  </si>
  <si>
    <t>Hermenches</t>
  </si>
  <si>
    <t>Lovatens</t>
  </si>
  <si>
    <t>Lucens</t>
  </si>
  <si>
    <t>Moudon</t>
  </si>
  <si>
    <t>Ogens</t>
  </si>
  <si>
    <t>Prévonloup</t>
  </si>
  <si>
    <t>Rossenges</t>
  </si>
  <si>
    <t>Syens</t>
  </si>
  <si>
    <t>Villars-le-Comte</t>
  </si>
  <si>
    <t>Vucherens</t>
  </si>
  <si>
    <t>Montanaire</t>
  </si>
  <si>
    <t>Arnex-sur-Nyon</t>
  </si>
  <si>
    <t>Arzier-Le Muids</t>
  </si>
  <si>
    <t>Bassins</t>
  </si>
  <si>
    <t>Begnins</t>
  </si>
  <si>
    <t>Bogis-Bossey</t>
  </si>
  <si>
    <t>Borex</t>
  </si>
  <si>
    <t>Chavannes-de-Bogis</t>
  </si>
  <si>
    <t>Chavannes-des-Bois</t>
  </si>
  <si>
    <t>Chéserex</t>
  </si>
  <si>
    <t>Coinsins</t>
  </si>
  <si>
    <t>Commugny</t>
  </si>
  <si>
    <t>Coppet</t>
  </si>
  <si>
    <t>Crans-près-Céligny</t>
  </si>
  <si>
    <t>Crassier</t>
  </si>
  <si>
    <t>Duillier</t>
  </si>
  <si>
    <t>Eysins</t>
  </si>
  <si>
    <t>Founex</t>
  </si>
  <si>
    <t>Genolier</t>
  </si>
  <si>
    <t>Gingins</t>
  </si>
  <si>
    <t>Givrins</t>
  </si>
  <si>
    <t>Gland</t>
  </si>
  <si>
    <t>Grens</t>
  </si>
  <si>
    <t>Mies</t>
  </si>
  <si>
    <t>Nyon</t>
  </si>
  <si>
    <t>Prangins</t>
  </si>
  <si>
    <t>La Rippe</t>
  </si>
  <si>
    <t>Saint-Cergue</t>
  </si>
  <si>
    <t>Signy-Avenex</t>
  </si>
  <si>
    <t>Tannay</t>
  </si>
  <si>
    <t>Trélex</t>
  </si>
  <si>
    <t>Le Vaud</t>
  </si>
  <si>
    <t>Vich</t>
  </si>
  <si>
    <t>L'Abergement</t>
  </si>
  <si>
    <t>Agiez</t>
  </si>
  <si>
    <t>Arnex-sur-Orbe</t>
  </si>
  <si>
    <t>Ballaigues</t>
  </si>
  <si>
    <t>Baulmes</t>
  </si>
  <si>
    <t>Bavois</t>
  </si>
  <si>
    <t>Bofflens</t>
  </si>
  <si>
    <t>Bretonnières</t>
  </si>
  <si>
    <t>Chavornay</t>
  </si>
  <si>
    <t>Les Clées</t>
  </si>
  <si>
    <t>Croy</t>
  </si>
  <si>
    <t>Juriens</t>
  </si>
  <si>
    <t>Lignerolle</t>
  </si>
  <si>
    <t>Montcherand</t>
  </si>
  <si>
    <t>Orbe</t>
  </si>
  <si>
    <t>La Praz</t>
  </si>
  <si>
    <t>Premier</t>
  </si>
  <si>
    <t>Rances</t>
  </si>
  <si>
    <t>Romainmôtier-Envy</t>
  </si>
  <si>
    <t>Sergey</t>
  </si>
  <si>
    <t>Valeyres-sous-Rances</t>
  </si>
  <si>
    <t>Vallorbe</t>
  </si>
  <si>
    <t>Vaulion</t>
  </si>
  <si>
    <t>Vuiteboeuf</t>
  </si>
  <si>
    <t>Corcelles-le-Jorat</t>
  </si>
  <si>
    <t>Essertes</t>
  </si>
  <si>
    <t>Maracon</t>
  </si>
  <si>
    <t>Montpreveyres</t>
  </si>
  <si>
    <t>Ropraz</t>
  </si>
  <si>
    <t>Servion</t>
  </si>
  <si>
    <t>Vulliens</t>
  </si>
  <si>
    <t>Jorat-Menthue</t>
  </si>
  <si>
    <t>Oron</t>
  </si>
  <si>
    <t>Jorat-Mézières</t>
  </si>
  <si>
    <t>Champtauroz</t>
  </si>
  <si>
    <t>Chevroux</t>
  </si>
  <si>
    <t>Corcelles-près-Payerne</t>
  </si>
  <si>
    <t>Grandcour</t>
  </si>
  <si>
    <t>Henniez</t>
  </si>
  <si>
    <t>Missy</t>
  </si>
  <si>
    <t>Payerne</t>
  </si>
  <si>
    <t>Trey</t>
  </si>
  <si>
    <t>Treytorrens (Payerne)</t>
  </si>
  <si>
    <t>Villarzel</t>
  </si>
  <si>
    <t>Valbroye</t>
  </si>
  <si>
    <t>Château-d'Oex</t>
  </si>
  <si>
    <t>Rossinière</t>
  </si>
  <si>
    <t>Rougemont</t>
  </si>
  <si>
    <t>Allaman</t>
  </si>
  <si>
    <t>Bursinel</t>
  </si>
  <si>
    <t>Bursins</t>
  </si>
  <si>
    <t>Burtigny</t>
  </si>
  <si>
    <t>Dully</t>
  </si>
  <si>
    <t>Essertines-sur-Rolle</t>
  </si>
  <si>
    <t>Gilly</t>
  </si>
  <si>
    <t>Luins</t>
  </si>
  <si>
    <t>Mont-sur-Rolle</t>
  </si>
  <si>
    <t>Perroy</t>
  </si>
  <si>
    <t>Rolle</t>
  </si>
  <si>
    <t>Tartegnin</t>
  </si>
  <si>
    <t>Vinzel</t>
  </si>
  <si>
    <t>L'Abbaye</t>
  </si>
  <si>
    <t>Le Chenit</t>
  </si>
  <si>
    <t>Le Lieu</t>
  </si>
  <si>
    <t>Blonay</t>
  </si>
  <si>
    <t>Chardonne</t>
  </si>
  <si>
    <t>Corseaux</t>
  </si>
  <si>
    <t>Corsier-sur-Vevey</t>
  </si>
  <si>
    <t>Jongny</t>
  </si>
  <si>
    <t>Montreux</t>
  </si>
  <si>
    <t>Saint-Légier-La Chiésaz</t>
  </si>
  <si>
    <t>La Tour-de-Peilz</t>
  </si>
  <si>
    <t>Vevey</t>
  </si>
  <si>
    <t>Veytaux</t>
  </si>
  <si>
    <t>Belmont-sur-Yverdon</t>
  </si>
  <si>
    <t>Bioley-Magnoux</t>
  </si>
  <si>
    <t>Chamblon</t>
  </si>
  <si>
    <t>Champvent</t>
  </si>
  <si>
    <t>Chavannes-le-Chêne</t>
  </si>
  <si>
    <t>Chêne-Pâquier</t>
  </si>
  <si>
    <t>Cheseaux-Noréaz</t>
  </si>
  <si>
    <t>Cronay</t>
  </si>
  <si>
    <t>Cuarny</t>
  </si>
  <si>
    <t>Démoret</t>
  </si>
  <si>
    <t>Donneloye</t>
  </si>
  <si>
    <t>Ependes (VD)</t>
  </si>
  <si>
    <t>Mathod</t>
  </si>
  <si>
    <t>Molondin</t>
  </si>
  <si>
    <t>Montagny-près-Yverdon</t>
  </si>
  <si>
    <t>Oppens</t>
  </si>
  <si>
    <t>Orges</t>
  </si>
  <si>
    <t>Orzens</t>
  </si>
  <si>
    <t>Pomy</t>
  </si>
  <si>
    <t>Rovray</t>
  </si>
  <si>
    <t>Suchy</t>
  </si>
  <si>
    <t>Suscévaz</t>
  </si>
  <si>
    <t>Treycovagnes</t>
  </si>
  <si>
    <t>Ursins</t>
  </si>
  <si>
    <t>Valeyres-sous-Montagny</t>
  </si>
  <si>
    <t>Valeyres-sous-Ursins</t>
  </si>
  <si>
    <t>Villars-Epeney</t>
  </si>
  <si>
    <t>Vugelles-La Mothe</t>
  </si>
  <si>
    <t>Yverdon-les-Bains</t>
  </si>
  <si>
    <t>Yvonand</t>
  </si>
  <si>
    <t>Brig-Glis</t>
  </si>
  <si>
    <t>Eggerberg</t>
  </si>
  <si>
    <t>Naters</t>
  </si>
  <si>
    <t>Ried-Brig</t>
  </si>
  <si>
    <t>Simplon</t>
  </si>
  <si>
    <t>Termen</t>
  </si>
  <si>
    <t>Zwischbergen</t>
  </si>
  <si>
    <t>Ardon</t>
  </si>
  <si>
    <t>Chamoson</t>
  </si>
  <si>
    <t>Conthey</t>
  </si>
  <si>
    <t>Nendaz</t>
  </si>
  <si>
    <t>Vétroz</t>
  </si>
  <si>
    <t>Bagnes</t>
  </si>
  <si>
    <t>Bourg-Saint-Pierre</t>
  </si>
  <si>
    <t>Liddes</t>
  </si>
  <si>
    <t>Orsières</t>
  </si>
  <si>
    <t>Sembrancher</t>
  </si>
  <si>
    <t>Vollèges</t>
  </si>
  <si>
    <t>Bellwald</t>
  </si>
  <si>
    <t>Binn</t>
  </si>
  <si>
    <t>Ernen</t>
  </si>
  <si>
    <t>Fiesch</t>
  </si>
  <si>
    <t>Fieschertal</t>
  </si>
  <si>
    <t>Lax</t>
  </si>
  <si>
    <t>Obergoms</t>
  </si>
  <si>
    <t>Goms</t>
  </si>
  <si>
    <t>Ayent</t>
  </si>
  <si>
    <t>Evolène</t>
  </si>
  <si>
    <t>Hérémence</t>
  </si>
  <si>
    <t>Saint-Martin (VS)</t>
  </si>
  <si>
    <t>Vex</t>
  </si>
  <si>
    <t>Mont-Noble</t>
  </si>
  <si>
    <t>Agarn</t>
  </si>
  <si>
    <t>Albinen</t>
  </si>
  <si>
    <t>Ergisch</t>
  </si>
  <si>
    <t>Inden</t>
  </si>
  <si>
    <t>Leuk</t>
  </si>
  <si>
    <t>Leukerbad</t>
  </si>
  <si>
    <t>Oberems</t>
  </si>
  <si>
    <t>Salgesch</t>
  </si>
  <si>
    <t>Varen</t>
  </si>
  <si>
    <t>Guttet-Feschel</t>
  </si>
  <si>
    <t>Gampel-Bratsch</t>
  </si>
  <si>
    <t>Turtmann-Unterems</t>
  </si>
  <si>
    <t>Bovernier</t>
  </si>
  <si>
    <t>Charrat</t>
  </si>
  <si>
    <t>Fully</t>
  </si>
  <si>
    <t>Isérables</t>
  </si>
  <si>
    <t>Leytron</t>
  </si>
  <si>
    <t>Martigny</t>
  </si>
  <si>
    <t>Martigny-Combe</t>
  </si>
  <si>
    <t>Riddes</t>
  </si>
  <si>
    <t>Saillon</t>
  </si>
  <si>
    <t>Saxon</t>
  </si>
  <si>
    <t>Trient</t>
  </si>
  <si>
    <t>Champéry</t>
  </si>
  <si>
    <t>Collombey-Muraz</t>
  </si>
  <si>
    <t>Monthey</t>
  </si>
  <si>
    <t>Port-Valais</t>
  </si>
  <si>
    <t>Saint-Gingolph</t>
  </si>
  <si>
    <t>Troistorrents</t>
  </si>
  <si>
    <t>Val-d'Illiez</t>
  </si>
  <si>
    <t>Vionnaz</t>
  </si>
  <si>
    <t>Vouvry</t>
  </si>
  <si>
    <t>Bister</t>
  </si>
  <si>
    <t>Bitsch</t>
  </si>
  <si>
    <t>Grengiols</t>
  </si>
  <si>
    <t>Riederalp</t>
  </si>
  <si>
    <t>Ausserberg</t>
  </si>
  <si>
    <t>Blatten</t>
  </si>
  <si>
    <t>Bürchen</t>
  </si>
  <si>
    <t>Eischoll</t>
  </si>
  <si>
    <t>Ferden</t>
  </si>
  <si>
    <t>Kippel</t>
  </si>
  <si>
    <t>Niedergesteln</t>
  </si>
  <si>
    <t>Raron</t>
  </si>
  <si>
    <t>Unterbäch</t>
  </si>
  <si>
    <t>Wiler (Lötschen)</t>
  </si>
  <si>
    <t>Mörel-Filet</t>
  </si>
  <si>
    <t>Steg-Hohtenn</t>
  </si>
  <si>
    <t>Bettmeralp</t>
  </si>
  <si>
    <t>Collonges</t>
  </si>
  <si>
    <t>Dorénaz</t>
  </si>
  <si>
    <t>Evionnaz</t>
  </si>
  <si>
    <t>Finhaut</t>
  </si>
  <si>
    <t>Massongex</t>
  </si>
  <si>
    <t>Saint-Maurice</t>
  </si>
  <si>
    <t>Salvan</t>
  </si>
  <si>
    <t>Vernayaz</t>
  </si>
  <si>
    <t>Vérossaz</t>
  </si>
  <si>
    <t>Chalais</t>
  </si>
  <si>
    <t>Chippis</t>
  </si>
  <si>
    <t>Grône</t>
  </si>
  <si>
    <t>Icogne</t>
  </si>
  <si>
    <t>Lens</t>
  </si>
  <si>
    <t>Miège</t>
  </si>
  <si>
    <t>Saint-Léonard</t>
  </si>
  <si>
    <t>Sierre</t>
  </si>
  <si>
    <t>Venthône</t>
  </si>
  <si>
    <t>Veyras</t>
  </si>
  <si>
    <t>Anniviers</t>
  </si>
  <si>
    <t>Crans-Montana</t>
  </si>
  <si>
    <t>Arbaz</t>
  </si>
  <si>
    <t>Grimisuat</t>
  </si>
  <si>
    <t>Savièse</t>
  </si>
  <si>
    <t>Sion</t>
  </si>
  <si>
    <t>Veysonnaz</t>
  </si>
  <si>
    <t>Baltschieder</t>
  </si>
  <si>
    <t>Eisten</t>
  </si>
  <si>
    <t>Embd</t>
  </si>
  <si>
    <t>Grächen</t>
  </si>
  <si>
    <t>Lalden</t>
  </si>
  <si>
    <t>Randa</t>
  </si>
  <si>
    <t>Saas-Almagell</t>
  </si>
  <si>
    <t>Saas-Balen</t>
  </si>
  <si>
    <t>Saas-Fee</t>
  </si>
  <si>
    <t>Saas-Grund</t>
  </si>
  <si>
    <t>St. Niklaus</t>
  </si>
  <si>
    <t>Stalden (VS)</t>
  </si>
  <si>
    <t>Staldenried</t>
  </si>
  <si>
    <t>Täsch</t>
  </si>
  <si>
    <t>Törbel</t>
  </si>
  <si>
    <t>Visp</t>
  </si>
  <si>
    <t>Visperterminen</t>
  </si>
  <si>
    <t>Zeneggen</t>
  </si>
  <si>
    <t>Zermatt</t>
  </si>
  <si>
    <t>Boudry</t>
  </si>
  <si>
    <t>Corcelles-Cormondrèche</t>
  </si>
  <si>
    <t>Cortaillod</t>
  </si>
  <si>
    <t>Peseux</t>
  </si>
  <si>
    <t>Rochefort</t>
  </si>
  <si>
    <t>Milvignes</t>
  </si>
  <si>
    <t>La Grande Béroche</t>
  </si>
  <si>
    <t>La Chaux-de-Fonds</t>
  </si>
  <si>
    <t>Les Planchettes</t>
  </si>
  <si>
    <t>La Sagne</t>
  </si>
  <si>
    <t>Les Brenets</t>
  </si>
  <si>
    <t>La Brévine</t>
  </si>
  <si>
    <t>Brot-Plamboz</t>
  </si>
  <si>
    <t>Le Cerneux-Péquignot</t>
  </si>
  <si>
    <t>La Chaux-du-Milieu</t>
  </si>
  <si>
    <t>Le Locle</t>
  </si>
  <si>
    <t>Les Ponts-de-Martel</t>
  </si>
  <si>
    <t>Cornaux</t>
  </si>
  <si>
    <t>Cressier (NE)</t>
  </si>
  <si>
    <t>Enges</t>
  </si>
  <si>
    <t>Hauterive (NE)</t>
  </si>
  <si>
    <t>Le Landeron</t>
  </si>
  <si>
    <t>Lignières</t>
  </si>
  <si>
    <t>Neuchâtel</t>
  </si>
  <si>
    <t>Saint-Blaise</t>
  </si>
  <si>
    <t>La Tène</t>
  </si>
  <si>
    <t>Valangin</t>
  </si>
  <si>
    <t>Val-de-Ruz</t>
  </si>
  <si>
    <t>La Côte-aux-Fées</t>
  </si>
  <si>
    <t>Les Verrières</t>
  </si>
  <si>
    <t>Val-de-Travers</t>
  </si>
  <si>
    <t>Aire-la-Ville</t>
  </si>
  <si>
    <t>Anières</t>
  </si>
  <si>
    <t>Avully</t>
  </si>
  <si>
    <t>Avusy</t>
  </si>
  <si>
    <t>Bardonnex</t>
  </si>
  <si>
    <t>Bellevue</t>
  </si>
  <si>
    <t>Bernex</t>
  </si>
  <si>
    <t>Carouge (GE)</t>
  </si>
  <si>
    <t>Cartigny</t>
  </si>
  <si>
    <t>Céligny</t>
  </si>
  <si>
    <t>Chancy</t>
  </si>
  <si>
    <t>Chêne-Bougeries</t>
  </si>
  <si>
    <t>Chêne-Bourg</t>
  </si>
  <si>
    <t>Choulex</t>
  </si>
  <si>
    <t>Collex-Bossy</t>
  </si>
  <si>
    <t>Collonge-Bellerive</t>
  </si>
  <si>
    <t>Cologny</t>
  </si>
  <si>
    <t>Confignon</t>
  </si>
  <si>
    <t>Corsier (GE)</t>
  </si>
  <si>
    <t>Dardagny</t>
  </si>
  <si>
    <t>Genève</t>
  </si>
  <si>
    <t>Genthod</t>
  </si>
  <si>
    <t>Le 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</si>
  <si>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</si>
  <si>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</si>
  <si>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</si>
  <si>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</si>
  <si>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</si>
  <si>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</si>
  <si>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</si>
  <si>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</si>
  <si>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</si>
  <si>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</si>
  <si>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Pregny-Chambésy</t>
  </si>
  <si>
    <t>Presinge</t>
  </si>
  <si>
    <t>Puplinge</t>
  </si>
  <si>
    <t>Russin</t>
  </si>
  <si>
    <t>Satigny</t>
  </si>
  <si>
    <t>Soral</t>
  </si>
  <si>
    <t>Thônex</t>
  </si>
  <si>
    <t>Troinex</t>
  </si>
  <si>
    <t>Vandoeuvres</t>
  </si>
  <si>
    <t>Vernier</t>
  </si>
  <si>
    <t>Versoix</t>
  </si>
  <si>
    <t>Veyrier</t>
  </si>
  <si>
    <t>Boécourt</t>
  </si>
  <si>
    <t>Bourrignon</t>
  </si>
  <si>
    <t>Châtillon (JU)</t>
  </si>
  <si>
    <t>Courchapoix</t>
  </si>
  <si>
    <t>Courrendlin</t>
  </si>
  <si>
    <t>Courroux</t>
  </si>
  <si>
    <t>Courtételle</t>
  </si>
  <si>
    <t>Delémont</t>
  </si>
  <si>
    <t>Develier</t>
  </si>
  <si>
    <t>Ederswiler</t>
  </si>
  <si>
    <t>Mervelier</t>
  </si>
  <si>
    <t>Mettembert</t>
  </si>
  <si>
    <t>Movelier</t>
  </si>
  <si>
    <t>Pleigne</t>
  </si>
  <si>
    <t>Rossemaison</t>
  </si>
  <si>
    <t>Saulcy</t>
  </si>
  <si>
    <t>Soyhières</t>
  </si>
  <si>
    <t>Haute-Sorne</t>
  </si>
  <si>
    <t>Val Terbi</t>
  </si>
  <si>
    <t>Le Bémont (JU)</t>
  </si>
  <si>
    <t>Les Bois</t>
  </si>
  <si>
    <t>Les Breuleux</t>
  </si>
  <si>
    <t>La Chaux-des-Breuleux</t>
  </si>
  <si>
    <t>Les Enfers</t>
  </si>
  <si>
    <t>Les Genevez (JU)</t>
  </si>
  <si>
    <t>Lajoux (JU)</t>
  </si>
  <si>
    <t>Montfaucon</t>
  </si>
  <si>
    <t>Muriaux</t>
  </si>
  <si>
    <t>Le Noirmont</t>
  </si>
  <si>
    <t>Saignelégier</t>
  </si>
  <si>
    <t>Saint-Brais</t>
  </si>
  <si>
    <t>Soubey</t>
  </si>
  <si>
    <t>Alle</t>
  </si>
  <si>
    <t>Beurnevésin</t>
  </si>
  <si>
    <t>Boncourt</t>
  </si>
  <si>
    <t>Bonfol</t>
  </si>
  <si>
    <t>Bure</t>
  </si>
  <si>
    <t>Coeuve</t>
  </si>
  <si>
    <t>Cornol</t>
  </si>
  <si>
    <t>Courchavon</t>
  </si>
  <si>
    <t>Courgenay</t>
  </si>
  <si>
    <t>Courtedoux</t>
  </si>
  <si>
    <t>Damphreux</t>
  </si>
  <si>
    <t>Fahy</t>
  </si>
  <si>
    <t>Fontenais</t>
  </si>
  <si>
    <t>Grandfontaine</t>
  </si>
  <si>
    <t>Lugnez</t>
  </si>
  <si>
    <t>Porrentruy</t>
  </si>
  <si>
    <t>Vendlincourt</t>
  </si>
  <si>
    <t>Basse-Allaine</t>
  </si>
  <si>
    <t>Clos du Doubs</t>
  </si>
  <si>
    <t>Haute-Ajoie</t>
  </si>
  <si>
    <t>La Baroche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</si>
</sst>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9">
    <numFmt numFmtId="164" formatCode="_ * #,##0_ ;_ * \-#,##0_ ;_ * &quot;-&quot;??_ ;_ @_ "/>
    <numFmt numFmtId="165" formatCode="_ * #,##0_ ;_ * \-#,##0_ ;_ * &quot;0&quot;_ ;_ @_ "/>
    <numFmt numFmtId="166" formatCode="0.0%"/>
    <numFmt numFmtId="167" formatCode="mm\/yyyy"/>
    <numFmt numFmtId="168" formatCode="@_ "/>
    <numFmt numFmtId="169" formatCode="#\ ?/?\ "/>
    <numFmt numFmtId="170" formatCode="0_ ;\-0_ ;_ ;@_ "/>
    <numFmt numFmtId="171" formatCode="0.0%_ ;\-0.0%_ ;_ * &quot;-&quot;??_ ;@_ "/>
    <numFmt numFmtId="172" formatCode="0.0_ ;\-0.0_ ;_ * &quot;-&quot;??_ ;@_ "/>
    <numFmt numFmtId="173" formatCode="0.00%_ ;\-0.00%_ ;_ * &quot;-&quot;??_ ;@_ "/>
    <numFmt numFmtId="174" formatCode="0.000_ ;\-0.000_ ;0.000_ ;@_ "/>
    <numFmt numFmtId="175" formatCode="0.0%_ ;\-0.0%_ ;0.0%_ ;@_ "/>
    <numFmt numFmtId="176" formatCode="0.000;\-0.000;0.000;@"/>
    <numFmt numFmtId="177" formatCode="0.000_ ;0.000_ ;0.000_ ;@_ "/>
    <numFmt numFmtId="178" formatCode="0.0"/>
    <numFmt numFmtId="179" formatCode="_ \ @"/>
    <numFmt numFmtId="180" formatCode="0.0000"/>
    <numFmt numFmtId="181" formatCode="0.00%_ ;\-0.00%_ ;0.00%_ ;@_ "/>
    <numFmt numFmtId="182" formatCode="0.000"/>
  </numFmts>
  <fonts count="40" x14ac:knownFonts="1">
    <font>
      <sz val="10"/>
      <name val="Arial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.5"/>
      <color rgb="FF000000"/>
      <name val="Arial"/>
      <family val="2"/>
    </font>
    <font>
      <b/>
      <sz val="14"/>
      <color rgb="FF00000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b/>
      <sz val="10"/>
      <color rgb="FF000000"/>
      <name val="Arial"/>
      <family val="2"/>
    </font>
    <font>
      <i/>
      <sz val="8"/>
      <color rgb="FF000000"/>
      <name val="Arial"/>
      <family val="2"/>
    </font>
    <font>
      <sz val="10"/>
      <color rgb="FF000000"/>
      <name val="Arial"/>
      <family val="2"/>
    </font>
    <font>
      <b/>
      <sz val="18"/>
      <color rgb="FF000000"/>
      <name val="Arial"/>
      <family val="2"/>
    </font>
    <font>
      <b/>
      <sz val="22"/>
      <color rgb="FF000000"/>
      <name val="Arial"/>
      <family val="2"/>
    </font>
    <font>
      <sz val="12"/>
      <color rgb="FF000000"/>
      <name val="Arial"/>
      <family val="2"/>
    </font>
    <font>
      <b/>
      <sz val="16"/>
      <color rgb="FF000000"/>
      <name val="Arial"/>
      <family val="2"/>
    </font>
    <font>
      <sz val="10"/>
      <color indexed="12"/>
      <name val="Arial"/>
      <family val="2"/>
    </font>
    <font>
      <sz val="8"/>
      <color theme="0"/>
      <name val="Arial Narrow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8"/>
      <color indexed="8"/>
      <name val="Arial"/>
      <family val="2"/>
    </font>
    <font>
      <b/>
      <sz val="10"/>
      <color indexed="12"/>
      <name val="Arial"/>
      <family val="2"/>
    </font>
    <font>
      <sz val="8"/>
      <color indexed="12"/>
      <name val="Arial"/>
      <family val="2"/>
    </font>
    <font>
      <sz val="9"/>
      <color rgb="FF000000"/>
      <name val="Arial"/>
      <family val="2"/>
    </font>
    <font>
      <b/>
      <i/>
      <sz val="8"/>
      <color rgb="FF000000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8"/>
      <color indexed="8"/>
      <name val="Arial"/>
      <family val="2"/>
    </font>
    <font>
      <i/>
      <sz val="10"/>
      <color indexed="8"/>
      <name val="Arial"/>
      <family val="2"/>
    </font>
    <font>
      <sz val="14"/>
      <color rgb="FF000000"/>
      <name val="Arial"/>
      <family val="2"/>
    </font>
    <font>
      <b/>
      <sz val="8"/>
      <color indexed="12"/>
      <name val="Arial"/>
      <family val="2"/>
    </font>
    <font>
      <sz val="10"/>
      <color rgb="FF0000FF"/>
      <name val="Arial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sz val="8"/>
      <color theme="0" tint="-0.499984740745262"/>
      <name val="Arial"/>
      <family val="2"/>
    </font>
    <font>
      <sz val="8"/>
      <color rgb="FFC00000"/>
      <name val="Arial"/>
      <family val="2"/>
    </font>
    <font>
      <sz val="8"/>
      <name val="Symbol"/>
      <family val="1"/>
      <charset val="2"/>
    </font>
  </fonts>
  <fills count="8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CDCDC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9">
    <xf numFmtId="0" fontId="0" fillId="0" borderId="0" xfId="0"/>
    <xf numFmtId="0" fontId="1" fillId="0" borderId="0" xfId="0" applyFont="1" applyAlignment="1">
      <alignment horizontal="right"/>
    </xf>
    <xf numFmtId="14" fontId="1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1"/>
    </xf>
    <xf numFmtId="0" fontId="7" fillId="0" borderId="1" xfId="0" applyFont="1" applyBorder="1"/>
    <xf numFmtId="0" fontId="2" fillId="0" borderId="0" xfId="0" applyFont="1"/>
    <xf numFmtId="0" fontId="8" fillId="2" borderId="2" xfId="0" applyFont="1" applyFill="1" applyBorder="1" applyAlignment="1">
      <alignment horizontal="left" vertical="center" indent="1"/>
    </xf>
    <xf numFmtId="0" fontId="9" fillId="2" borderId="2" xfId="0" applyFont="1" applyFill="1" applyBorder="1" applyAlignment="1">
      <alignment horizontal="left" vertical="center" indent="1"/>
    </xf>
    <xf numFmtId="0" fontId="7" fillId="0" borderId="3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11" fillId="0" borderId="0" xfId="0" applyFont="1"/>
    <xf numFmtId="0" fontId="12" fillId="0" borderId="5" xfId="0" applyFont="1" applyBorder="1" applyAlignment="1">
      <alignment vertical="center"/>
    </xf>
    <xf numFmtId="164" fontId="7" fillId="0" borderId="6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164" fontId="7" fillId="0" borderId="7" xfId="0" applyNumberFormat="1" applyFont="1" applyBorder="1" applyAlignment="1">
      <alignment vertical="center"/>
    </xf>
    <xf numFmtId="0" fontId="12" fillId="3" borderId="5" xfId="0" applyFont="1" applyFill="1" applyBorder="1" applyAlignment="1">
      <alignment vertical="center"/>
    </xf>
    <xf numFmtId="164" fontId="7" fillId="3" borderId="6" xfId="0" applyNumberFormat="1" applyFont="1" applyFill="1" applyBorder="1" applyAlignment="1">
      <alignment vertical="center"/>
    </xf>
    <xf numFmtId="164" fontId="7" fillId="3" borderId="0" xfId="0" applyNumberFormat="1" applyFont="1" applyFill="1" applyAlignment="1">
      <alignment vertical="center"/>
    </xf>
    <xf numFmtId="164" fontId="7" fillId="3" borderId="7" xfId="0" applyNumberFormat="1" applyFont="1" applyFill="1" applyBorder="1" applyAlignment="1">
      <alignment vertical="center"/>
    </xf>
    <xf numFmtId="0" fontId="10" fillId="0" borderId="8" xfId="0" applyFont="1" applyBorder="1" applyAlignment="1">
      <alignment vertical="center"/>
    </xf>
    <xf numFmtId="164" fontId="10" fillId="0" borderId="3" xfId="0" applyNumberFormat="1" applyFont="1" applyBorder="1" applyAlignment="1">
      <alignment vertical="center"/>
    </xf>
    <xf numFmtId="164" fontId="10" fillId="0" borderId="4" xfId="0" applyNumberFormat="1" applyFont="1" applyBorder="1" applyAlignment="1">
      <alignment vertical="center"/>
    </xf>
    <xf numFmtId="164" fontId="10" fillId="0" borderId="9" xfId="0" applyNumberFormat="1" applyFont="1" applyBorder="1" applyAlignment="1">
      <alignment vertical="center"/>
    </xf>
    <xf numFmtId="0" fontId="10" fillId="0" borderId="9" xfId="0" applyFont="1" applyBorder="1" applyAlignment="1">
      <alignment horizontal="right" vertical="center" wrapText="1"/>
    </xf>
    <xf numFmtId="0" fontId="12" fillId="0" borderId="8" xfId="0" applyFont="1" applyBorder="1" applyAlignment="1">
      <alignment vertical="center"/>
    </xf>
    <xf numFmtId="0" fontId="12" fillId="0" borderId="0" xfId="0" applyFont="1"/>
    <xf numFmtId="0" fontId="7" fillId="0" borderId="0" xfId="0" applyFont="1"/>
    <xf numFmtId="0" fontId="15" fillId="0" borderId="0" xfId="0" applyFont="1"/>
    <xf numFmtId="0" fontId="7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11" fillId="0" borderId="8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/>
    <xf numFmtId="165" fontId="7" fillId="0" borderId="7" xfId="0" applyNumberFormat="1" applyFont="1" applyBorder="1" applyAlignment="1">
      <alignment horizontal="center" vertical="center"/>
    </xf>
    <xf numFmtId="165" fontId="10" fillId="0" borderId="11" xfId="0" applyNumberFormat="1" applyFont="1" applyBorder="1" applyAlignment="1">
      <alignment vertical="center"/>
    </xf>
    <xf numFmtId="0" fontId="7" fillId="0" borderId="5" xfId="0" applyFont="1" applyBorder="1" applyAlignment="1">
      <alignment vertical="center"/>
    </xf>
    <xf numFmtId="165" fontId="12" fillId="0" borderId="7" xfId="0" applyNumberFormat="1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65" fontId="7" fillId="0" borderId="11" xfId="0" applyNumberFormat="1" applyFont="1" applyBorder="1" applyAlignment="1">
      <alignment vertical="center"/>
    </xf>
    <xf numFmtId="165" fontId="7" fillId="0" borderId="0" xfId="0" applyNumberFormat="1" applyFont="1" applyAlignment="1">
      <alignment horizontal="center"/>
    </xf>
    <xf numFmtId="165" fontId="7" fillId="0" borderId="7" xfId="0" applyNumberFormat="1" applyFont="1" applyBorder="1" applyAlignment="1">
      <alignment horizontal="center"/>
    </xf>
    <xf numFmtId="165" fontId="17" fillId="0" borderId="1" xfId="0" applyNumberFormat="1" applyFont="1" applyBorder="1" applyAlignment="1">
      <alignment vertical="center"/>
    </xf>
    <xf numFmtId="165" fontId="17" fillId="0" borderId="11" xfId="0" applyNumberFormat="1" applyFont="1" applyBorder="1" applyAlignment="1">
      <alignment vertical="center"/>
    </xf>
    <xf numFmtId="165" fontId="17" fillId="0" borderId="11" xfId="0" applyNumberFormat="1" applyFont="1" applyBorder="1" applyAlignment="1">
      <alignment horizontal="right" vertical="center"/>
    </xf>
    <xf numFmtId="0" fontId="7" fillId="0" borderId="5" xfId="0" applyFont="1" applyBorder="1"/>
    <xf numFmtId="0" fontId="7" fillId="0" borderId="12" xfId="0" applyFont="1" applyBorder="1"/>
    <xf numFmtId="165" fontId="10" fillId="0" borderId="9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6" fontId="17" fillId="0" borderId="7" xfId="0" applyNumberFormat="1" applyFont="1" applyBorder="1" applyAlignment="1">
      <alignment horizontal="right"/>
    </xf>
    <xf numFmtId="0" fontId="7" fillId="0" borderId="11" xfId="0" applyFont="1" applyBorder="1" applyAlignment="1">
      <alignment vertical="center"/>
    </xf>
    <xf numFmtId="167" fontId="18" fillId="0" borderId="0" xfId="0" applyNumberFormat="1" applyFont="1" applyAlignment="1">
      <alignment horizontal="right"/>
    </xf>
    <xf numFmtId="0" fontId="7" fillId="0" borderId="13" xfId="0" applyFont="1" applyBorder="1" applyAlignment="1">
      <alignment vertical="center"/>
    </xf>
    <xf numFmtId="165" fontId="17" fillId="0" borderId="10" xfId="0" applyNumberFormat="1" applyFont="1" applyBorder="1" applyAlignment="1">
      <alignment vertical="center"/>
    </xf>
    <xf numFmtId="165" fontId="17" fillId="0" borderId="13" xfId="0" applyNumberFormat="1" applyFont="1" applyBorder="1" applyAlignment="1">
      <alignment vertical="center"/>
    </xf>
    <xf numFmtId="0" fontId="7" fillId="0" borderId="14" xfId="0" applyFont="1" applyBorder="1"/>
    <xf numFmtId="165" fontId="17" fillId="0" borderId="13" xfId="0" applyNumberFormat="1" applyFont="1" applyBorder="1" applyAlignment="1">
      <alignment horizontal="center" vertical="center"/>
    </xf>
    <xf numFmtId="165" fontId="7" fillId="0" borderId="7" xfId="0" applyNumberFormat="1" applyFont="1" applyBorder="1" applyAlignment="1">
      <alignment vertical="center"/>
    </xf>
    <xf numFmtId="0" fontId="7" fillId="0" borderId="10" xfId="0" applyFont="1" applyBorder="1"/>
    <xf numFmtId="0" fontId="10" fillId="0" borderId="12" xfId="0" applyFont="1" applyBorder="1" applyAlignment="1">
      <alignment vertical="center"/>
    </xf>
    <xf numFmtId="0" fontId="10" fillId="0" borderId="1" xfId="0" applyFont="1" applyBorder="1" applyAlignment="1">
      <alignment horizontal="left" vertical="center"/>
    </xf>
    <xf numFmtId="0" fontId="7" fillId="0" borderId="4" xfId="0" applyFont="1" applyBorder="1"/>
    <xf numFmtId="0" fontId="7" fillId="0" borderId="14" xfId="0" applyFont="1" applyBorder="1" applyAlignment="1">
      <alignment horizontal="left" vertical="center"/>
    </xf>
    <xf numFmtId="0" fontId="15" fillId="0" borderId="4" xfId="0" applyFont="1" applyBorder="1" applyAlignment="1">
      <alignment vertical="center"/>
    </xf>
    <xf numFmtId="168" fontId="7" fillId="0" borderId="14" xfId="0" applyNumberFormat="1" applyFont="1" applyBorder="1" applyAlignment="1">
      <alignment horizontal="right"/>
    </xf>
    <xf numFmtId="168" fontId="7" fillId="0" borderId="10" xfId="0" applyNumberFormat="1" applyFont="1" applyBorder="1" applyAlignment="1">
      <alignment horizontal="right"/>
    </xf>
    <xf numFmtId="168" fontId="7" fillId="0" borderId="13" xfId="0" applyNumberFormat="1" applyFont="1" applyBorder="1" applyAlignment="1">
      <alignment horizontal="right"/>
    </xf>
    <xf numFmtId="0" fontId="7" fillId="0" borderId="13" xfId="0" applyFont="1" applyBorder="1"/>
    <xf numFmtId="0" fontId="7" fillId="0" borderId="7" xfId="0" applyFont="1" applyBorder="1"/>
    <xf numFmtId="165" fontId="10" fillId="0" borderId="8" xfId="0" applyNumberFormat="1" applyFont="1" applyBorder="1" applyAlignment="1">
      <alignment vertical="center"/>
    </xf>
    <xf numFmtId="165" fontId="10" fillId="0" borderId="4" xfId="0" applyNumberFormat="1" applyFont="1" applyBorder="1" applyAlignment="1">
      <alignment vertical="center"/>
    </xf>
    <xf numFmtId="165" fontId="10" fillId="0" borderId="9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169" fontId="2" fillId="0" borderId="5" xfId="0" applyNumberFormat="1" applyFont="1" applyBorder="1" applyAlignment="1">
      <alignment horizontal="right" vertical="center"/>
    </xf>
    <xf numFmtId="169" fontId="2" fillId="0" borderId="0" xfId="0" applyNumberFormat="1" applyFont="1" applyAlignment="1">
      <alignment horizontal="right" vertical="center"/>
    </xf>
    <xf numFmtId="169" fontId="2" fillId="0" borderId="7" xfId="0" applyNumberFormat="1" applyFont="1" applyBorder="1" applyAlignment="1">
      <alignment horizontal="right" vertical="center"/>
    </xf>
    <xf numFmtId="0" fontId="12" fillId="0" borderId="0" xfId="0" applyFont="1" applyAlignment="1">
      <alignment wrapText="1"/>
    </xf>
    <xf numFmtId="0" fontId="11" fillId="0" borderId="4" xfId="0" applyFont="1" applyBorder="1" applyAlignment="1">
      <alignment horizontal="right" vertical="center" wrapText="1"/>
    </xf>
    <xf numFmtId="0" fontId="19" fillId="0" borderId="3" xfId="0" applyFont="1" applyBorder="1" applyAlignment="1">
      <alignment horizontal="right" vertical="center"/>
    </xf>
    <xf numFmtId="0" fontId="20" fillId="0" borderId="4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1" fillId="0" borderId="0" xfId="0" applyFont="1"/>
    <xf numFmtId="0" fontId="11" fillId="0" borderId="8" xfId="0" applyFont="1" applyBorder="1" applyAlignment="1">
      <alignment horizontal="right" vertical="center"/>
    </xf>
    <xf numFmtId="164" fontId="17" fillId="0" borderId="0" xfId="0" applyNumberFormat="1" applyFont="1" applyAlignment="1">
      <alignment vertical="center"/>
    </xf>
    <xf numFmtId="164" fontId="12" fillId="0" borderId="0" xfId="0" applyNumberFormat="1" applyFont="1" applyAlignment="1">
      <alignment vertical="center"/>
    </xf>
    <xf numFmtId="164" fontId="10" fillId="0" borderId="6" xfId="0" applyNumberFormat="1" applyFont="1" applyBorder="1" applyAlignment="1">
      <alignment vertical="center"/>
    </xf>
    <xf numFmtId="164" fontId="22" fillId="0" borderId="4" xfId="0" applyNumberFormat="1" applyFont="1" applyBorder="1" applyAlignment="1">
      <alignment vertical="center"/>
    </xf>
    <xf numFmtId="1" fontId="11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vertical="center"/>
    </xf>
    <xf numFmtId="0" fontId="19" fillId="0" borderId="4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70" fontId="23" fillId="0" borderId="0" xfId="0" applyNumberFormat="1" applyFont="1" applyAlignment="1">
      <alignment horizontal="right" vertical="center"/>
    </xf>
    <xf numFmtId="170" fontId="2" fillId="0" borderId="0" xfId="0" applyNumberFormat="1" applyFont="1" applyAlignment="1">
      <alignment horizontal="right" vertical="center"/>
    </xf>
    <xf numFmtId="0" fontId="24" fillId="0" borderId="0" xfId="0" applyFont="1" applyAlignment="1">
      <alignment horizontal="right"/>
    </xf>
    <xf numFmtId="0" fontId="19" fillId="0" borderId="3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right" vertical="center" wrapText="1"/>
    </xf>
    <xf numFmtId="0" fontId="11" fillId="0" borderId="4" xfId="0" applyFont="1" applyBorder="1" applyAlignment="1">
      <alignment horizontal="right" vertical="center"/>
    </xf>
    <xf numFmtId="170" fontId="3" fillId="0" borderId="4" xfId="0" applyNumberFormat="1" applyFont="1" applyBorder="1" applyAlignment="1">
      <alignment horizontal="right" vertical="center"/>
    </xf>
    <xf numFmtId="170" fontId="3" fillId="0" borderId="4" xfId="0" applyNumberFormat="1" applyFont="1" applyBorder="1" applyAlignment="1">
      <alignment horizontal="right" vertical="center" wrapText="1"/>
    </xf>
    <xf numFmtId="170" fontId="25" fillId="0" borderId="3" xfId="0" applyNumberFormat="1" applyFont="1" applyBorder="1" applyAlignment="1">
      <alignment horizontal="right" vertical="center" wrapText="1"/>
    </xf>
    <xf numFmtId="170" fontId="3" fillId="0" borderId="3" xfId="0" applyNumberFormat="1" applyFont="1" applyBorder="1" applyAlignment="1">
      <alignment horizontal="right" vertical="center" wrapText="1"/>
    </xf>
    <xf numFmtId="171" fontId="12" fillId="0" borderId="0" xfId="0" applyNumberFormat="1" applyFont="1" applyAlignment="1">
      <alignment vertical="center"/>
    </xf>
    <xf numFmtId="171" fontId="10" fillId="0" borderId="4" xfId="0" applyNumberFormat="1" applyFont="1" applyBorder="1" applyAlignment="1">
      <alignment vertical="center"/>
    </xf>
    <xf numFmtId="172" fontId="12" fillId="0" borderId="0" xfId="0" applyNumberFormat="1" applyFont="1" applyAlignment="1">
      <alignment vertical="center"/>
    </xf>
    <xf numFmtId="172" fontId="10" fillId="0" borderId="4" xfId="0" applyNumberFormat="1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26" fillId="0" borderId="0" xfId="0" applyFont="1" applyAlignment="1">
      <alignment horizontal="left" vertical="top"/>
    </xf>
    <xf numFmtId="0" fontId="26" fillId="0" borderId="0" xfId="0" applyFont="1" applyAlignment="1">
      <alignment vertical="top"/>
    </xf>
    <xf numFmtId="0" fontId="12" fillId="3" borderId="6" xfId="0" applyFont="1" applyFill="1" applyBorder="1" applyAlignment="1">
      <alignment horizontal="left" vertical="center" wrapText="1"/>
    </xf>
    <xf numFmtId="164" fontId="17" fillId="3" borderId="0" xfId="0" applyNumberFormat="1" applyFont="1" applyFill="1" applyAlignment="1">
      <alignment vertical="center"/>
    </xf>
    <xf numFmtId="171" fontId="12" fillId="3" borderId="0" xfId="0" applyNumberFormat="1" applyFont="1" applyFill="1" applyAlignment="1">
      <alignment vertical="center"/>
    </xf>
    <xf numFmtId="172" fontId="12" fillId="3" borderId="0" xfId="0" applyNumberFormat="1" applyFont="1" applyFill="1" applyAlignment="1">
      <alignment vertical="center"/>
    </xf>
    <xf numFmtId="164" fontId="12" fillId="3" borderId="0" xfId="0" applyNumberFormat="1" applyFont="1" applyFill="1" applyAlignment="1">
      <alignment vertical="center"/>
    </xf>
    <xf numFmtId="164" fontId="10" fillId="3" borderId="6" xfId="0" applyNumberFormat="1" applyFont="1" applyFill="1" applyBorder="1" applyAlignment="1">
      <alignment vertical="center"/>
    </xf>
    <xf numFmtId="165" fontId="12" fillId="3" borderId="0" xfId="0" applyNumberFormat="1" applyFont="1" applyFill="1" applyAlignment="1">
      <alignment vertical="center"/>
    </xf>
    <xf numFmtId="0" fontId="7" fillId="0" borderId="4" xfId="0" applyFont="1" applyBorder="1" applyAlignment="1">
      <alignment horizontal="right" wrapText="1"/>
    </xf>
    <xf numFmtId="0" fontId="21" fillId="0" borderId="0" xfId="0" applyFont="1" applyAlignment="1">
      <alignment horizontal="left"/>
    </xf>
    <xf numFmtId="0" fontId="27" fillId="0" borderId="0" xfId="0" applyFont="1"/>
    <xf numFmtId="0" fontId="27" fillId="0" borderId="0" xfId="0" applyFont="1" applyAlignment="1">
      <alignment wrapText="1"/>
    </xf>
    <xf numFmtId="0" fontId="7" fillId="0" borderId="4" xfId="0" applyFont="1" applyBorder="1" applyAlignment="1">
      <alignment horizontal="right"/>
    </xf>
    <xf numFmtId="0" fontId="10" fillId="0" borderId="3" xfId="0" applyFont="1" applyBorder="1" applyAlignment="1">
      <alignment wrapText="1"/>
    </xf>
    <xf numFmtId="0" fontId="12" fillId="0" borderId="6" xfId="0" applyFont="1" applyBorder="1" applyAlignment="1">
      <alignment horizontal="left" vertical="center" wrapText="1"/>
    </xf>
    <xf numFmtId="0" fontId="28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right" wrapText="1"/>
    </xf>
    <xf numFmtId="0" fontId="2" fillId="0" borderId="0" xfId="0" applyFont="1" applyAlignment="1">
      <alignment wrapText="1"/>
    </xf>
    <xf numFmtId="164" fontId="29" fillId="0" borderId="6" xfId="0" applyNumberFormat="1" applyFont="1" applyBorder="1" applyAlignment="1">
      <alignment vertical="center"/>
    </xf>
    <xf numFmtId="164" fontId="28" fillId="0" borderId="3" xfId="0" applyNumberFormat="1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30" fillId="0" borderId="0" xfId="0" applyFont="1" applyAlignment="1">
      <alignment wrapText="1"/>
    </xf>
    <xf numFmtId="0" fontId="7" fillId="0" borderId="1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10" fillId="0" borderId="16" xfId="0" applyFont="1" applyBorder="1" applyAlignment="1">
      <alignment vertical="center" wrapText="1"/>
    </xf>
    <xf numFmtId="0" fontId="7" fillId="0" borderId="10" xfId="0" applyFont="1" applyBorder="1" applyAlignment="1">
      <alignment horizontal="right" vertical="center"/>
    </xf>
    <xf numFmtId="0" fontId="10" fillId="0" borderId="0" xfId="0" applyFont="1" applyAlignment="1">
      <alignment wrapText="1"/>
    </xf>
    <xf numFmtId="0" fontId="26" fillId="0" borderId="0" xfId="0" applyFont="1" applyAlignment="1">
      <alignment horizontal="left"/>
    </xf>
    <xf numFmtId="164" fontId="29" fillId="3" borderId="6" xfId="0" applyNumberFormat="1" applyFont="1" applyFill="1" applyBorder="1" applyAlignment="1">
      <alignment vertical="center"/>
    </xf>
    <xf numFmtId="3" fontId="10" fillId="0" borderId="0" xfId="0" applyNumberFormat="1" applyFont="1" applyAlignment="1">
      <alignment vertical="center"/>
    </xf>
    <xf numFmtId="3" fontId="12" fillId="0" borderId="0" xfId="0" applyNumberFormat="1" applyFont="1" applyAlignment="1">
      <alignment vertical="center"/>
    </xf>
    <xf numFmtId="0" fontId="31" fillId="0" borderId="0" xfId="0" applyFont="1" applyAlignment="1">
      <alignment wrapText="1"/>
    </xf>
    <xf numFmtId="0" fontId="11" fillId="0" borderId="3" xfId="0" applyFont="1" applyBorder="1" applyAlignment="1">
      <alignment horizontal="right" vertical="center"/>
    </xf>
    <xf numFmtId="0" fontId="10" fillId="0" borderId="3" xfId="0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vertical="center"/>
    </xf>
    <xf numFmtId="164" fontId="10" fillId="0" borderId="8" xfId="0" applyNumberFormat="1" applyFont="1" applyBorder="1" applyAlignment="1">
      <alignment vertical="center"/>
    </xf>
    <xf numFmtId="164" fontId="12" fillId="0" borderId="14" xfId="0" applyNumberFormat="1" applyFont="1" applyBorder="1" applyAlignment="1">
      <alignment vertical="center"/>
    </xf>
    <xf numFmtId="164" fontId="17" fillId="0" borderId="10" xfId="0" applyNumberFormat="1" applyFont="1" applyBorder="1" applyAlignment="1">
      <alignment vertical="center"/>
    </xf>
    <xf numFmtId="164" fontId="12" fillId="0" borderId="5" xfId="0" applyNumberFormat="1" applyFont="1" applyBorder="1" applyAlignment="1">
      <alignment vertical="center"/>
    </xf>
    <xf numFmtId="170" fontId="23" fillId="0" borderId="3" xfId="0" applyNumberFormat="1" applyFont="1" applyBorder="1" applyAlignment="1">
      <alignment horizontal="right" vertical="center"/>
    </xf>
    <xf numFmtId="170" fontId="23" fillId="0" borderId="4" xfId="0" applyNumberFormat="1" applyFont="1" applyBorder="1" applyAlignment="1">
      <alignment horizontal="right" vertical="center"/>
    </xf>
    <xf numFmtId="0" fontId="32" fillId="0" borderId="0" xfId="0" applyFont="1"/>
    <xf numFmtId="0" fontId="26" fillId="0" borderId="0" xfId="0" applyFont="1"/>
    <xf numFmtId="0" fontId="19" fillId="0" borderId="0" xfId="0" applyFont="1" applyAlignment="1">
      <alignment horizontal="right" vertical="center" wrapText="1"/>
    </xf>
    <xf numFmtId="1" fontId="3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" fontId="2" fillId="0" borderId="4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170" fontId="7" fillId="0" borderId="0" xfId="0" applyNumberFormat="1" applyFont="1" applyAlignment="1">
      <alignment horizontal="right" vertical="center"/>
    </xf>
    <xf numFmtId="170" fontId="2" fillId="0" borderId="8" xfId="0" applyNumberFormat="1" applyFont="1" applyBorder="1" applyAlignment="1">
      <alignment horizontal="right" vertical="center"/>
    </xf>
    <xf numFmtId="170" fontId="10" fillId="0" borderId="9" xfId="0" applyNumberFormat="1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19" fillId="0" borderId="0" xfId="0" applyFont="1" applyAlignment="1">
      <alignment horizontal="right" wrapText="1"/>
    </xf>
    <xf numFmtId="0" fontId="10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173" fontId="17" fillId="0" borderId="16" xfId="0" applyNumberFormat="1" applyFont="1" applyBorder="1" applyAlignment="1">
      <alignment vertical="center"/>
    </xf>
    <xf numFmtId="173" fontId="17" fillId="0" borderId="6" xfId="0" applyNumberFormat="1" applyFont="1" applyBorder="1" applyAlignment="1">
      <alignment vertical="center"/>
    </xf>
    <xf numFmtId="173" fontId="12" fillId="0" borderId="3" xfId="0" applyNumberFormat="1" applyFont="1" applyBorder="1"/>
    <xf numFmtId="171" fontId="12" fillId="0" borderId="7" xfId="0" applyNumberFormat="1" applyFont="1" applyBorder="1" applyAlignment="1">
      <alignment vertical="center"/>
    </xf>
    <xf numFmtId="171" fontId="10" fillId="0" borderId="9" xfId="0" applyNumberFormat="1" applyFont="1" applyBorder="1" applyAlignment="1">
      <alignment vertical="center"/>
    </xf>
    <xf numFmtId="171" fontId="12" fillId="0" borderId="13" xfId="0" applyNumberFormat="1" applyFont="1" applyBorder="1" applyAlignment="1">
      <alignment vertical="center"/>
    </xf>
    <xf numFmtId="0" fontId="12" fillId="3" borderId="15" xfId="0" applyFont="1" applyFill="1" applyBorder="1" applyAlignment="1">
      <alignment horizontal="left" vertical="center" wrapText="1"/>
    </xf>
    <xf numFmtId="173" fontId="17" fillId="3" borderId="6" xfId="0" applyNumberFormat="1" applyFont="1" applyFill="1" applyBorder="1" applyAlignment="1">
      <alignment vertical="center"/>
    </xf>
    <xf numFmtId="173" fontId="17" fillId="3" borderId="15" xfId="0" applyNumberFormat="1" applyFont="1" applyFill="1" applyBorder="1" applyAlignment="1">
      <alignment vertical="center"/>
    </xf>
    <xf numFmtId="164" fontId="7" fillId="3" borderId="5" xfId="0" applyNumberFormat="1" applyFont="1" applyFill="1" applyBorder="1" applyAlignment="1">
      <alignment vertical="center"/>
    </xf>
    <xf numFmtId="171" fontId="12" fillId="3" borderId="7" xfId="0" applyNumberFormat="1" applyFont="1" applyFill="1" applyBorder="1" applyAlignment="1">
      <alignment vertical="center"/>
    </xf>
    <xf numFmtId="164" fontId="12" fillId="3" borderId="5" xfId="0" applyNumberFormat="1" applyFont="1" applyFill="1" applyBorder="1" applyAlignment="1">
      <alignment vertical="center"/>
    </xf>
    <xf numFmtId="1" fontId="24" fillId="0" borderId="3" xfId="0" applyNumberFormat="1" applyFont="1" applyBorder="1" applyAlignment="1">
      <alignment horizontal="center" vertical="center" wrapText="1"/>
    </xf>
    <xf numFmtId="0" fontId="19" fillId="0" borderId="3" xfId="0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10" fillId="0" borderId="6" xfId="0" applyFont="1" applyBorder="1" applyAlignment="1">
      <alignment horizontal="left" wrapText="1"/>
    </xf>
    <xf numFmtId="0" fontId="7" fillId="0" borderId="6" xfId="0" applyFont="1" applyBorder="1" applyAlignment="1">
      <alignment horizontal="right" wrapText="1"/>
    </xf>
    <xf numFmtId="0" fontId="7" fillId="0" borderId="5" xfId="0" applyFont="1" applyBorder="1" applyAlignment="1">
      <alignment horizontal="right" wrapText="1"/>
    </xf>
    <xf numFmtId="0" fontId="7" fillId="0" borderId="7" xfId="0" applyFont="1" applyBorder="1" applyAlignment="1">
      <alignment horizontal="right"/>
    </xf>
    <xf numFmtId="0" fontId="7" fillId="0" borderId="8" xfId="0" applyFont="1" applyBorder="1" applyAlignment="1">
      <alignment horizontal="right" wrapText="1"/>
    </xf>
    <xf numFmtId="0" fontId="7" fillId="0" borderId="9" xfId="0" applyFont="1" applyBorder="1" applyAlignment="1">
      <alignment horizontal="right"/>
    </xf>
    <xf numFmtId="0" fontId="11" fillId="0" borderId="8" xfId="0" applyFont="1" applyBorder="1" applyAlignment="1">
      <alignment horizontal="right" vertical="center" wrapText="1"/>
    </xf>
    <xf numFmtId="0" fontId="11" fillId="0" borderId="9" xfId="0" applyFont="1" applyBorder="1" applyAlignment="1">
      <alignment horizontal="right" vertical="center" wrapText="1"/>
    </xf>
    <xf numFmtId="174" fontId="12" fillId="0" borderId="0" xfId="0" applyNumberFormat="1" applyFont="1"/>
    <xf numFmtId="174" fontId="12" fillId="0" borderId="8" xfId="0" applyNumberFormat="1" applyFont="1" applyBorder="1" applyAlignment="1">
      <alignment vertical="center" wrapText="1"/>
    </xf>
    <xf numFmtId="174" fontId="12" fillId="0" borderId="4" xfId="0" applyNumberFormat="1" applyFont="1" applyBorder="1" applyAlignment="1">
      <alignment vertical="center" wrapText="1"/>
    </xf>
    <xf numFmtId="174" fontId="12" fillId="0" borderId="9" xfId="0" applyNumberFormat="1" applyFont="1" applyBorder="1" applyAlignment="1">
      <alignment vertical="center" wrapText="1"/>
    </xf>
    <xf numFmtId="174" fontId="2" fillId="0" borderId="13" xfId="0" applyNumberFormat="1" applyFont="1" applyBorder="1" applyAlignment="1">
      <alignment vertical="center"/>
    </xf>
    <xf numFmtId="175" fontId="12" fillId="0" borderId="0" xfId="0" applyNumberFormat="1" applyFont="1"/>
    <xf numFmtId="0" fontId="7" fillId="0" borderId="14" xfId="0" applyFont="1" applyBorder="1" applyAlignment="1">
      <alignment horizontal="center"/>
    </xf>
    <xf numFmtId="0" fontId="20" fillId="0" borderId="8" xfId="0" applyFont="1" applyBorder="1" applyAlignment="1">
      <alignment horizontal="center" vertical="center" wrapText="1"/>
    </xf>
    <xf numFmtId="1" fontId="20" fillId="0" borderId="4" xfId="0" applyNumberFormat="1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1" fontId="30" fillId="0" borderId="4" xfId="0" applyNumberFormat="1" applyFont="1" applyBorder="1" applyAlignment="1">
      <alignment horizontal="right" vertical="center" wrapText="1"/>
    </xf>
    <xf numFmtId="1" fontId="30" fillId="0" borderId="3" xfId="0" applyNumberFormat="1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/>
    </xf>
    <xf numFmtId="1" fontId="19" fillId="0" borderId="4" xfId="0" applyNumberFormat="1" applyFont="1" applyBorder="1" applyAlignment="1">
      <alignment horizontal="center" vertical="center" wrapText="1"/>
    </xf>
    <xf numFmtId="171" fontId="12" fillId="0" borderId="5" xfId="0" applyNumberFormat="1" applyFont="1" applyBorder="1" applyAlignment="1">
      <alignment vertical="center"/>
    </xf>
    <xf numFmtId="171" fontId="12" fillId="3" borderId="5" xfId="0" applyNumberFormat="1" applyFont="1" applyFill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" fontId="19" fillId="0" borderId="3" xfId="0" applyNumberFormat="1" applyFont="1" applyBorder="1" applyAlignment="1">
      <alignment horizontal="center" vertical="center"/>
    </xf>
    <xf numFmtId="176" fontId="33" fillId="0" borderId="8" xfId="0" applyNumberFormat="1" applyFont="1" applyBorder="1" applyAlignment="1">
      <alignment horizontal="center" vertical="center"/>
    </xf>
    <xf numFmtId="176" fontId="33" fillId="0" borderId="4" xfId="0" applyNumberFormat="1" applyFont="1" applyBorder="1" applyAlignment="1">
      <alignment horizontal="center" vertical="center"/>
    </xf>
    <xf numFmtId="176" fontId="33" fillId="0" borderId="9" xfId="0" applyNumberFormat="1" applyFont="1" applyBorder="1" applyAlignment="1">
      <alignment horizontal="center" vertical="center"/>
    </xf>
    <xf numFmtId="174" fontId="12" fillId="0" borderId="14" xfId="0" applyNumberFormat="1" applyFont="1" applyBorder="1" applyAlignment="1">
      <alignment vertical="center"/>
    </xf>
    <xf numFmtId="174" fontId="12" fillId="0" borderId="10" xfId="0" applyNumberFormat="1" applyFont="1" applyBorder="1" applyAlignment="1">
      <alignment vertical="center"/>
    </xf>
    <xf numFmtId="174" fontId="12" fillId="0" borderId="13" xfId="0" applyNumberFormat="1" applyFont="1" applyBorder="1" applyAlignment="1">
      <alignment vertical="center"/>
    </xf>
    <xf numFmtId="164" fontId="12" fillId="0" borderId="13" xfId="0" applyNumberFormat="1" applyFont="1" applyBorder="1" applyAlignment="1">
      <alignment vertical="center"/>
    </xf>
    <xf numFmtId="164" fontId="12" fillId="0" borderId="16" xfId="0" applyNumberFormat="1" applyFont="1" applyBorder="1" applyAlignment="1">
      <alignment vertical="center"/>
    </xf>
    <xf numFmtId="174" fontId="12" fillId="3" borderId="5" xfId="0" applyNumberFormat="1" applyFont="1" applyFill="1" applyBorder="1" applyAlignment="1">
      <alignment vertical="center"/>
    </xf>
    <xf numFmtId="174" fontId="12" fillId="3" borderId="0" xfId="0" applyNumberFormat="1" applyFont="1" applyFill="1" applyAlignment="1">
      <alignment vertical="center"/>
    </xf>
    <xf numFmtId="174" fontId="12" fillId="3" borderId="7" xfId="0" applyNumberFormat="1" applyFont="1" applyFill="1" applyBorder="1" applyAlignment="1">
      <alignment vertical="center"/>
    </xf>
    <xf numFmtId="164" fontId="12" fillId="3" borderId="7" xfId="0" applyNumberFormat="1" applyFont="1" applyFill="1" applyBorder="1" applyAlignment="1">
      <alignment vertical="center"/>
    </xf>
    <xf numFmtId="164" fontId="12" fillId="3" borderId="6" xfId="0" applyNumberFormat="1" applyFont="1" applyFill="1" applyBorder="1" applyAlignment="1">
      <alignment vertical="center"/>
    </xf>
    <xf numFmtId="174" fontId="12" fillId="0" borderId="5" xfId="0" applyNumberFormat="1" applyFont="1" applyBorder="1" applyAlignment="1">
      <alignment vertical="center"/>
    </xf>
    <xf numFmtId="174" fontId="12" fillId="0" borderId="0" xfId="0" applyNumberFormat="1" applyFont="1" applyAlignment="1">
      <alignment vertical="center"/>
    </xf>
    <xf numFmtId="174" fontId="12" fillId="0" borderId="7" xfId="0" applyNumberFormat="1" applyFont="1" applyBorder="1" applyAlignment="1">
      <alignment vertical="center"/>
    </xf>
    <xf numFmtId="164" fontId="12" fillId="0" borderId="7" xfId="0" applyNumberFormat="1" applyFont="1" applyBorder="1" applyAlignment="1">
      <alignment vertical="center"/>
    </xf>
    <xf numFmtId="164" fontId="12" fillId="0" borderId="6" xfId="0" applyNumberFormat="1" applyFont="1" applyBorder="1" applyAlignment="1">
      <alignment vertical="center"/>
    </xf>
    <xf numFmtId="174" fontId="12" fillId="3" borderId="12" xfId="0" applyNumberFormat="1" applyFont="1" applyFill="1" applyBorder="1" applyAlignment="1">
      <alignment vertical="center"/>
    </xf>
    <xf numFmtId="174" fontId="12" fillId="3" borderId="1" xfId="0" applyNumberFormat="1" applyFont="1" applyFill="1" applyBorder="1" applyAlignment="1">
      <alignment vertical="center"/>
    </xf>
    <xf numFmtId="174" fontId="12" fillId="3" borderId="11" xfId="0" applyNumberFormat="1" applyFont="1" applyFill="1" applyBorder="1" applyAlignment="1">
      <alignment vertical="center"/>
    </xf>
    <xf numFmtId="175" fontId="12" fillId="0" borderId="8" xfId="0" applyNumberFormat="1" applyFont="1" applyBorder="1" applyAlignment="1">
      <alignment vertical="center"/>
    </xf>
    <xf numFmtId="175" fontId="12" fillId="0" borderId="4" xfId="0" applyNumberFormat="1" applyFont="1" applyBorder="1" applyAlignment="1">
      <alignment vertical="center"/>
    </xf>
    <xf numFmtId="175" fontId="12" fillId="0" borderId="9" xfId="0" applyNumberFormat="1" applyFont="1" applyBorder="1" applyAlignment="1">
      <alignment vertical="center"/>
    </xf>
    <xf numFmtId="174" fontId="7" fillId="0" borderId="4" xfId="0" applyNumberFormat="1" applyFont="1" applyBorder="1" applyAlignment="1">
      <alignment vertical="center" wrapText="1"/>
    </xf>
    <xf numFmtId="0" fontId="2" fillId="0" borderId="16" xfId="0" applyFont="1" applyBorder="1" applyAlignment="1">
      <alignment vertical="center"/>
    </xf>
    <xf numFmtId="171" fontId="2" fillId="0" borderId="14" xfId="0" applyNumberFormat="1" applyFont="1" applyBorder="1" applyAlignment="1">
      <alignment vertical="center"/>
    </xf>
    <xf numFmtId="171" fontId="2" fillId="0" borderId="10" xfId="0" applyNumberFormat="1" applyFont="1" applyBorder="1" applyAlignment="1">
      <alignment vertical="center"/>
    </xf>
    <xf numFmtId="171" fontId="2" fillId="0" borderId="13" xfId="0" applyNumberFormat="1" applyFont="1" applyBorder="1" applyAlignment="1">
      <alignment vertical="center"/>
    </xf>
    <xf numFmtId="177" fontId="2" fillId="0" borderId="14" xfId="0" applyNumberFormat="1" applyFont="1" applyBorder="1" applyAlignment="1">
      <alignment vertical="center"/>
    </xf>
    <xf numFmtId="0" fontId="28" fillId="0" borderId="0" xfId="0" applyFont="1" applyAlignment="1">
      <alignment horizontal="left" wrapText="1"/>
    </xf>
    <xf numFmtId="177" fontId="2" fillId="0" borderId="10" xfId="0" applyNumberFormat="1" applyFont="1" applyBorder="1" applyAlignment="1">
      <alignment vertical="center"/>
    </xf>
    <xf numFmtId="177" fontId="2" fillId="0" borderId="13" xfId="0" applyNumberFormat="1" applyFont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171" fontId="2" fillId="3" borderId="5" xfId="0" applyNumberFormat="1" applyFont="1" applyFill="1" applyBorder="1" applyAlignment="1">
      <alignment vertical="center"/>
    </xf>
    <xf numFmtId="171" fontId="2" fillId="3" borderId="0" xfId="0" applyNumberFormat="1" applyFont="1" applyFill="1" applyAlignment="1">
      <alignment vertical="center"/>
    </xf>
    <xf numFmtId="171" fontId="2" fillId="3" borderId="7" xfId="0" applyNumberFormat="1" applyFont="1" applyFill="1" applyBorder="1" applyAlignment="1">
      <alignment vertical="center"/>
    </xf>
    <xf numFmtId="174" fontId="2" fillId="3" borderId="5" xfId="0" applyNumberFormat="1" applyFont="1" applyFill="1" applyBorder="1" applyAlignment="1">
      <alignment vertical="center"/>
    </xf>
    <xf numFmtId="174" fontId="2" fillId="3" borderId="0" xfId="0" applyNumberFormat="1" applyFont="1" applyFill="1" applyAlignment="1">
      <alignment vertical="center"/>
    </xf>
    <xf numFmtId="174" fontId="2" fillId="3" borderId="7" xfId="0" applyNumberFormat="1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174" fontId="2" fillId="0" borderId="12" xfId="0" applyNumberFormat="1" applyFont="1" applyBorder="1" applyAlignment="1">
      <alignment vertical="center"/>
    </xf>
    <xf numFmtId="174" fontId="2" fillId="0" borderId="1" xfId="0" applyNumberFormat="1" applyFont="1" applyBorder="1" applyAlignment="1">
      <alignment vertical="center"/>
    </xf>
    <xf numFmtId="174" fontId="2" fillId="0" borderId="11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7" fillId="0" borderId="1" xfId="0" applyFont="1" applyBorder="1" applyAlignment="1">
      <alignment horizontal="right" wrapText="1"/>
    </xf>
    <xf numFmtId="0" fontId="10" fillId="0" borderId="16" xfId="0" applyFont="1" applyBorder="1" applyAlignment="1">
      <alignment wrapText="1"/>
    </xf>
    <xf numFmtId="0" fontId="12" fillId="0" borderId="15" xfId="0" applyFont="1" applyBorder="1" applyAlignment="1">
      <alignment horizontal="right" wrapText="1"/>
    </xf>
    <xf numFmtId="0" fontId="7" fillId="0" borderId="12" xfId="0" applyFont="1" applyBorder="1" applyAlignment="1">
      <alignment horizontal="right" wrapText="1"/>
    </xf>
    <xf numFmtId="0" fontId="7" fillId="0" borderId="11" xfId="0" applyFont="1" applyBorder="1" applyAlignment="1">
      <alignment horizontal="right" wrapText="1"/>
    </xf>
    <xf numFmtId="0" fontId="12" fillId="0" borderId="16" xfId="0" applyFont="1" applyBorder="1"/>
    <xf numFmtId="0" fontId="10" fillId="0" borderId="15" xfId="0" applyFont="1" applyBorder="1" applyAlignment="1">
      <alignment horizontal="right" wrapText="1"/>
    </xf>
    <xf numFmtId="178" fontId="11" fillId="0" borderId="0" xfId="0" applyNumberFormat="1" applyFont="1" applyAlignment="1">
      <alignment horizontal="right"/>
    </xf>
    <xf numFmtId="179" fontId="7" fillId="0" borderId="4" xfId="0" applyNumberFormat="1" applyFont="1" applyBorder="1" applyAlignment="1">
      <alignment horizontal="left" wrapText="1"/>
    </xf>
    <xf numFmtId="180" fontId="10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178" fontId="7" fillId="0" borderId="9" xfId="0" applyNumberFormat="1" applyFont="1" applyBorder="1" applyAlignment="1">
      <alignment horizontal="right" wrapText="1"/>
    </xf>
    <xf numFmtId="0" fontId="12" fillId="0" borderId="0" xfId="0" applyFont="1" applyAlignment="1">
      <alignment vertical="center"/>
    </xf>
    <xf numFmtId="166" fontId="3" fillId="0" borderId="4" xfId="0" applyNumberFormat="1" applyFont="1" applyBorder="1" applyAlignment="1">
      <alignment horizontal="center" vertical="center"/>
    </xf>
    <xf numFmtId="180" fontId="3" fillId="0" borderId="4" xfId="0" applyNumberFormat="1" applyFont="1" applyBorder="1" applyAlignment="1">
      <alignment horizontal="center" vertical="center"/>
    </xf>
    <xf numFmtId="178" fontId="3" fillId="0" borderId="9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/>
    </xf>
    <xf numFmtId="180" fontId="2" fillId="0" borderId="4" xfId="0" applyNumberFormat="1" applyFont="1" applyBorder="1" applyAlignment="1">
      <alignment horizontal="center" vertical="center"/>
    </xf>
    <xf numFmtId="178" fontId="2" fillId="0" borderId="9" xfId="0" applyNumberFormat="1" applyFont="1" applyBorder="1" applyAlignment="1">
      <alignment horizontal="center" vertical="center"/>
    </xf>
    <xf numFmtId="170" fontId="2" fillId="0" borderId="4" xfId="0" applyNumberFormat="1" applyFont="1" applyBorder="1" applyAlignment="1">
      <alignment horizontal="right" vertical="center"/>
    </xf>
    <xf numFmtId="170" fontId="2" fillId="0" borderId="4" xfId="0" applyNumberFormat="1" applyFont="1" applyBorder="1" applyAlignment="1">
      <alignment horizontal="right" vertical="center" indent="1"/>
    </xf>
    <xf numFmtId="170" fontId="2" fillId="0" borderId="9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right" vertical="center" indent="1"/>
    </xf>
    <xf numFmtId="180" fontId="11" fillId="0" borderId="4" xfId="0" applyNumberFormat="1" applyFont="1" applyBorder="1" applyAlignment="1">
      <alignment horizontal="right" vertical="center"/>
    </xf>
    <xf numFmtId="178" fontId="11" fillId="0" borderId="9" xfId="0" applyNumberFormat="1" applyFont="1" applyBorder="1" applyAlignment="1">
      <alignment horizontal="right" vertical="center"/>
    </xf>
    <xf numFmtId="0" fontId="10" fillId="0" borderId="0" xfId="0" applyFont="1"/>
    <xf numFmtId="179" fontId="7" fillId="0" borderId="0" xfId="0" applyNumberFormat="1" applyFont="1" applyAlignment="1">
      <alignment horizontal="left" vertical="center"/>
    </xf>
    <xf numFmtId="164" fontId="34" fillId="0" borderId="0" xfId="0" applyNumberFormat="1" applyFont="1" applyAlignment="1">
      <alignment vertical="center"/>
    </xf>
    <xf numFmtId="181" fontId="12" fillId="0" borderId="0" xfId="0" applyNumberFormat="1" applyFont="1" applyAlignment="1">
      <alignment vertical="center"/>
    </xf>
    <xf numFmtId="179" fontId="12" fillId="0" borderId="0" xfId="0" applyNumberFormat="1" applyFont="1" applyAlignment="1">
      <alignment horizontal="left" vertical="center"/>
    </xf>
    <xf numFmtId="182" fontId="12" fillId="0" borderId="0" xfId="0" applyNumberFormat="1" applyFont="1"/>
    <xf numFmtId="0" fontId="35" fillId="0" borderId="0" xfId="0" applyFont="1"/>
    <xf numFmtId="180" fontId="36" fillId="0" borderId="0" xfId="0" applyNumberFormat="1" applyFont="1"/>
    <xf numFmtId="0" fontId="1" fillId="0" borderId="0" xfId="0" applyFont="1" applyAlignment="1">
      <alignment horizontal="left"/>
    </xf>
    <xf numFmtId="3" fontId="12" fillId="0" borderId="0" xfId="0" applyNumberFormat="1" applyFont="1"/>
    <xf numFmtId="166" fontId="7" fillId="0" borderId="4" xfId="0" applyNumberFormat="1" applyFont="1" applyBorder="1" applyAlignment="1">
      <alignment horizontal="right" wrapText="1"/>
    </xf>
    <xf numFmtId="180" fontId="7" fillId="0" borderId="4" xfId="0" applyNumberFormat="1" applyFont="1" applyBorder="1" applyAlignment="1">
      <alignment horizontal="right" wrapText="1"/>
    </xf>
    <xf numFmtId="0" fontId="2" fillId="0" borderId="16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182" fontId="2" fillId="0" borderId="10" xfId="0" applyNumberFormat="1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74" fontId="10" fillId="0" borderId="4" xfId="0" applyNumberFormat="1" applyFont="1" applyBorder="1" applyAlignment="1">
      <alignment vertical="center" wrapText="1"/>
    </xf>
    <xf numFmtId="165" fontId="10" fillId="0" borderId="4" xfId="0" applyNumberFormat="1" applyFont="1" applyBorder="1" applyAlignment="1">
      <alignment vertical="center" wrapText="1"/>
    </xf>
    <xf numFmtId="0" fontId="13" fillId="0" borderId="0" xfId="0" applyFont="1" applyAlignment="1">
      <alignment horizontal="left" wrapText="1"/>
    </xf>
    <xf numFmtId="0" fontId="10" fillId="0" borderId="0" xfId="0" applyFont="1" applyAlignment="1">
      <alignment vertical="center" wrapText="1"/>
    </xf>
    <xf numFmtId="174" fontId="2" fillId="0" borderId="10" xfId="0" applyNumberFormat="1" applyFont="1" applyBorder="1" applyAlignment="1">
      <alignment vertical="center"/>
    </xf>
    <xf numFmtId="0" fontId="2" fillId="0" borderId="3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1" fontId="19" fillId="0" borderId="3" xfId="0" applyNumberFormat="1" applyFont="1" applyBorder="1" applyAlignment="1">
      <alignment horizontal="center" vertical="center" wrapText="1"/>
    </xf>
    <xf numFmtId="0" fontId="30" fillId="0" borderId="4" xfId="0" applyFont="1" applyBorder="1" applyAlignment="1">
      <alignment horizontal="right" vertical="center"/>
    </xf>
    <xf numFmtId="0" fontId="30" fillId="0" borderId="4" xfId="0" applyFont="1" applyBorder="1" applyAlignment="1">
      <alignment horizontal="right" vertical="center" wrapText="1"/>
    </xf>
    <xf numFmtId="1" fontId="11" fillId="0" borderId="3" xfId="0" applyNumberFormat="1" applyFont="1" applyBorder="1" applyAlignment="1">
      <alignment horizontal="right" vertical="center" wrapText="1"/>
    </xf>
    <xf numFmtId="164" fontId="10" fillId="0" borderId="4" xfId="0" applyNumberFormat="1" applyFont="1" applyBorder="1" applyAlignment="1">
      <alignment vertical="center" wrapText="1"/>
    </xf>
    <xf numFmtId="164" fontId="28" fillId="0" borderId="3" xfId="0" applyNumberFormat="1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165" fontId="7" fillId="0" borderId="10" xfId="0" applyNumberFormat="1" applyFont="1" applyBorder="1" applyAlignment="1">
      <alignment vertical="center" wrapText="1"/>
    </xf>
    <xf numFmtId="164" fontId="12" fillId="0" borderId="10" xfId="0" applyNumberFormat="1" applyFont="1" applyBorder="1" applyAlignment="1">
      <alignment vertical="center" wrapText="1"/>
    </xf>
    <xf numFmtId="164" fontId="7" fillId="0" borderId="16" xfId="0" applyNumberFormat="1" applyFont="1" applyBorder="1" applyAlignment="1">
      <alignment vertical="center" wrapText="1"/>
    </xf>
    <xf numFmtId="0" fontId="12" fillId="3" borderId="6" xfId="0" applyFont="1" applyFill="1" applyBorder="1" applyAlignment="1">
      <alignment vertical="center" wrapText="1"/>
    </xf>
    <xf numFmtId="165" fontId="7" fillId="3" borderId="0" xfId="0" applyNumberFormat="1" applyFont="1" applyFill="1" applyAlignment="1">
      <alignment vertical="center" wrapText="1"/>
    </xf>
    <xf numFmtId="164" fontId="12" fillId="3" borderId="0" xfId="0" applyNumberFormat="1" applyFont="1" applyFill="1" applyAlignment="1">
      <alignment vertical="center" wrapText="1"/>
    </xf>
    <xf numFmtId="164" fontId="7" fillId="3" borderId="6" xfId="0" applyNumberFormat="1" applyFont="1" applyFill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165" fontId="7" fillId="0" borderId="0" xfId="0" applyNumberFormat="1" applyFont="1" applyAlignment="1">
      <alignment vertical="center" wrapText="1"/>
    </xf>
    <xf numFmtId="0" fontId="13" fillId="0" borderId="0" xfId="0" applyFont="1"/>
    <xf numFmtId="164" fontId="12" fillId="0" borderId="0" xfId="0" applyNumberFormat="1" applyFont="1" applyAlignment="1">
      <alignment vertical="center" wrapText="1"/>
    </xf>
    <xf numFmtId="164" fontId="7" fillId="0" borderId="6" xfId="0" applyNumberFormat="1" applyFont="1" applyBorder="1" applyAlignment="1">
      <alignment vertical="center" wrapText="1"/>
    </xf>
    <xf numFmtId="3" fontId="28" fillId="0" borderId="0" xfId="0" applyNumberFormat="1" applyFont="1" applyAlignment="1">
      <alignment vertical="center" wrapText="1"/>
    </xf>
    <xf numFmtId="3" fontId="10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3" fillId="4" borderId="3" xfId="0" applyFont="1" applyFill="1" applyBorder="1"/>
    <xf numFmtId="0" fontId="2" fillId="4" borderId="16" xfId="0" applyFont="1" applyFill="1" applyBorder="1"/>
    <xf numFmtId="1" fontId="2" fillId="5" borderId="3" xfId="0" applyNumberFormat="1" applyFont="1" applyFill="1" applyBorder="1" applyAlignment="1">
      <alignment horizontal="left"/>
    </xf>
    <xf numFmtId="0" fontId="2" fillId="4" borderId="6" xfId="0" applyFont="1" applyFill="1" applyBorder="1"/>
    <xf numFmtId="0" fontId="24" fillId="0" borderId="0" xfId="0" applyFont="1"/>
    <xf numFmtId="0" fontId="3" fillId="0" borderId="0" xfId="0" applyFont="1"/>
    <xf numFmtId="0" fontId="2" fillId="4" borderId="15" xfId="0" applyFont="1" applyFill="1" applyBorder="1"/>
    <xf numFmtId="0" fontId="2" fillId="6" borderId="3" xfId="0" applyFont="1" applyFill="1" applyBorder="1" applyAlignment="1">
      <alignment horizontal="left"/>
    </xf>
    <xf numFmtId="0" fontId="37" fillId="0" borderId="0" xfId="0" applyFont="1"/>
    <xf numFmtId="0" fontId="2" fillId="7" borderId="3" xfId="0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2" fillId="5" borderId="16" xfId="0" applyFont="1" applyFill="1" applyBorder="1"/>
    <xf numFmtId="0" fontId="2" fillId="5" borderId="6" xfId="0" applyFont="1" applyFill="1" applyBorder="1"/>
    <xf numFmtId="0" fontId="2" fillId="5" borderId="15" xfId="0" applyFont="1" applyFill="1" applyBorder="1"/>
    <xf numFmtId="0" fontId="3" fillId="5" borderId="6" xfId="0" applyFont="1" applyFill="1" applyBorder="1"/>
    <xf numFmtId="0" fontId="38" fillId="0" borderId="0" xfId="0" applyFont="1" applyAlignment="1">
      <alignment horizontal="left"/>
    </xf>
    <xf numFmtId="0" fontId="7" fillId="2" borderId="2" xfId="0" applyFont="1" applyFill="1" applyBorder="1" applyAlignment="1">
      <alignment horizontal="left" vertical="center" indent="1"/>
    </xf>
    <xf numFmtId="0" fontId="10" fillId="2" borderId="2" xfId="0" applyFont="1" applyFill="1" applyBorder="1" applyAlignment="1">
      <alignment horizontal="left" vertical="center" inden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2" fillId="0" borderId="10" xfId="0" applyFont="1" applyBorder="1" applyAlignment="1">
      <alignment horizont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9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28" fillId="0" borderId="16" xfId="0" applyFont="1" applyBorder="1" applyAlignment="1">
      <alignment horizontal="right" vertical="center"/>
    </xf>
    <xf numFmtId="0" fontId="28" fillId="0" borderId="15" xfId="0" applyFont="1" applyBorder="1" applyAlignment="1">
      <alignment horizontal="right" vertical="center"/>
    </xf>
    <xf numFmtId="1" fontId="24" fillId="0" borderId="8" xfId="0" applyNumberFormat="1" applyFont="1" applyBorder="1" applyAlignment="1">
      <alignment horizontal="center" vertical="center" wrapText="1"/>
    </xf>
    <xf numFmtId="1" fontId="24" fillId="0" borderId="4" xfId="0" applyNumberFormat="1" applyFont="1" applyBorder="1" applyAlignment="1">
      <alignment horizontal="center" vertical="center" wrapText="1"/>
    </xf>
    <xf numFmtId="1" fontId="24" fillId="0" borderId="9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</cellXfs>
  <cellStyles count="1">
    <cellStyle name="Standard" xfId="0" builtinId="0"/>
  </cellStyles>
  <dxfs count="37"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border>
        <left/>
        <right style="thin">
          <color auto="1"/>
        </right>
        <vertical/>
        <horizontal/>
      </border>
    </dxf>
    <dxf>
      <border>
        <bottom style="thin">
          <color auto="1"/>
        </bottom>
        <vertical/>
        <horizontal/>
      </border>
    </dxf>
    <dxf>
      <border>
        <left style="thin">
          <color auto="1"/>
        </left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border>
        <bottom style="thin">
          <color auto="1"/>
        </bottom>
        <vertical/>
        <horizontal/>
      </border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  <bgColor indexed="1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ill>
        <patternFill patternType="lightUp">
          <fgColor indexed="39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3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4" dropStyle="combo" dx="16" fmlaLink="DFIE!$D$6" fmlaRange="DFIE!$D$2:$D$5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6</xdr:row>
      <xdr:rowOff>38100</xdr:rowOff>
    </xdr:from>
    <xdr:to>
      <xdr:col>3</xdr:col>
      <xdr:colOff>857250</xdr:colOff>
      <xdr:row>7</xdr:row>
      <xdr:rowOff>114300</xdr:rowOff>
    </xdr:to>
    <xdr:sp macro="" textlink="">
      <xdr:nvSpPr>
        <xdr:cNvPr id="2049" name="Drop Down 1" hidden="1">
          <a:extLst>
            <a:ext uri="{63B3BB69-23CF-44E3-9099-C40C66FF867C}">
              <a14:compatExt xmlns:a14="http://schemas.microsoft.com/office/drawing/2010/main" spid="_x0000_s2049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28575</xdr:colOff>
      <xdr:row>0</xdr:row>
      <xdr:rowOff>123825</xdr:rowOff>
    </xdr:from>
    <xdr:to>
      <xdr:col>2</xdr:col>
      <xdr:colOff>955040</xdr:colOff>
      <xdr:row>3</xdr:row>
      <xdr:rowOff>79375</xdr:rowOff>
    </xdr:to>
    <xdr:pic>
      <xdr:nvPicPr>
        <xdr:cNvPr id="3" name="Picture 37" descr="Logo_CMYK_po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9550" y="123825"/>
          <a:ext cx="1997075" cy="50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628650</xdr:colOff>
          <xdr:row>6</xdr:row>
          <xdr:rowOff>38100</xdr:rowOff>
        </xdr:from>
        <xdr:to>
          <xdr:col>3</xdr:col>
          <xdr:colOff>857250</xdr:colOff>
          <xdr:row>7</xdr:row>
          <xdr:rowOff>114300</xdr:rowOff>
        </xdr:to>
        <xdr:sp macro="" textlink="">
          <xdr:nvSpPr>
            <xdr:cNvPr id="2" name="Drop Down 1025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E51"/>
  <sheetViews>
    <sheetView showGridLines="0" showRowColHeaders="0" tabSelected="1" zoomScaleNormal="100" workbookViewId="0">
      <selection activeCell="A82" sqref="A82"/>
    </sheetView>
  </sheetViews>
  <sheetFormatPr baseColWidth="10" defaultColWidth="9.140625" defaultRowHeight="12.75" x14ac:dyDescent="0.2"/>
  <cols>
    <col min="1" max="1" width="2.7109375" customWidth="1"/>
    <col min="2" max="4" width="15.7109375" customWidth="1"/>
    <col min="5" max="5" width="41.28515625" customWidth="1"/>
  </cols>
  <sheetData>
    <row r="1" spans="2:5" ht="18" customHeight="1" x14ac:dyDescent="0.2">
      <c r="E1" s="4" t="str">
        <f>DFIE!B10</f>
        <v>Eidgenössisches Finanzdepartement EFD</v>
      </c>
    </row>
    <row r="2" spans="2:5" x14ac:dyDescent="0.2">
      <c r="E2" s="5" t="str">
        <f>DFIE!B11</f>
        <v>Eidgenössische Finanzverwaltung EFV</v>
      </c>
    </row>
    <row r="7" spans="2:5" x14ac:dyDescent="0.2">
      <c r="B7" s="6" t="s">
        <v>123</v>
      </c>
    </row>
    <row r="8" spans="2:5" x14ac:dyDescent="0.2">
      <c r="B8" s="6" t="s">
        <v>124</v>
      </c>
    </row>
    <row r="9" spans="2:5" x14ac:dyDescent="0.2">
      <c r="B9" s="6" t="s">
        <v>125</v>
      </c>
    </row>
    <row r="10" spans="2:5" x14ac:dyDescent="0.2">
      <c r="B10" s="6" t="s">
        <v>126</v>
      </c>
    </row>
    <row r="13" spans="2:5" ht="21" customHeight="1" x14ac:dyDescent="0.25">
      <c r="B13" s="7" t="str">
        <f>DFIE!B12</f>
        <v>Finanzausgleich zwischen Bund und Kantonen</v>
      </c>
    </row>
    <row r="14" spans="2:5" ht="21" customHeight="1" x14ac:dyDescent="0.25">
      <c r="B14" s="7" t="str">
        <f>DFIE!B13</f>
        <v>Lastenausgleich 2021</v>
      </c>
    </row>
    <row r="15" spans="2:5" ht="15" customHeight="1" x14ac:dyDescent="0.2"/>
    <row r="16" spans="2:5" ht="15" customHeight="1" x14ac:dyDescent="0.2"/>
    <row r="17" spans="2:5" ht="20.25" customHeight="1" x14ac:dyDescent="0.2">
      <c r="B17" s="12" t="s">
        <v>127</v>
      </c>
      <c r="C17" s="371" t="str">
        <f>DFIE!B14</f>
        <v>Übersicht über die Zahlungen im Lastenausgleich</v>
      </c>
      <c r="D17" s="371"/>
      <c r="E17" s="371"/>
    </row>
    <row r="18" spans="2:5" ht="16.5" customHeight="1" x14ac:dyDescent="0.2">
      <c r="B18" s="8"/>
      <c r="C18" s="9"/>
    </row>
    <row r="19" spans="2:5" ht="20.25" customHeight="1" x14ac:dyDescent="0.2">
      <c r="B19" s="13" t="s">
        <v>128</v>
      </c>
      <c r="C19" s="370" t="str">
        <f>DFIE!B15</f>
        <v>Fortschreibung der Dotationen im Lastenausgleich</v>
      </c>
      <c r="D19" s="370"/>
      <c r="E19" s="370"/>
    </row>
    <row r="20" spans="2:5" ht="20.25" customHeight="1" x14ac:dyDescent="0.2">
      <c r="B20" s="13" t="s">
        <v>170</v>
      </c>
      <c r="C20" s="370" t="str">
        <f>DFIE!B16</f>
        <v>Daten geografischer Lastenausgleich</v>
      </c>
      <c r="D20" s="370"/>
      <c r="E20" s="370"/>
    </row>
    <row r="21" spans="2:5" ht="20.25" customHeight="1" x14ac:dyDescent="0.2">
      <c r="B21" s="13" t="s">
        <v>171</v>
      </c>
      <c r="C21" s="370" t="str">
        <f>DFIE!B17</f>
        <v>Zahlungen geografischer Lastenausgleich</v>
      </c>
      <c r="D21" s="370"/>
      <c r="E21" s="370"/>
    </row>
    <row r="22" spans="2:5" ht="20.25" customHeight="1" x14ac:dyDescent="0.2">
      <c r="B22" s="13" t="s">
        <v>172</v>
      </c>
      <c r="C22" s="370" t="str">
        <f>DFIE!B18</f>
        <v>Daten soziodemografischer Lastenausgleich A-C</v>
      </c>
      <c r="D22" s="370"/>
      <c r="E22" s="370"/>
    </row>
    <row r="23" spans="2:5" ht="20.25" customHeight="1" x14ac:dyDescent="0.2">
      <c r="B23" s="13" t="s">
        <v>173</v>
      </c>
      <c r="C23" s="370" t="str">
        <f>DFIE!B19</f>
        <v>Zahlungen soziodemografischer Lastenausgleich A-C</v>
      </c>
      <c r="D23" s="370"/>
      <c r="E23" s="370"/>
    </row>
    <row r="24" spans="2:5" ht="20.25" customHeight="1" x14ac:dyDescent="0.2">
      <c r="B24" s="13" t="s">
        <v>174</v>
      </c>
      <c r="C24" s="370" t="str">
        <f>DFIE!B20</f>
        <v>Daten soziodemografischer Lastenausgleich F</v>
      </c>
      <c r="D24" s="370"/>
      <c r="E24" s="370"/>
    </row>
    <row r="25" spans="2:5" ht="20.25" customHeight="1" x14ac:dyDescent="0.2">
      <c r="B25" s="13" t="s">
        <v>175</v>
      </c>
      <c r="C25" s="370" t="str">
        <f>DFIE!B21</f>
        <v>Zahlungen soziodemografischer Lastenausgleich F</v>
      </c>
      <c r="D25" s="370"/>
      <c r="E25" s="370"/>
    </row>
    <row r="26" spans="2:5" ht="12.75" customHeight="1" x14ac:dyDescent="0.2"/>
    <row r="47" spans="2:5" x14ac:dyDescent="0.2">
      <c r="B47" s="10"/>
      <c r="C47" s="10"/>
      <c r="D47" s="10"/>
      <c r="E47" s="10"/>
    </row>
    <row r="49" spans="2:4" x14ac:dyDescent="0.2">
      <c r="B49" s="11"/>
      <c r="C49" s="11" t="str">
        <f>DFIE!B62</f>
        <v>Referenzjahr</v>
      </c>
      <c r="D49" s="1">
        <v>2021</v>
      </c>
    </row>
    <row r="50" spans="2:4" x14ac:dyDescent="0.2">
      <c r="B50" s="11"/>
      <c r="C50" s="11" t="str">
        <f>DFIE!B63</f>
        <v>Berechnungsdatum</v>
      </c>
      <c r="D50" s="2" t="s">
        <v>575</v>
      </c>
    </row>
    <row r="51" spans="2:4" x14ac:dyDescent="0.2">
      <c r="B51" s="11"/>
      <c r="C51" s="11" t="str">
        <f>DFIE!B64</f>
        <v>Berechnungs-ID</v>
      </c>
      <c r="D51" s="3" t="s">
        <v>576</v>
      </c>
    </row>
  </sheetData>
  <mergeCells count="8">
    <mergeCell ref="C24:E24"/>
    <mergeCell ref="C25:E25"/>
    <mergeCell ref="C17:E17"/>
    <mergeCell ref="C19:E19"/>
    <mergeCell ref="C20:E20"/>
    <mergeCell ref="C21:E21"/>
    <mergeCell ref="C22:E22"/>
    <mergeCell ref="C23:E23"/>
  </mergeCells>
  <conditionalFormatting sqref="D49:D51">
    <cfRule type="expression" dxfId="36" priority="2" stopIfTrue="1">
      <formula>ISBLANK(D49)</formula>
    </cfRule>
  </conditionalFormatting>
  <conditionalFormatting sqref="B20:B25">
    <cfRule type="duplicateValues" dxfId="35" priority="25"/>
  </conditionalFormatting>
  <hyperlinks>
    <hyperlink ref="B19" location="DOT!A1" display="DOT"/>
    <hyperlink ref="B20" location="GLA_1!A1" display="GLA_1"/>
    <hyperlink ref="B21" location="GLA_2!A1" display="GLA_2"/>
    <hyperlink ref="B22" location="SLA_AC_1!A1" display="SLA_AC_1"/>
    <hyperlink ref="B23" location="SLA_AC_2!A1" display="SLA_AC_2"/>
    <hyperlink ref="B24" location="SLA_F_1!A1" display="SLA_F_1"/>
    <hyperlink ref="B25" location="SLA_F_2!A1" display="SLA_F_2"/>
    <hyperlink ref="B17" location="TOTAL!A1" display="TOTAL"/>
  </hyperlinks>
  <pageMargins left="0.7" right="0.54" top="0.78740157499999996" bottom="0.78740157499999996" header="0.3" footer="0.3"/>
  <pageSetup paperSize="9" orientation="portrait"/>
  <customProperties>
    <customPr name="EpmWorksheetKeyString_GUID" r:id="rId1"/>
  </customPropertie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Drop Down 1025">
              <controlPr defaultSize="0" autoLine="0" autoPict="0">
                <anchor moveWithCells="1">
                  <from>
                    <xdr:col>2</xdr:col>
                    <xdr:colOff>628650</xdr:colOff>
                    <xdr:row>6</xdr:row>
                    <xdr:rowOff>38100</xdr:rowOff>
                  </from>
                  <to>
                    <xdr:col>3</xdr:col>
                    <xdr:colOff>857250</xdr:colOff>
                    <xdr:row>7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8"/>
  <sheetViews>
    <sheetView workbookViewId="0">
      <pane ySplit="9" topLeftCell="A10" activePane="bottomLeft" state="frozen"/>
      <selection activeCell="D35" sqref="D35:F35"/>
      <selection pane="bottomLeft" activeCell="G4" sqref="G4"/>
    </sheetView>
  </sheetViews>
  <sheetFormatPr baseColWidth="10" defaultColWidth="9.140625" defaultRowHeight="12.75" x14ac:dyDescent="0.2"/>
  <cols>
    <col min="1" max="1" width="2.7109375" customWidth="1"/>
    <col min="2" max="2" width="57.5703125" customWidth="1"/>
    <col min="3" max="3" width="8.7109375" customWidth="1"/>
    <col min="4" max="7" width="18.7109375" customWidth="1"/>
  </cols>
  <sheetData>
    <row r="1" spans="1:10" ht="12.75" customHeight="1" x14ac:dyDescent="0.2">
      <c r="B1" s="308" t="s">
        <v>129</v>
      </c>
      <c r="D1" s="354" t="s">
        <v>130</v>
      </c>
      <c r="G1" s="354" t="s">
        <v>71</v>
      </c>
    </row>
    <row r="2" spans="1:10" ht="12.75" customHeight="1" x14ac:dyDescent="0.2">
      <c r="B2" s="308" t="s">
        <v>131</v>
      </c>
      <c r="D2" s="355" t="s">
        <v>132</v>
      </c>
      <c r="E2" s="353"/>
      <c r="G2" s="356">
        <f>INTRO!$D$49</f>
        <v>2021</v>
      </c>
    </row>
    <row r="3" spans="1:10" ht="12.75" customHeight="1" x14ac:dyDescent="0.2">
      <c r="B3" s="308"/>
      <c r="D3" s="357" t="s">
        <v>133</v>
      </c>
      <c r="E3" s="353"/>
    </row>
    <row r="4" spans="1:10" ht="12" customHeight="1" x14ac:dyDescent="0.2">
      <c r="A4" s="11"/>
      <c r="B4" s="358" t="s">
        <v>134</v>
      </c>
      <c r="C4" s="369"/>
      <c r="D4" s="357" t="s">
        <v>135</v>
      </c>
      <c r="E4" s="353"/>
      <c r="F4" s="11"/>
      <c r="H4" s="11"/>
      <c r="J4" s="11"/>
    </row>
    <row r="5" spans="1:10" ht="12" customHeight="1" x14ac:dyDescent="0.2">
      <c r="B5" s="358" t="s">
        <v>136</v>
      </c>
      <c r="D5" s="360" t="s">
        <v>137</v>
      </c>
      <c r="E5" s="353"/>
    </row>
    <row r="6" spans="1:10" ht="12.75" customHeight="1" x14ac:dyDescent="0.2">
      <c r="B6" s="308"/>
      <c r="D6" s="361">
        <v>1</v>
      </c>
      <c r="E6" s="353"/>
    </row>
    <row r="7" spans="1:10" x14ac:dyDescent="0.2">
      <c r="B7" s="359"/>
      <c r="D7" s="362"/>
      <c r="E7" s="362"/>
    </row>
    <row r="8" spans="1:10" x14ac:dyDescent="0.2">
      <c r="B8" s="363">
        <f>ROW()</f>
        <v>8</v>
      </c>
      <c r="C8" s="369" t="s">
        <v>138</v>
      </c>
      <c r="D8" s="361">
        <v>1</v>
      </c>
      <c r="E8" s="361">
        <v>2</v>
      </c>
      <c r="F8" s="361">
        <v>3</v>
      </c>
      <c r="G8" s="361">
        <v>4</v>
      </c>
      <c r="H8" s="11" t="s">
        <v>138</v>
      </c>
    </row>
    <row r="9" spans="1:10" x14ac:dyDescent="0.2">
      <c r="A9" s="359"/>
      <c r="B9" s="364" t="str">
        <f>HLOOKUP($D$6,D8:G9,2,FALSE)</f>
        <v>Deutsch</v>
      </c>
      <c r="C9" s="369" t="s">
        <v>138</v>
      </c>
      <c r="D9" s="354" t="s">
        <v>132</v>
      </c>
      <c r="E9" s="354" t="s">
        <v>133</v>
      </c>
      <c r="F9" s="354" t="s">
        <v>135</v>
      </c>
      <c r="G9" s="354" t="s">
        <v>137</v>
      </c>
      <c r="H9" s="11" t="s">
        <v>138</v>
      </c>
    </row>
    <row r="10" spans="1:10" x14ac:dyDescent="0.2">
      <c r="B10" s="365" t="str">
        <f t="shared" ref="B10:B41" si="0">HLOOKUP($B$9,$D$9:$G$178,ROW()-$B$8,FALSE)</f>
        <v>Eidgenössisches Finanzdepartement EFD</v>
      </c>
      <c r="C10" s="369" t="s">
        <v>138</v>
      </c>
      <c r="D10" s="11" t="s">
        <v>139</v>
      </c>
      <c r="E10" s="11" t="s">
        <v>140</v>
      </c>
      <c r="F10" s="11" t="s">
        <v>305</v>
      </c>
      <c r="G10" s="11" t="s">
        <v>215</v>
      </c>
      <c r="H10" s="11" t="s">
        <v>138</v>
      </c>
    </row>
    <row r="11" spans="1:10" x14ac:dyDescent="0.2">
      <c r="B11" s="366" t="str">
        <f t="shared" si="0"/>
        <v>Eidgenössische Finanzverwaltung EFV</v>
      </c>
      <c r="C11" s="369" t="s">
        <v>138</v>
      </c>
      <c r="D11" s="11" t="s">
        <v>141</v>
      </c>
      <c r="E11" s="11" t="s">
        <v>142</v>
      </c>
      <c r="F11" s="11" t="s">
        <v>306</v>
      </c>
      <c r="G11" s="11" t="s">
        <v>254</v>
      </c>
      <c r="H11" s="11" t="s">
        <v>138</v>
      </c>
    </row>
    <row r="12" spans="1:10" x14ac:dyDescent="0.2">
      <c r="B12" s="366" t="str">
        <f t="shared" si="0"/>
        <v>Finanzausgleich zwischen Bund und Kantonen</v>
      </c>
      <c r="C12" s="369" t="s">
        <v>138</v>
      </c>
      <c r="D12" s="11" t="s">
        <v>143</v>
      </c>
      <c r="E12" s="11" t="s">
        <v>144</v>
      </c>
      <c r="F12" s="11" t="s">
        <v>307</v>
      </c>
      <c r="G12" s="11" t="s">
        <v>255</v>
      </c>
      <c r="H12" s="11" t="s">
        <v>138</v>
      </c>
    </row>
    <row r="13" spans="1:10" x14ac:dyDescent="0.2">
      <c r="B13" s="367" t="str">
        <f t="shared" si="0"/>
        <v>Lastenausgleich 2021</v>
      </c>
      <c r="C13" s="369" t="s">
        <v>138</v>
      </c>
      <c r="D13" s="11" t="str">
        <f>"Lastenausgleich " &amp; $G$2</f>
        <v>Lastenausgleich 2021</v>
      </c>
      <c r="E13" s="11" t="str">
        <f>"Compensation des charges " &amp; $G$2</f>
        <v>Compensation des charges 2021</v>
      </c>
      <c r="F13" s="11" t="str">
        <f>"Compensazione degli oneri " &amp; $G$2</f>
        <v>Compensazione degli oneri 2021</v>
      </c>
      <c r="G13" s="11" t="str">
        <f>"Cost compensation " &amp; $G$2</f>
        <v>Cost compensation 2021</v>
      </c>
      <c r="H13" s="11" t="s">
        <v>138</v>
      </c>
    </row>
    <row r="14" spans="1:10" x14ac:dyDescent="0.2">
      <c r="B14" s="366" t="str">
        <f t="shared" si="0"/>
        <v>Übersicht über die Zahlungen im Lastenausgleich</v>
      </c>
      <c r="C14" s="369" t="s">
        <v>138</v>
      </c>
      <c r="D14" s="11" t="s">
        <v>119</v>
      </c>
      <c r="E14" s="11" t="s">
        <v>283</v>
      </c>
      <c r="F14" s="11" t="s">
        <v>308</v>
      </c>
      <c r="G14" s="11" t="s">
        <v>256</v>
      </c>
      <c r="H14" s="11" t="s">
        <v>138</v>
      </c>
    </row>
    <row r="15" spans="1:10" x14ac:dyDescent="0.2">
      <c r="B15" s="366" t="str">
        <f t="shared" si="0"/>
        <v>Fortschreibung der Dotationen im Lastenausgleich</v>
      </c>
      <c r="C15" s="369" t="s">
        <v>138</v>
      </c>
      <c r="D15" s="11" t="s">
        <v>400</v>
      </c>
      <c r="E15" s="11" t="s">
        <v>401</v>
      </c>
      <c r="F15" s="11" t="s">
        <v>402</v>
      </c>
      <c r="G15" s="11" t="s">
        <v>403</v>
      </c>
      <c r="H15" s="11" t="s">
        <v>138</v>
      </c>
    </row>
    <row r="16" spans="1:10" x14ac:dyDescent="0.2">
      <c r="B16" s="366" t="str">
        <f t="shared" si="0"/>
        <v>Daten geografischer Lastenausgleich</v>
      </c>
      <c r="C16" s="369" t="s">
        <v>138</v>
      </c>
      <c r="D16" s="11" t="s">
        <v>116</v>
      </c>
      <c r="E16" s="11" t="s">
        <v>430</v>
      </c>
      <c r="F16" s="11" t="s">
        <v>429</v>
      </c>
      <c r="G16" s="11" t="s">
        <v>257</v>
      </c>
      <c r="H16" s="11" t="s">
        <v>138</v>
      </c>
    </row>
    <row r="17" spans="2:8" x14ac:dyDescent="0.2">
      <c r="B17" s="366" t="str">
        <f t="shared" si="0"/>
        <v>Zahlungen geografischer Lastenausgleich</v>
      </c>
      <c r="C17" s="369" t="s">
        <v>138</v>
      </c>
      <c r="D17" s="11" t="s">
        <v>120</v>
      </c>
      <c r="E17" s="11" t="s">
        <v>431</v>
      </c>
      <c r="F17" s="11" t="s">
        <v>309</v>
      </c>
      <c r="G17" s="11" t="s">
        <v>258</v>
      </c>
      <c r="H17" s="11" t="s">
        <v>138</v>
      </c>
    </row>
    <row r="18" spans="2:8" x14ac:dyDescent="0.2">
      <c r="B18" s="366" t="str">
        <f t="shared" si="0"/>
        <v>Daten soziodemografischer Lastenausgleich A-C</v>
      </c>
      <c r="C18" s="369" t="s">
        <v>138</v>
      </c>
      <c r="D18" s="11" t="s">
        <v>117</v>
      </c>
      <c r="E18" s="11" t="s">
        <v>432</v>
      </c>
      <c r="F18" s="11" t="s">
        <v>310</v>
      </c>
      <c r="G18" s="11" t="s">
        <v>259</v>
      </c>
      <c r="H18" s="11" t="s">
        <v>138</v>
      </c>
    </row>
    <row r="19" spans="2:8" x14ac:dyDescent="0.2">
      <c r="B19" s="366" t="str">
        <f t="shared" si="0"/>
        <v>Zahlungen soziodemografischer Lastenausgleich A-C</v>
      </c>
      <c r="C19" s="369" t="s">
        <v>138</v>
      </c>
      <c r="D19" s="11" t="s">
        <v>121</v>
      </c>
      <c r="E19" s="11" t="s">
        <v>433</v>
      </c>
      <c r="F19" s="11" t="s">
        <v>311</v>
      </c>
      <c r="G19" s="11" t="s">
        <v>260</v>
      </c>
      <c r="H19" s="11" t="s">
        <v>138</v>
      </c>
    </row>
    <row r="20" spans="2:8" x14ac:dyDescent="0.2">
      <c r="B20" s="366" t="str">
        <f t="shared" si="0"/>
        <v>Daten soziodemografischer Lastenausgleich F</v>
      </c>
      <c r="C20" s="369" t="s">
        <v>138</v>
      </c>
      <c r="D20" s="11" t="s">
        <v>118</v>
      </c>
      <c r="E20" s="11" t="s">
        <v>434</v>
      </c>
      <c r="F20" s="11" t="s">
        <v>312</v>
      </c>
      <c r="G20" s="11" t="s">
        <v>261</v>
      </c>
      <c r="H20" s="11" t="s">
        <v>138</v>
      </c>
    </row>
    <row r="21" spans="2:8" x14ac:dyDescent="0.2">
      <c r="B21" s="367" t="str">
        <f t="shared" si="0"/>
        <v>Zahlungen soziodemografischer Lastenausgleich F</v>
      </c>
      <c r="C21" s="369" t="s">
        <v>138</v>
      </c>
      <c r="D21" s="11" t="s">
        <v>122</v>
      </c>
      <c r="E21" s="11" t="s">
        <v>435</v>
      </c>
      <c r="F21" s="11" t="s">
        <v>313</v>
      </c>
      <c r="G21" s="11" t="s">
        <v>262</v>
      </c>
      <c r="H21" s="11" t="s">
        <v>138</v>
      </c>
    </row>
    <row r="22" spans="2:8" x14ac:dyDescent="0.2">
      <c r="B22" s="366" t="str">
        <f t="shared" si="0"/>
        <v>Zürich</v>
      </c>
      <c r="C22" s="369" t="s">
        <v>138</v>
      </c>
      <c r="D22" s="11" t="s">
        <v>4</v>
      </c>
      <c r="E22" s="11" t="s">
        <v>145</v>
      </c>
      <c r="F22" s="11" t="s">
        <v>314</v>
      </c>
      <c r="G22" s="11" t="s">
        <v>145</v>
      </c>
      <c r="H22" s="11" t="s">
        <v>138</v>
      </c>
    </row>
    <row r="23" spans="2:8" x14ac:dyDescent="0.2">
      <c r="B23" s="366" t="str">
        <f t="shared" si="0"/>
        <v>Bern</v>
      </c>
      <c r="C23" s="369" t="s">
        <v>138</v>
      </c>
      <c r="D23" s="11" t="s">
        <v>5</v>
      </c>
      <c r="E23" s="11" t="s">
        <v>146</v>
      </c>
      <c r="F23" s="11" t="s">
        <v>315</v>
      </c>
      <c r="G23" s="11" t="s">
        <v>5</v>
      </c>
      <c r="H23" s="11" t="s">
        <v>138</v>
      </c>
    </row>
    <row r="24" spans="2:8" x14ac:dyDescent="0.2">
      <c r="B24" s="366" t="str">
        <f t="shared" si="0"/>
        <v>Luzern</v>
      </c>
      <c r="C24" s="369" t="s">
        <v>138</v>
      </c>
      <c r="D24" s="11" t="s">
        <v>6</v>
      </c>
      <c r="E24" s="11" t="s">
        <v>147</v>
      </c>
      <c r="F24" s="11" t="s">
        <v>316</v>
      </c>
      <c r="G24" s="11" t="s">
        <v>6</v>
      </c>
      <c r="H24" s="11" t="s">
        <v>138</v>
      </c>
    </row>
    <row r="25" spans="2:8" x14ac:dyDescent="0.2">
      <c r="B25" s="366" t="str">
        <f t="shared" si="0"/>
        <v>Uri</v>
      </c>
      <c r="C25" s="369" t="s">
        <v>138</v>
      </c>
      <c r="D25" s="11" t="s">
        <v>7</v>
      </c>
      <c r="E25" s="11" t="s">
        <v>7</v>
      </c>
      <c r="F25" s="11" t="s">
        <v>7</v>
      </c>
      <c r="G25" s="11" t="s">
        <v>7</v>
      </c>
      <c r="H25" s="11" t="s">
        <v>138</v>
      </c>
    </row>
    <row r="26" spans="2:8" x14ac:dyDescent="0.2">
      <c r="B26" s="366" t="str">
        <f t="shared" si="0"/>
        <v>Schwyz</v>
      </c>
      <c r="C26" s="369" t="s">
        <v>138</v>
      </c>
      <c r="D26" s="11" t="s">
        <v>8</v>
      </c>
      <c r="E26" s="11" t="s">
        <v>8</v>
      </c>
      <c r="F26" s="11" t="s">
        <v>317</v>
      </c>
      <c r="G26" s="11" t="s">
        <v>8</v>
      </c>
      <c r="H26" s="11" t="s">
        <v>138</v>
      </c>
    </row>
    <row r="27" spans="2:8" x14ac:dyDescent="0.2">
      <c r="B27" s="366" t="str">
        <f t="shared" si="0"/>
        <v>Obwalden</v>
      </c>
      <c r="C27" s="369" t="s">
        <v>138</v>
      </c>
      <c r="D27" s="11" t="s">
        <v>9</v>
      </c>
      <c r="E27" s="11" t="s">
        <v>148</v>
      </c>
      <c r="F27" s="11" t="s">
        <v>318</v>
      </c>
      <c r="G27" s="11" t="s">
        <v>9</v>
      </c>
      <c r="H27" s="11" t="s">
        <v>138</v>
      </c>
    </row>
    <row r="28" spans="2:8" x14ac:dyDescent="0.2">
      <c r="B28" s="366" t="str">
        <f t="shared" si="0"/>
        <v>Nidwalden</v>
      </c>
      <c r="C28" s="369" t="s">
        <v>138</v>
      </c>
      <c r="D28" s="11" t="s">
        <v>10</v>
      </c>
      <c r="E28" s="11" t="s">
        <v>149</v>
      </c>
      <c r="F28" s="11" t="s">
        <v>319</v>
      </c>
      <c r="G28" s="11" t="s">
        <v>10</v>
      </c>
      <c r="H28" s="11" t="s">
        <v>138</v>
      </c>
    </row>
    <row r="29" spans="2:8" x14ac:dyDescent="0.2">
      <c r="B29" s="366" t="str">
        <f t="shared" si="0"/>
        <v>Glarus</v>
      </c>
      <c r="C29" s="369" t="s">
        <v>138</v>
      </c>
      <c r="D29" s="11" t="s">
        <v>11</v>
      </c>
      <c r="E29" s="11" t="s">
        <v>150</v>
      </c>
      <c r="F29" s="11" t="s">
        <v>320</v>
      </c>
      <c r="G29" s="11" t="s">
        <v>11</v>
      </c>
      <c r="H29" s="11" t="s">
        <v>138</v>
      </c>
    </row>
    <row r="30" spans="2:8" x14ac:dyDescent="0.2">
      <c r="B30" s="366" t="str">
        <f t="shared" si="0"/>
        <v>Zug</v>
      </c>
      <c r="C30" s="369" t="s">
        <v>138</v>
      </c>
      <c r="D30" s="11" t="s">
        <v>12</v>
      </c>
      <c r="E30" s="11" t="s">
        <v>151</v>
      </c>
      <c r="F30" s="11" t="s">
        <v>321</v>
      </c>
      <c r="G30" s="11" t="s">
        <v>12</v>
      </c>
      <c r="H30" s="11" t="s">
        <v>138</v>
      </c>
    </row>
    <row r="31" spans="2:8" x14ac:dyDescent="0.2">
      <c r="B31" s="366" t="str">
        <f t="shared" si="0"/>
        <v>Freiburg</v>
      </c>
      <c r="C31" s="369" t="s">
        <v>138</v>
      </c>
      <c r="D31" s="11" t="s">
        <v>13</v>
      </c>
      <c r="E31" s="11" t="s">
        <v>152</v>
      </c>
      <c r="F31" s="11" t="s">
        <v>322</v>
      </c>
      <c r="G31" s="11" t="s">
        <v>152</v>
      </c>
      <c r="H31" s="11" t="s">
        <v>138</v>
      </c>
    </row>
    <row r="32" spans="2:8" x14ac:dyDescent="0.2">
      <c r="B32" s="366" t="str">
        <f t="shared" si="0"/>
        <v>Solothurn</v>
      </c>
      <c r="C32" s="369" t="s">
        <v>138</v>
      </c>
      <c r="D32" s="11" t="s">
        <v>14</v>
      </c>
      <c r="E32" s="11" t="s">
        <v>153</v>
      </c>
      <c r="F32" s="11" t="s">
        <v>323</v>
      </c>
      <c r="G32" s="11" t="s">
        <v>14</v>
      </c>
      <c r="H32" s="11" t="s">
        <v>138</v>
      </c>
    </row>
    <row r="33" spans="2:8" x14ac:dyDescent="0.2">
      <c r="B33" s="366" t="str">
        <f t="shared" si="0"/>
        <v>Basel-Stadt</v>
      </c>
      <c r="C33" s="369" t="s">
        <v>138</v>
      </c>
      <c r="D33" s="11" t="s">
        <v>15</v>
      </c>
      <c r="E33" s="11" t="s">
        <v>154</v>
      </c>
      <c r="F33" s="11" t="s">
        <v>324</v>
      </c>
      <c r="G33" s="11" t="s">
        <v>263</v>
      </c>
      <c r="H33" s="11" t="s">
        <v>138</v>
      </c>
    </row>
    <row r="34" spans="2:8" x14ac:dyDescent="0.2">
      <c r="B34" s="366" t="str">
        <f t="shared" si="0"/>
        <v>Basel-Landschaft</v>
      </c>
      <c r="C34" s="369" t="s">
        <v>138</v>
      </c>
      <c r="D34" s="11" t="s">
        <v>16</v>
      </c>
      <c r="E34" s="11" t="s">
        <v>155</v>
      </c>
      <c r="F34" s="11" t="s">
        <v>325</v>
      </c>
      <c r="G34" s="11" t="s">
        <v>264</v>
      </c>
      <c r="H34" s="11" t="s">
        <v>138</v>
      </c>
    </row>
    <row r="35" spans="2:8" x14ac:dyDescent="0.2">
      <c r="B35" s="366" t="str">
        <f t="shared" si="0"/>
        <v>Schaffhausen</v>
      </c>
      <c r="C35" s="369" t="s">
        <v>138</v>
      </c>
      <c r="D35" s="11" t="s">
        <v>17</v>
      </c>
      <c r="E35" s="11" t="s">
        <v>156</v>
      </c>
      <c r="F35" s="11" t="s">
        <v>326</v>
      </c>
      <c r="G35" s="11" t="s">
        <v>17</v>
      </c>
      <c r="H35" s="11" t="s">
        <v>138</v>
      </c>
    </row>
    <row r="36" spans="2:8" x14ac:dyDescent="0.2">
      <c r="B36" s="366" t="str">
        <f t="shared" si="0"/>
        <v>Appenzell A.Rh.</v>
      </c>
      <c r="C36" s="369" t="s">
        <v>138</v>
      </c>
      <c r="D36" s="11" t="s">
        <v>18</v>
      </c>
      <c r="E36" s="11" t="s">
        <v>157</v>
      </c>
      <c r="F36" s="11" t="s">
        <v>327</v>
      </c>
      <c r="G36" s="11" t="s">
        <v>18</v>
      </c>
      <c r="H36" s="11" t="s">
        <v>138</v>
      </c>
    </row>
    <row r="37" spans="2:8" x14ac:dyDescent="0.2">
      <c r="B37" s="366" t="str">
        <f t="shared" si="0"/>
        <v>Appenzell I.Rh.</v>
      </c>
      <c r="C37" s="369" t="s">
        <v>138</v>
      </c>
      <c r="D37" s="11" t="s">
        <v>19</v>
      </c>
      <c r="E37" s="11" t="s">
        <v>158</v>
      </c>
      <c r="F37" s="11" t="s">
        <v>328</v>
      </c>
      <c r="G37" s="11" t="s">
        <v>19</v>
      </c>
      <c r="H37" s="11" t="s">
        <v>138</v>
      </c>
    </row>
    <row r="38" spans="2:8" x14ac:dyDescent="0.2">
      <c r="B38" s="366" t="str">
        <f t="shared" si="0"/>
        <v>St. Gallen</v>
      </c>
      <c r="C38" s="369" t="s">
        <v>138</v>
      </c>
      <c r="D38" s="11" t="s">
        <v>20</v>
      </c>
      <c r="E38" s="11" t="s">
        <v>159</v>
      </c>
      <c r="F38" s="11" t="s">
        <v>329</v>
      </c>
      <c r="G38" s="11" t="s">
        <v>20</v>
      </c>
      <c r="H38" s="11" t="s">
        <v>138</v>
      </c>
    </row>
    <row r="39" spans="2:8" x14ac:dyDescent="0.2">
      <c r="B39" s="366" t="str">
        <f t="shared" si="0"/>
        <v>Graubünden</v>
      </c>
      <c r="C39" s="369" t="s">
        <v>138</v>
      </c>
      <c r="D39" s="11" t="s">
        <v>21</v>
      </c>
      <c r="E39" s="11" t="s">
        <v>160</v>
      </c>
      <c r="F39" s="11" t="s">
        <v>330</v>
      </c>
      <c r="G39" s="11" t="s">
        <v>21</v>
      </c>
      <c r="H39" s="11" t="s">
        <v>138</v>
      </c>
    </row>
    <row r="40" spans="2:8" x14ac:dyDescent="0.2">
      <c r="B40" s="366" t="str">
        <f t="shared" si="0"/>
        <v>Aargau</v>
      </c>
      <c r="C40" s="369" t="s">
        <v>138</v>
      </c>
      <c r="D40" s="11" t="s">
        <v>22</v>
      </c>
      <c r="E40" s="11" t="s">
        <v>161</v>
      </c>
      <c r="F40" s="11" t="s">
        <v>331</v>
      </c>
      <c r="G40" s="11" t="s">
        <v>22</v>
      </c>
      <c r="H40" s="11" t="s">
        <v>138</v>
      </c>
    </row>
    <row r="41" spans="2:8" x14ac:dyDescent="0.2">
      <c r="B41" s="366" t="str">
        <f t="shared" si="0"/>
        <v>Thurgau</v>
      </c>
      <c r="C41" s="369" t="s">
        <v>138</v>
      </c>
      <c r="D41" s="11" t="s">
        <v>23</v>
      </c>
      <c r="E41" s="11" t="s">
        <v>162</v>
      </c>
      <c r="F41" s="11" t="s">
        <v>332</v>
      </c>
      <c r="G41" s="11" t="s">
        <v>23</v>
      </c>
      <c r="H41" s="11" t="s">
        <v>138</v>
      </c>
    </row>
    <row r="42" spans="2:8" x14ac:dyDescent="0.2">
      <c r="B42" s="366" t="str">
        <f t="shared" ref="B42:B73" si="1">HLOOKUP($B$9,$D$9:$G$178,ROW()-$B$8,FALSE)</f>
        <v>Tessin</v>
      </c>
      <c r="C42" s="369" t="s">
        <v>138</v>
      </c>
      <c r="D42" s="11" t="s">
        <v>24</v>
      </c>
      <c r="E42" s="11" t="s">
        <v>24</v>
      </c>
      <c r="F42" s="11" t="s">
        <v>216</v>
      </c>
      <c r="G42" s="11" t="s">
        <v>216</v>
      </c>
      <c r="H42" s="11" t="s">
        <v>138</v>
      </c>
    </row>
    <row r="43" spans="2:8" x14ac:dyDescent="0.2">
      <c r="B43" s="366" t="str">
        <f t="shared" si="1"/>
        <v>Waadt</v>
      </c>
      <c r="C43" s="369" t="s">
        <v>138</v>
      </c>
      <c r="D43" s="11" t="s">
        <v>25</v>
      </c>
      <c r="E43" s="11" t="s">
        <v>163</v>
      </c>
      <c r="F43" s="11" t="s">
        <v>163</v>
      </c>
      <c r="G43" s="11" t="s">
        <v>163</v>
      </c>
      <c r="H43" s="11" t="s">
        <v>138</v>
      </c>
    </row>
    <row r="44" spans="2:8" x14ac:dyDescent="0.2">
      <c r="B44" s="366" t="str">
        <f t="shared" si="1"/>
        <v>Wallis</v>
      </c>
      <c r="C44" s="369" t="s">
        <v>138</v>
      </c>
      <c r="D44" s="11" t="s">
        <v>26</v>
      </c>
      <c r="E44" s="11" t="s">
        <v>164</v>
      </c>
      <c r="F44" s="11" t="s">
        <v>333</v>
      </c>
      <c r="G44" s="11" t="s">
        <v>164</v>
      </c>
      <c r="H44" s="11" t="s">
        <v>138</v>
      </c>
    </row>
    <row r="45" spans="2:8" x14ac:dyDescent="0.2">
      <c r="B45" s="366" t="str">
        <f t="shared" si="1"/>
        <v>Neuenburg</v>
      </c>
      <c r="C45" s="369" t="s">
        <v>138</v>
      </c>
      <c r="D45" s="11" t="s">
        <v>27</v>
      </c>
      <c r="E45" s="11" t="s">
        <v>165</v>
      </c>
      <c r="F45" s="11" t="s">
        <v>165</v>
      </c>
      <c r="G45" s="11" t="s">
        <v>165</v>
      </c>
      <c r="H45" s="11" t="s">
        <v>138</v>
      </c>
    </row>
    <row r="46" spans="2:8" x14ac:dyDescent="0.2">
      <c r="B46" s="366" t="str">
        <f t="shared" si="1"/>
        <v>Genf</v>
      </c>
      <c r="C46" s="369" t="s">
        <v>138</v>
      </c>
      <c r="D46" s="11" t="s">
        <v>28</v>
      </c>
      <c r="E46" s="11" t="s">
        <v>166</v>
      </c>
      <c r="F46" s="11" t="s">
        <v>334</v>
      </c>
      <c r="G46" s="11" t="s">
        <v>217</v>
      </c>
      <c r="H46" s="11" t="s">
        <v>138</v>
      </c>
    </row>
    <row r="47" spans="2:8" x14ac:dyDescent="0.2">
      <c r="B47" s="366" t="str">
        <f t="shared" si="1"/>
        <v>Jura</v>
      </c>
      <c r="C47" s="369" t="s">
        <v>138</v>
      </c>
      <c r="D47" s="11" t="s">
        <v>29</v>
      </c>
      <c r="E47" s="11" t="s">
        <v>29</v>
      </c>
      <c r="F47" s="11" t="s">
        <v>335</v>
      </c>
      <c r="G47" s="11" t="s">
        <v>29</v>
      </c>
      <c r="H47" s="11" t="s">
        <v>138</v>
      </c>
    </row>
    <row r="48" spans="2:8" x14ac:dyDescent="0.2">
      <c r="B48" s="367" t="str">
        <f t="shared" si="1"/>
        <v>Schweiz</v>
      </c>
      <c r="C48" s="369" t="s">
        <v>138</v>
      </c>
      <c r="D48" s="11" t="s">
        <v>80</v>
      </c>
      <c r="E48" s="11" t="s">
        <v>167</v>
      </c>
      <c r="F48" s="11" t="s">
        <v>336</v>
      </c>
      <c r="G48" s="11" t="s">
        <v>218</v>
      </c>
      <c r="H48" s="11" t="s">
        <v>138</v>
      </c>
    </row>
    <row r="49" spans="2:8" x14ac:dyDescent="0.2">
      <c r="B49" s="366" t="str">
        <f t="shared" si="1"/>
        <v>Spalte</v>
      </c>
      <c r="C49" s="369" t="s">
        <v>138</v>
      </c>
      <c r="D49" s="11" t="s">
        <v>46</v>
      </c>
      <c r="E49" s="11" t="s">
        <v>183</v>
      </c>
      <c r="F49" s="11" t="s">
        <v>337</v>
      </c>
      <c r="G49" s="11" t="s">
        <v>219</v>
      </c>
      <c r="H49" s="11" t="s">
        <v>138</v>
      </c>
    </row>
    <row r="50" spans="2:8" x14ac:dyDescent="0.2">
      <c r="B50" s="366" t="str">
        <f t="shared" si="1"/>
        <v>Formel</v>
      </c>
      <c r="C50" s="369" t="s">
        <v>138</v>
      </c>
      <c r="D50" s="11" t="s">
        <v>49</v>
      </c>
      <c r="E50" s="11" t="s">
        <v>184</v>
      </c>
      <c r="F50" s="11" t="s">
        <v>220</v>
      </c>
      <c r="G50" s="11" t="s">
        <v>220</v>
      </c>
      <c r="H50" s="11" t="s">
        <v>138</v>
      </c>
    </row>
    <row r="51" spans="2:8" x14ac:dyDescent="0.2">
      <c r="B51" s="366" t="str">
        <f t="shared" si="1"/>
        <v>Erhebungsjahr</v>
      </c>
      <c r="C51" s="369" t="s">
        <v>138</v>
      </c>
      <c r="D51" s="11" t="s">
        <v>3</v>
      </c>
      <c r="E51" s="11" t="s">
        <v>284</v>
      </c>
      <c r="F51" s="11" t="s">
        <v>338</v>
      </c>
      <c r="G51" s="11" t="s">
        <v>265</v>
      </c>
      <c r="H51" s="11" t="s">
        <v>138</v>
      </c>
    </row>
    <row r="52" spans="2:8" x14ac:dyDescent="0.2">
      <c r="B52" s="366" t="str">
        <f t="shared" si="1"/>
        <v>Einheit</v>
      </c>
      <c r="C52" s="369" t="s">
        <v>138</v>
      </c>
      <c r="D52" s="11" t="s">
        <v>84</v>
      </c>
      <c r="E52" s="11" t="s">
        <v>185</v>
      </c>
      <c r="F52" s="11" t="s">
        <v>339</v>
      </c>
      <c r="G52" s="11" t="s">
        <v>221</v>
      </c>
      <c r="H52" s="11" t="s">
        <v>138</v>
      </c>
    </row>
    <row r="53" spans="2:8" x14ac:dyDescent="0.2">
      <c r="B53" s="366" t="str">
        <f t="shared" si="1"/>
        <v>Indikator</v>
      </c>
      <c r="C53" s="369"/>
      <c r="D53" s="11" t="s">
        <v>1</v>
      </c>
      <c r="E53" s="11" t="s">
        <v>197</v>
      </c>
      <c r="F53" s="11" t="s">
        <v>340</v>
      </c>
      <c r="G53" s="11" t="s">
        <v>223</v>
      </c>
      <c r="H53" s="11" t="s">
        <v>138</v>
      </c>
    </row>
    <row r="54" spans="2:8" x14ac:dyDescent="0.2">
      <c r="B54" s="366" t="str">
        <f t="shared" si="1"/>
        <v>CHF</v>
      </c>
      <c r="C54" s="369"/>
      <c r="D54" s="11" t="s">
        <v>86</v>
      </c>
      <c r="E54" s="11" t="s">
        <v>86</v>
      </c>
      <c r="F54" s="11" t="s">
        <v>86</v>
      </c>
      <c r="G54" s="11" t="s">
        <v>86</v>
      </c>
      <c r="H54" s="11" t="s">
        <v>138</v>
      </c>
    </row>
    <row r="55" spans="2:8" x14ac:dyDescent="0.2">
      <c r="B55" s="366" t="str">
        <f t="shared" si="1"/>
        <v>CHF 1'000</v>
      </c>
      <c r="C55" s="369"/>
      <c r="D55" s="11" t="s">
        <v>168</v>
      </c>
      <c r="E55" s="11" t="s">
        <v>168</v>
      </c>
      <c r="F55" s="11" t="s">
        <v>341</v>
      </c>
      <c r="G55" s="11" t="s">
        <v>222</v>
      </c>
      <c r="H55" s="11" t="s">
        <v>138</v>
      </c>
    </row>
    <row r="56" spans="2:8" x14ac:dyDescent="0.2">
      <c r="B56" s="366" t="str">
        <f t="shared" si="1"/>
        <v>Anzahl</v>
      </c>
      <c r="C56" s="369" t="s">
        <v>138</v>
      </c>
      <c r="D56" s="11" t="s">
        <v>85</v>
      </c>
      <c r="E56" s="11" t="s">
        <v>186</v>
      </c>
      <c r="F56" s="11" t="s">
        <v>342</v>
      </c>
      <c r="G56" s="11" t="s">
        <v>266</v>
      </c>
      <c r="H56" s="11" t="s">
        <v>138</v>
      </c>
    </row>
    <row r="57" spans="2:8" x14ac:dyDescent="0.2">
      <c r="B57" s="366" t="str">
        <f t="shared" si="1"/>
        <v>Punkte</v>
      </c>
      <c r="C57" s="369" t="s">
        <v>138</v>
      </c>
      <c r="D57" s="11" t="s">
        <v>104</v>
      </c>
      <c r="E57" s="11" t="s">
        <v>187</v>
      </c>
      <c r="F57" s="11" t="s">
        <v>343</v>
      </c>
      <c r="G57" s="11" t="s">
        <v>187</v>
      </c>
      <c r="H57" s="11" t="s">
        <v>138</v>
      </c>
    </row>
    <row r="58" spans="2:8" x14ac:dyDescent="0.2">
      <c r="B58" s="366" t="str">
        <f t="shared" si="1"/>
        <v>Prozent</v>
      </c>
      <c r="C58" s="369" t="s">
        <v>138</v>
      </c>
      <c r="D58" s="11" t="s">
        <v>103</v>
      </c>
      <c r="E58" s="11" t="s">
        <v>406</v>
      </c>
      <c r="F58" s="11" t="s">
        <v>344</v>
      </c>
      <c r="G58" s="11" t="s">
        <v>267</v>
      </c>
      <c r="H58" s="11" t="s">
        <v>138</v>
      </c>
    </row>
    <row r="59" spans="2:8" x14ac:dyDescent="0.2">
      <c r="B59" s="366" t="str">
        <f t="shared" si="1"/>
        <v>Hektaren</v>
      </c>
      <c r="C59" s="369" t="s">
        <v>138</v>
      </c>
      <c r="D59" s="11" t="s">
        <v>91</v>
      </c>
      <c r="E59" s="11" t="s">
        <v>213</v>
      </c>
      <c r="F59" s="11" t="s">
        <v>345</v>
      </c>
      <c r="G59" s="11" t="s">
        <v>213</v>
      </c>
      <c r="H59" s="11" t="s">
        <v>138</v>
      </c>
    </row>
    <row r="60" spans="2:8" x14ac:dyDescent="0.2">
      <c r="B60" s="367" t="str">
        <f t="shared" si="1"/>
        <v>Meter ü. M.</v>
      </c>
      <c r="C60" s="369" t="s">
        <v>138</v>
      </c>
      <c r="D60" s="11" t="s">
        <v>115</v>
      </c>
      <c r="E60" s="11" t="s">
        <v>241</v>
      </c>
      <c r="F60" s="11" t="s">
        <v>346</v>
      </c>
      <c r="G60" s="11" t="s">
        <v>564</v>
      </c>
      <c r="H60" s="11" t="s">
        <v>138</v>
      </c>
    </row>
    <row r="61" spans="2:8" x14ac:dyDescent="0.2">
      <c r="B61" s="366" t="str">
        <f t="shared" si="1"/>
        <v>Total</v>
      </c>
      <c r="C61" s="369" t="s">
        <v>138</v>
      </c>
      <c r="D61" s="11" t="s">
        <v>30</v>
      </c>
      <c r="E61" s="11" t="s">
        <v>30</v>
      </c>
      <c r="F61" s="11" t="s">
        <v>347</v>
      </c>
      <c r="G61" s="11" t="s">
        <v>30</v>
      </c>
      <c r="H61" s="11" t="s">
        <v>138</v>
      </c>
    </row>
    <row r="62" spans="2:8" x14ac:dyDescent="0.2">
      <c r="B62" s="366" t="str">
        <f t="shared" si="1"/>
        <v>Referenzjahr</v>
      </c>
      <c r="C62" s="369"/>
      <c r="D62" s="11" t="s">
        <v>71</v>
      </c>
      <c r="E62" s="11" t="s">
        <v>188</v>
      </c>
      <c r="F62" s="11" t="s">
        <v>348</v>
      </c>
      <c r="G62" s="11" t="s">
        <v>224</v>
      </c>
      <c r="H62" s="11" t="s">
        <v>138</v>
      </c>
    </row>
    <row r="63" spans="2:8" x14ac:dyDescent="0.2">
      <c r="B63" s="366" t="str">
        <f t="shared" si="1"/>
        <v>Berechnungsdatum</v>
      </c>
      <c r="C63" s="369"/>
      <c r="D63" s="11" t="s">
        <v>72</v>
      </c>
      <c r="E63" s="11" t="s">
        <v>285</v>
      </c>
      <c r="F63" s="11" t="s">
        <v>567</v>
      </c>
      <c r="G63" s="11" t="s">
        <v>268</v>
      </c>
      <c r="H63" s="11" t="s">
        <v>138</v>
      </c>
    </row>
    <row r="64" spans="2:8" x14ac:dyDescent="0.2">
      <c r="B64" s="367" t="str">
        <f t="shared" si="1"/>
        <v>Berechnungs-ID</v>
      </c>
      <c r="C64" s="369"/>
      <c r="D64" s="11" t="s">
        <v>73</v>
      </c>
      <c r="E64" s="11" t="s">
        <v>286</v>
      </c>
      <c r="F64" s="11" t="s">
        <v>568</v>
      </c>
      <c r="G64" s="11" t="s">
        <v>269</v>
      </c>
      <c r="H64" s="11" t="s">
        <v>138</v>
      </c>
    </row>
    <row r="65" spans="2:8" x14ac:dyDescent="0.2">
      <c r="B65" s="368" t="str">
        <f t="shared" si="1"/>
        <v>Zahlungen im</v>
      </c>
      <c r="C65" s="369" t="s">
        <v>127</v>
      </c>
      <c r="D65" s="359" t="s">
        <v>76</v>
      </c>
      <c r="E65" s="359" t="s">
        <v>287</v>
      </c>
      <c r="F65" s="359" t="s">
        <v>349</v>
      </c>
      <c r="G65" s="359" t="s">
        <v>270</v>
      </c>
      <c r="H65" s="359" t="s">
        <v>138</v>
      </c>
    </row>
    <row r="66" spans="2:8" x14ac:dyDescent="0.2">
      <c r="B66" s="368" t="str">
        <f t="shared" si="1"/>
        <v>Lastenausgleich 2021</v>
      </c>
      <c r="C66" s="369" t="s">
        <v>138</v>
      </c>
      <c r="D66" s="359" t="str">
        <f>"Lastenausgleich " &amp; $G$2</f>
        <v>Lastenausgleich 2021</v>
      </c>
      <c r="E66" s="359" t="str">
        <f>"compensation des charges " &amp; $G$2</f>
        <v>compensation des charges 2021</v>
      </c>
      <c r="F66" s="359" t="str">
        <f>"Compensazione degli oneri " &amp; $G$2</f>
        <v>Compensazione degli oneri 2021</v>
      </c>
      <c r="G66" s="359" t="str">
        <f>"cost compensation " &amp; $G$2</f>
        <v>cost compensation 2021</v>
      </c>
      <c r="H66" s="359" t="s">
        <v>138</v>
      </c>
    </row>
    <row r="67" spans="2:8" x14ac:dyDescent="0.2">
      <c r="B67" s="366" t="str">
        <f t="shared" si="1"/>
        <v>Auszahlungen in CHF</v>
      </c>
      <c r="C67" s="369" t="s">
        <v>138</v>
      </c>
      <c r="D67" s="11" t="s">
        <v>74</v>
      </c>
      <c r="E67" s="11" t="s">
        <v>405</v>
      </c>
      <c r="F67" s="11" t="s">
        <v>350</v>
      </c>
      <c r="G67" s="11" t="s">
        <v>271</v>
      </c>
      <c r="H67" s="11" t="s">
        <v>138</v>
      </c>
    </row>
    <row r="68" spans="2:8" x14ac:dyDescent="0.2">
      <c r="B68" s="366" t="str">
        <f t="shared" si="1"/>
        <v>Geografisch-
topografischer
Lastenausgleich
(GLA)</v>
      </c>
      <c r="C68" s="369" t="s">
        <v>138</v>
      </c>
      <c r="D68" s="11" t="s">
        <v>407</v>
      </c>
      <c r="E68" s="11" t="s">
        <v>440</v>
      </c>
      <c r="F68" s="11" t="s">
        <v>475</v>
      </c>
      <c r="G68" s="11" t="s">
        <v>509</v>
      </c>
      <c r="H68" s="11" t="s">
        <v>138</v>
      </c>
    </row>
    <row r="69" spans="2:8" x14ac:dyDescent="0.2">
      <c r="B69" s="366" t="str">
        <f t="shared" si="1"/>
        <v>Sozio-
demografischer
Lastenausgleich
(SLA A-C)</v>
      </c>
      <c r="C69" s="369" t="s">
        <v>138</v>
      </c>
      <c r="D69" s="11" t="s">
        <v>408</v>
      </c>
      <c r="E69" s="11" t="s">
        <v>441</v>
      </c>
      <c r="F69" s="11" t="s">
        <v>476</v>
      </c>
      <c r="G69" s="11" t="s">
        <v>510</v>
      </c>
      <c r="H69" s="11" t="s">
        <v>138</v>
      </c>
    </row>
    <row r="70" spans="2:8" x14ac:dyDescent="0.2">
      <c r="B70" s="366" t="str">
        <f t="shared" si="1"/>
        <v>Sozio-
demografischer
Lastenausgleich
(SLA F)</v>
      </c>
      <c r="C70" s="369" t="s">
        <v>138</v>
      </c>
      <c r="D70" s="11" t="s">
        <v>409</v>
      </c>
      <c r="E70" s="11" t="s">
        <v>442</v>
      </c>
      <c r="F70" s="11" t="s">
        <v>477</v>
      </c>
      <c r="G70" s="11" t="s">
        <v>511</v>
      </c>
      <c r="H70" s="11" t="s">
        <v>138</v>
      </c>
    </row>
    <row r="71" spans="2:8" x14ac:dyDescent="0.2">
      <c r="B71" s="367" t="str">
        <f t="shared" si="1"/>
        <v>Die Berechnung des Lastenausgleichs wird im Technischen Bericht detailliert beschrieben:
www.efv.admin.ch → Themen  → Finanzausgleich  → Dokumentation</v>
      </c>
      <c r="C71" s="369" t="s">
        <v>138</v>
      </c>
      <c r="D71" s="11" t="s">
        <v>114</v>
      </c>
      <c r="E71" s="11" t="s">
        <v>436</v>
      </c>
      <c r="F71" s="11" t="s">
        <v>478</v>
      </c>
      <c r="G71" s="11" t="s">
        <v>479</v>
      </c>
      <c r="H71" s="11" t="s">
        <v>138</v>
      </c>
    </row>
    <row r="72" spans="2:8" x14ac:dyDescent="0.2">
      <c r="B72" s="368" t="str">
        <f t="shared" si="1"/>
        <v>Fortschreibung der Dotationen im Lastenausgleich 2021</v>
      </c>
      <c r="C72" s="369" t="s">
        <v>128</v>
      </c>
      <c r="D72" s="359" t="str">
        <f>"Fortschreibung der Dotationen im Lastenausgleich " &amp; $G$2</f>
        <v>Fortschreibung der Dotationen im Lastenausgleich 2021</v>
      </c>
      <c r="E72" s="359" t="str">
        <f>"Actualisation des dotations de la compensation des charges " &amp; $G$2</f>
        <v>Actualisation des dotations de la compensation des charges 2021</v>
      </c>
      <c r="F72" s="359" t="str">
        <f>"Aggiornamento delle dotazioni nella compensazione degli oneri " &amp; $G$2</f>
        <v>Aggiornamento delle dotazioni nella compensazione degli oneri 2021</v>
      </c>
      <c r="G72" s="359" t="str">
        <f>"Extrapolation of cost compensation endowments "  &amp; $G$2</f>
        <v>Extrapolation of cost compensation endowments 2021</v>
      </c>
      <c r="H72" s="359" t="s">
        <v>138</v>
      </c>
    </row>
    <row r="73" spans="2:8" x14ac:dyDescent="0.2">
      <c r="B73" s="366" t="str">
        <f t="shared" si="1"/>
        <v>in CHF</v>
      </c>
      <c r="C73" s="369" t="s">
        <v>138</v>
      </c>
      <c r="D73" s="11" t="s">
        <v>34</v>
      </c>
      <c r="E73" s="11" t="s">
        <v>404</v>
      </c>
      <c r="F73" s="11" t="s">
        <v>34</v>
      </c>
      <c r="G73" s="11" t="s">
        <v>34</v>
      </c>
      <c r="H73" s="11" t="s">
        <v>138</v>
      </c>
    </row>
    <row r="74" spans="2:8" x14ac:dyDescent="0.2">
      <c r="B74" s="366" t="str">
        <f t="shared" ref="B74:B105" si="2">HLOOKUP($B$9,$D$9:$G$178,ROW()-$B$8,FALSE)</f>
        <v>Geografisch-topografischer Lastenausgleich (GLA)</v>
      </c>
      <c r="C74" s="369" t="s">
        <v>138</v>
      </c>
      <c r="D74" s="11" t="s">
        <v>43</v>
      </c>
      <c r="E74" s="11" t="s">
        <v>437</v>
      </c>
      <c r="F74" s="11" t="s">
        <v>351</v>
      </c>
      <c r="G74" s="11" t="s">
        <v>272</v>
      </c>
      <c r="H74" s="11" t="s">
        <v>138</v>
      </c>
    </row>
    <row r="75" spans="2:8" x14ac:dyDescent="0.2">
      <c r="B75" s="366" t="str">
        <f t="shared" si="2"/>
        <v>Soziodemografischer
Lastenausgleich (SLA)</v>
      </c>
      <c r="C75" s="369" t="s">
        <v>138</v>
      </c>
      <c r="D75" s="11" t="s">
        <v>410</v>
      </c>
      <c r="E75" s="11" t="s">
        <v>438</v>
      </c>
      <c r="F75" s="11" t="s">
        <v>480</v>
      </c>
      <c r="G75" s="11" t="s">
        <v>512</v>
      </c>
      <c r="H75" s="11" t="s">
        <v>138</v>
      </c>
    </row>
    <row r="76" spans="2:8" x14ac:dyDescent="0.2">
      <c r="B76" s="366" t="str">
        <f t="shared" si="2"/>
        <v>Lastenausgleich
Total</v>
      </c>
      <c r="C76" s="369" t="s">
        <v>138</v>
      </c>
      <c r="D76" s="11" t="s">
        <v>75</v>
      </c>
      <c r="E76" s="11" t="s">
        <v>439</v>
      </c>
      <c r="F76" s="11" t="s">
        <v>481</v>
      </c>
      <c r="G76" s="11" t="s">
        <v>513</v>
      </c>
      <c r="H76" s="11" t="s">
        <v>138</v>
      </c>
    </row>
    <row r="77" spans="2:8" x14ac:dyDescent="0.2">
      <c r="B77" s="366" t="str">
        <f t="shared" si="2"/>
        <v>Ordentliche Dotation 2020</v>
      </c>
      <c r="C77" s="369" t="s">
        <v>138</v>
      </c>
      <c r="D77" s="11" t="str">
        <f>"Ordentliche Dotation " &amp; $G$2-1</f>
        <v>Ordentliche Dotation 2020</v>
      </c>
      <c r="E77" s="11" t="str">
        <f>"Dotation ordinaire " &amp; $G$2-1</f>
        <v>Dotation ordinaire 2020</v>
      </c>
      <c r="F77" s="11" t="str">
        <f>"Dotazione ordinaria " &amp; $G$2-1</f>
        <v>Dotazione ordinaria 2020</v>
      </c>
      <c r="G77" s="11" t="str">
        <f>"Ordinary endowment " &amp; $G$2-1</f>
        <v>Ordinary endowment 2020</v>
      </c>
      <c r="H77" s="11" t="s">
        <v>138</v>
      </c>
    </row>
    <row r="78" spans="2:8" x14ac:dyDescent="0.2">
      <c r="B78" s="366" t="str">
        <f t="shared" si="2"/>
        <v>+ Teuerung (LIK 04/2020)</v>
      </c>
      <c r="C78" s="369" t="s">
        <v>138</v>
      </c>
      <c r="D78" s="11" t="str">
        <f>"+ Teuerung (LIK " &amp; TEXT(DOT!$D$5,"MM/JJJJ") &amp; ")"</f>
        <v>+ Teuerung (LIK 04/2020)</v>
      </c>
      <c r="E78" s="11" t="str">
        <f>"+ renchérissement (IPC " &amp; TEXT(DOT!$D$5,"MM/JJJJ") &amp; ")"</f>
        <v>+ renchérissement (IPC 04/2020)</v>
      </c>
      <c r="F78" s="11" t="str">
        <f>"+ Rincaro (IPC " &amp; TEXT(DOT!$D$5,"MM/JJJJ") &amp; ")"</f>
        <v>+ Rincaro (IPC 04/2020)</v>
      </c>
      <c r="G78" s="11" t="str">
        <f>"+ Inflation (CPI " &amp; TEXT(DOT!$D$5,"MM/JJJJ") &amp; ")"</f>
        <v>+ Inflation (CPI 04/2020)</v>
      </c>
      <c r="H78" s="11" t="s">
        <v>138</v>
      </c>
    </row>
    <row r="79" spans="2:8" x14ac:dyDescent="0.2">
      <c r="B79" s="366" t="str">
        <f t="shared" si="2"/>
        <v>+ Anpassung Dotation</v>
      </c>
      <c r="C79" s="369" t="s">
        <v>138</v>
      </c>
      <c r="D79" s="11" t="s">
        <v>42</v>
      </c>
      <c r="E79" s="11" t="s">
        <v>189</v>
      </c>
      <c r="F79" s="11" t="s">
        <v>352</v>
      </c>
      <c r="G79" s="11" t="s">
        <v>225</v>
      </c>
      <c r="H79" s="11" t="s">
        <v>138</v>
      </c>
    </row>
    <row r="80" spans="2:8" x14ac:dyDescent="0.2">
      <c r="B80" s="366" t="str">
        <f t="shared" si="2"/>
        <v>Ordentliche Dotation 2021</v>
      </c>
      <c r="C80" s="369" t="s">
        <v>138</v>
      </c>
      <c r="D80" s="11" t="str">
        <f>"Ordentliche Dotation " &amp; $G$2</f>
        <v>Ordentliche Dotation 2021</v>
      </c>
      <c r="E80" s="11" t="str">
        <f>"Dotation ordinaire " &amp; $G$2</f>
        <v>Dotation ordinaire 2021</v>
      </c>
      <c r="F80" s="11" t="str">
        <f>"Dotazione ordinaria " &amp; $G$2</f>
        <v>Dotazione ordinaria 2021</v>
      </c>
      <c r="G80" s="11" t="str">
        <f>"Ordinary endowment " &amp; $G$2</f>
        <v>Ordinary endowment 2021</v>
      </c>
      <c r="H80" s="11" t="s">
        <v>138</v>
      </c>
    </row>
    <row r="81" spans="2:8" x14ac:dyDescent="0.2">
      <c r="B81" s="366" t="str">
        <f t="shared" si="2"/>
        <v>Erhöhung gemäss Art. 9 Abs. 2bis FiLaG</v>
      </c>
      <c r="C81" s="369" t="s">
        <v>138</v>
      </c>
      <c r="D81" s="11" t="s">
        <v>570</v>
      </c>
      <c r="E81" s="11" t="s">
        <v>572</v>
      </c>
      <c r="F81" s="11" t="s">
        <v>573</v>
      </c>
      <c r="G81" s="11" t="s">
        <v>571</v>
      </c>
      <c r="H81" s="11" t="s">
        <v>138</v>
      </c>
    </row>
    <row r="82" spans="2:8" x14ac:dyDescent="0.2">
      <c r="B82" s="366" t="str">
        <f t="shared" si="2"/>
        <v>Dotation 2021</v>
      </c>
      <c r="C82" s="369" t="s">
        <v>138</v>
      </c>
      <c r="D82" s="11" t="str">
        <f>"Dotation " &amp; $G$2</f>
        <v>Dotation 2021</v>
      </c>
      <c r="E82" s="11" t="str">
        <f>"Dotation " &amp; $G$2</f>
        <v>Dotation 2021</v>
      </c>
      <c r="F82" s="11" t="str">
        <f>"Dotazione " &amp; $G$2</f>
        <v>Dotazione 2021</v>
      </c>
      <c r="G82" s="11" t="str">
        <f>"Endowment " &amp; $G$2</f>
        <v>Endowment 2021</v>
      </c>
      <c r="H82" s="11" t="s">
        <v>138</v>
      </c>
    </row>
    <row r="83" spans="2:8" x14ac:dyDescent="0.2">
      <c r="B83" s="366" t="str">
        <f t="shared" si="2"/>
        <v>GLA 1</v>
      </c>
      <c r="C83" s="369"/>
      <c r="D83" s="11" t="s">
        <v>35</v>
      </c>
      <c r="E83" s="11" t="s">
        <v>190</v>
      </c>
      <c r="F83" s="11" t="s">
        <v>353</v>
      </c>
      <c r="G83" s="11" t="s">
        <v>226</v>
      </c>
      <c r="H83" s="11" t="s">
        <v>138</v>
      </c>
    </row>
    <row r="84" spans="2:8" x14ac:dyDescent="0.2">
      <c r="B84" s="366" t="str">
        <f t="shared" si="2"/>
        <v>GLA 2</v>
      </c>
      <c r="C84" s="369"/>
      <c r="D84" s="11" t="s">
        <v>36</v>
      </c>
      <c r="E84" s="11" t="s">
        <v>191</v>
      </c>
      <c r="F84" s="11" t="s">
        <v>354</v>
      </c>
      <c r="G84" s="11" t="s">
        <v>227</v>
      </c>
      <c r="H84" s="11" t="s">
        <v>138</v>
      </c>
    </row>
    <row r="85" spans="2:8" x14ac:dyDescent="0.2">
      <c r="B85" s="366" t="str">
        <f t="shared" si="2"/>
        <v>GLA 3</v>
      </c>
      <c r="C85" s="369"/>
      <c r="D85" s="11" t="s">
        <v>37</v>
      </c>
      <c r="E85" s="11" t="s">
        <v>192</v>
      </c>
      <c r="F85" s="11" t="s">
        <v>355</v>
      </c>
      <c r="G85" s="11" t="s">
        <v>228</v>
      </c>
      <c r="H85" s="11" t="s">
        <v>138</v>
      </c>
    </row>
    <row r="86" spans="2:8" x14ac:dyDescent="0.2">
      <c r="B86" s="366" t="str">
        <f t="shared" si="2"/>
        <v>GLA 4</v>
      </c>
      <c r="C86" s="369"/>
      <c r="D86" s="11" t="s">
        <v>38</v>
      </c>
      <c r="E86" s="11" t="s">
        <v>193</v>
      </c>
      <c r="F86" s="11" t="s">
        <v>356</v>
      </c>
      <c r="G86" s="11" t="s">
        <v>229</v>
      </c>
      <c r="H86" s="11" t="s">
        <v>138</v>
      </c>
    </row>
    <row r="87" spans="2:8" x14ac:dyDescent="0.2">
      <c r="B87" s="366" t="str">
        <f t="shared" si="2"/>
        <v>SLA A-C</v>
      </c>
      <c r="C87" s="369"/>
      <c r="D87" s="11" t="s">
        <v>555</v>
      </c>
      <c r="E87" s="11" t="s">
        <v>556</v>
      </c>
      <c r="F87" s="11" t="s">
        <v>357</v>
      </c>
      <c r="G87" s="11" t="s">
        <v>232</v>
      </c>
      <c r="H87" s="11" t="s">
        <v>138</v>
      </c>
    </row>
    <row r="88" spans="2:8" x14ac:dyDescent="0.2">
      <c r="B88" s="366" t="str">
        <f t="shared" si="2"/>
        <v>SLA F</v>
      </c>
      <c r="C88" s="369"/>
      <c r="D88" s="11" t="s">
        <v>40</v>
      </c>
      <c r="E88" s="11" t="s">
        <v>194</v>
      </c>
      <c r="F88" s="11" t="s">
        <v>358</v>
      </c>
      <c r="G88" s="11" t="s">
        <v>231</v>
      </c>
      <c r="H88" s="11" t="s">
        <v>138</v>
      </c>
    </row>
    <row r="89" spans="2:8" x14ac:dyDescent="0.2">
      <c r="B89" s="366" t="str">
        <f t="shared" si="2"/>
        <v>Teilausgleiche</v>
      </c>
      <c r="C89" s="369"/>
      <c r="D89" s="11" t="s">
        <v>41</v>
      </c>
      <c r="E89" s="11" t="s">
        <v>288</v>
      </c>
      <c r="F89" s="11" t="s">
        <v>359</v>
      </c>
      <c r="G89" s="11" t="s">
        <v>273</v>
      </c>
      <c r="H89" s="11" t="s">
        <v>138</v>
      </c>
    </row>
    <row r="90" spans="2:8" x14ac:dyDescent="0.2">
      <c r="B90" s="367" t="str">
        <f t="shared" si="2"/>
        <v>Anteil</v>
      </c>
      <c r="C90" s="369" t="s">
        <v>138</v>
      </c>
      <c r="D90" s="11" t="s">
        <v>39</v>
      </c>
      <c r="E90" s="11" t="s">
        <v>289</v>
      </c>
      <c r="F90" s="11" t="s">
        <v>360</v>
      </c>
      <c r="G90" s="11" t="s">
        <v>274</v>
      </c>
      <c r="H90" s="11" t="s">
        <v>138</v>
      </c>
    </row>
    <row r="91" spans="2:8" x14ac:dyDescent="0.2">
      <c r="B91" s="368" t="str">
        <f t="shared" si="2"/>
        <v>GLA 1 (Siedlungshöhe)</v>
      </c>
      <c r="C91" s="369" t="s">
        <v>170</v>
      </c>
      <c r="D91" s="359" t="s">
        <v>0</v>
      </c>
      <c r="E91" s="359" t="s">
        <v>290</v>
      </c>
      <c r="F91" s="359" t="s">
        <v>361</v>
      </c>
      <c r="G91" s="359" t="s">
        <v>233</v>
      </c>
      <c r="H91" s="359" t="s">
        <v>138</v>
      </c>
    </row>
    <row r="92" spans="2:8" x14ac:dyDescent="0.2">
      <c r="B92" s="366" t="str">
        <f t="shared" si="2"/>
        <v>Indikator = Anteil der Wohnbevölkerung mit einer Wohnhöhe von über 800 m</v>
      </c>
      <c r="C92" s="369" t="s">
        <v>138</v>
      </c>
      <c r="D92" s="11" t="s">
        <v>96</v>
      </c>
      <c r="E92" s="11" t="s">
        <v>291</v>
      </c>
      <c r="F92" s="11" t="s">
        <v>362</v>
      </c>
      <c r="G92" s="11" t="s">
        <v>574</v>
      </c>
      <c r="H92" s="11" t="s">
        <v>138</v>
      </c>
    </row>
    <row r="93" spans="2:8" x14ac:dyDescent="0.2">
      <c r="B93" s="368" t="str">
        <f t="shared" si="2"/>
        <v>GLA 2 (Steilheit des Geländes)</v>
      </c>
      <c r="C93" s="369" t="s">
        <v>138</v>
      </c>
      <c r="D93" s="359" t="s">
        <v>31</v>
      </c>
      <c r="E93" s="359" t="s">
        <v>195</v>
      </c>
      <c r="F93" s="359" t="s">
        <v>363</v>
      </c>
      <c r="G93" s="359" t="s">
        <v>234</v>
      </c>
      <c r="H93" s="359" t="s">
        <v>138</v>
      </c>
    </row>
    <row r="94" spans="2:8" x14ac:dyDescent="0.2">
      <c r="B94" s="366" t="str">
        <f t="shared" si="2"/>
        <v>Indikator = Mittlere Höhe der produktiven Fläche</v>
      </c>
      <c r="C94" s="369" t="s">
        <v>138</v>
      </c>
      <c r="D94" s="11" t="s">
        <v>101</v>
      </c>
      <c r="E94" s="11" t="s">
        <v>292</v>
      </c>
      <c r="F94" s="11" t="s">
        <v>364</v>
      </c>
      <c r="G94" s="11" t="s">
        <v>275</v>
      </c>
      <c r="H94" s="11" t="s">
        <v>138</v>
      </c>
    </row>
    <row r="95" spans="2:8" x14ac:dyDescent="0.2">
      <c r="B95" s="368" t="str">
        <f t="shared" si="2"/>
        <v>GLA 3 (Siedlungsstruktur)</v>
      </c>
      <c r="C95" s="369" t="s">
        <v>138</v>
      </c>
      <c r="D95" s="359" t="s">
        <v>32</v>
      </c>
      <c r="E95" s="359" t="s">
        <v>196</v>
      </c>
      <c r="F95" s="359" t="s">
        <v>365</v>
      </c>
      <c r="G95" s="359" t="s">
        <v>235</v>
      </c>
      <c r="H95" s="359" t="s">
        <v>138</v>
      </c>
    </row>
    <row r="96" spans="2:8" x14ac:dyDescent="0.2">
      <c r="B96" s="366" t="str">
        <f t="shared" si="2"/>
        <v>Indikator = Anteil der Wohnbevölkerung in Siedlungen mit weniger als 200 Einwohnern</v>
      </c>
      <c r="C96" s="369" t="s">
        <v>138</v>
      </c>
      <c r="D96" s="11" t="s">
        <v>100</v>
      </c>
      <c r="E96" s="11" t="s">
        <v>553</v>
      </c>
      <c r="F96" s="11" t="s">
        <v>366</v>
      </c>
      <c r="G96" s="11" t="s">
        <v>276</v>
      </c>
      <c r="H96" s="11" t="s">
        <v>138</v>
      </c>
    </row>
    <row r="97" spans="2:8" x14ac:dyDescent="0.2">
      <c r="B97" s="368" t="str">
        <f t="shared" si="2"/>
        <v>GLA 4 (Geringe Bevölkerungsdichte)</v>
      </c>
      <c r="C97" s="369" t="s">
        <v>138</v>
      </c>
      <c r="D97" s="359" t="s">
        <v>33</v>
      </c>
      <c r="E97" s="359" t="s">
        <v>293</v>
      </c>
      <c r="F97" s="359" t="s">
        <v>367</v>
      </c>
      <c r="G97" s="359" t="s">
        <v>236</v>
      </c>
      <c r="H97" s="359" t="s">
        <v>138</v>
      </c>
    </row>
    <row r="98" spans="2:8" x14ac:dyDescent="0.2">
      <c r="B98" s="366" t="str">
        <f t="shared" si="2"/>
        <v>Indikator = Hektaren pro Einwohner</v>
      </c>
      <c r="C98" s="369" t="s">
        <v>138</v>
      </c>
      <c r="D98" s="11" t="s">
        <v>102</v>
      </c>
      <c r="E98" s="11" t="s">
        <v>294</v>
      </c>
      <c r="F98" s="11" t="s">
        <v>368</v>
      </c>
      <c r="G98" s="11" t="s">
        <v>237</v>
      </c>
      <c r="H98" s="11" t="s">
        <v>138</v>
      </c>
    </row>
    <row r="99" spans="2:8" x14ac:dyDescent="0.2">
      <c r="B99" s="366" t="str">
        <f t="shared" si="2"/>
        <v>Ständige Wohnbev.
mit einer Wohnhöhe
von über 800 m.ü.M.</v>
      </c>
      <c r="C99" s="369" t="s">
        <v>138</v>
      </c>
      <c r="D99" s="11" t="s">
        <v>411</v>
      </c>
      <c r="E99" s="11" t="s">
        <v>443</v>
      </c>
      <c r="F99" s="11" t="s">
        <v>369</v>
      </c>
      <c r="G99" s="11" t="s">
        <v>514</v>
      </c>
      <c r="H99" s="11" t="s">
        <v>138</v>
      </c>
    </row>
    <row r="100" spans="2:8" x14ac:dyDescent="0.2">
      <c r="B100" s="366" t="str">
        <f t="shared" si="2"/>
        <v>Ständige Wohn-
bevölkerung</v>
      </c>
      <c r="C100" s="369" t="s">
        <v>138</v>
      </c>
      <c r="D100" s="11" t="s">
        <v>412</v>
      </c>
      <c r="E100" s="11" t="s">
        <v>444</v>
      </c>
      <c r="F100" s="11" t="s">
        <v>370</v>
      </c>
      <c r="G100" s="11" t="s">
        <v>515</v>
      </c>
      <c r="H100" s="11" t="s">
        <v>138</v>
      </c>
    </row>
    <row r="101" spans="2:8" x14ac:dyDescent="0.2">
      <c r="B101" s="366" t="str">
        <f t="shared" si="2"/>
        <v>Indikator</v>
      </c>
      <c r="C101" s="369" t="s">
        <v>138</v>
      </c>
      <c r="D101" s="11" t="s">
        <v>1</v>
      </c>
      <c r="E101" s="11" t="s">
        <v>197</v>
      </c>
      <c r="F101" s="11" t="s">
        <v>340</v>
      </c>
      <c r="G101" s="11" t="s">
        <v>223</v>
      </c>
      <c r="H101" s="11" t="s">
        <v>138</v>
      </c>
    </row>
    <row r="102" spans="2:8" x14ac:dyDescent="0.2">
      <c r="B102" s="366" t="str">
        <f t="shared" si="2"/>
        <v>Lastenindex</v>
      </c>
      <c r="C102" s="369" t="s">
        <v>138</v>
      </c>
      <c r="D102" s="11" t="s">
        <v>2</v>
      </c>
      <c r="E102" s="11" t="s">
        <v>445</v>
      </c>
      <c r="F102" s="11" t="s">
        <v>371</v>
      </c>
      <c r="G102" s="11" t="s">
        <v>516</v>
      </c>
      <c r="H102" s="11" t="s">
        <v>138</v>
      </c>
    </row>
    <row r="103" spans="2:8" x14ac:dyDescent="0.2">
      <c r="B103" s="366" t="str">
        <f t="shared" si="2"/>
        <v>Massgebende
Sonderlasten</v>
      </c>
      <c r="C103" s="369" t="s">
        <v>138</v>
      </c>
      <c r="D103" s="11" t="s">
        <v>413</v>
      </c>
      <c r="E103" s="11" t="s">
        <v>446</v>
      </c>
      <c r="F103" s="11" t="s">
        <v>372</v>
      </c>
      <c r="G103" s="11" t="s">
        <v>517</v>
      </c>
      <c r="H103" s="11" t="s">
        <v>138</v>
      </c>
    </row>
    <row r="104" spans="2:8" x14ac:dyDescent="0.2">
      <c r="B104" s="366" t="str">
        <f t="shared" si="2"/>
        <v>Auszahlung
GLA 1</v>
      </c>
      <c r="C104" s="369" t="s">
        <v>138</v>
      </c>
      <c r="D104" s="11" t="s">
        <v>518</v>
      </c>
      <c r="E104" s="11" t="s">
        <v>447</v>
      </c>
      <c r="F104" s="11" t="s">
        <v>522</v>
      </c>
      <c r="G104" s="11" t="s">
        <v>526</v>
      </c>
      <c r="H104" s="11" t="s">
        <v>138</v>
      </c>
    </row>
    <row r="105" spans="2:8" x14ac:dyDescent="0.2">
      <c r="B105" s="366" t="str">
        <f t="shared" si="2"/>
        <v>Produktive
Fläche</v>
      </c>
      <c r="C105" s="369" t="s">
        <v>138</v>
      </c>
      <c r="D105" s="11" t="s">
        <v>113</v>
      </c>
      <c r="E105" s="11" t="s">
        <v>448</v>
      </c>
      <c r="F105" s="11" t="s">
        <v>373</v>
      </c>
      <c r="G105" s="11" t="s">
        <v>530</v>
      </c>
      <c r="H105" s="11" t="s">
        <v>138</v>
      </c>
    </row>
    <row r="106" spans="2:8" ht="11.25" customHeight="1" x14ac:dyDescent="0.2">
      <c r="B106" s="366" t="str">
        <f t="shared" ref="B106:B137" si="3">HLOOKUP($B$9,$D$9:$G$178,ROW()-$B$8,FALSE)</f>
        <v>Höhenmedian
produktive Fläche</v>
      </c>
      <c r="C106" s="369" t="s">
        <v>138</v>
      </c>
      <c r="D106" s="11" t="s">
        <v>557</v>
      </c>
      <c r="E106" s="11" t="s">
        <v>449</v>
      </c>
      <c r="F106" s="11" t="s">
        <v>374</v>
      </c>
      <c r="G106" s="11" t="s">
        <v>531</v>
      </c>
      <c r="H106" s="11" t="s">
        <v>138</v>
      </c>
    </row>
    <row r="107" spans="2:8" x14ac:dyDescent="0.2">
      <c r="B107" s="366" t="str">
        <f t="shared" si="3"/>
        <v>Auszahlung
GLA 2</v>
      </c>
      <c r="C107" s="369" t="s">
        <v>138</v>
      </c>
      <c r="D107" s="11" t="s">
        <v>519</v>
      </c>
      <c r="E107" s="11" t="s">
        <v>450</v>
      </c>
      <c r="F107" s="11" t="s">
        <v>523</v>
      </c>
      <c r="G107" s="11" t="s">
        <v>527</v>
      </c>
      <c r="H107" s="11" t="s">
        <v>138</v>
      </c>
    </row>
    <row r="108" spans="2:8" ht="11.25" customHeight="1" x14ac:dyDescent="0.2">
      <c r="B108" s="366" t="str">
        <f t="shared" si="3"/>
        <v>Ständige Wohnbev.
in Siedlungen mit
weniger als 200 Einw.</v>
      </c>
      <c r="C108" s="369" t="s">
        <v>138</v>
      </c>
      <c r="D108" s="11" t="s">
        <v>569</v>
      </c>
      <c r="E108" s="11" t="s">
        <v>554</v>
      </c>
      <c r="F108" s="11" t="s">
        <v>375</v>
      </c>
      <c r="G108" s="11" t="s">
        <v>532</v>
      </c>
      <c r="H108" s="11" t="s">
        <v>138</v>
      </c>
    </row>
    <row r="109" spans="2:8" x14ac:dyDescent="0.2">
      <c r="B109" s="366" t="str">
        <f t="shared" si="3"/>
        <v>Auszahlung
GLA 3</v>
      </c>
      <c r="C109" s="369"/>
      <c r="D109" s="11" t="s">
        <v>520</v>
      </c>
      <c r="E109" s="11" t="s">
        <v>451</v>
      </c>
      <c r="F109" s="11" t="s">
        <v>524</v>
      </c>
      <c r="G109" s="11" t="s">
        <v>528</v>
      </c>
      <c r="H109" s="11" t="s">
        <v>138</v>
      </c>
    </row>
    <row r="110" spans="2:8" x14ac:dyDescent="0.2">
      <c r="B110" s="366" t="str">
        <f t="shared" si="3"/>
        <v>Fläche</v>
      </c>
      <c r="C110" s="369"/>
      <c r="D110" s="11" t="s">
        <v>68</v>
      </c>
      <c r="E110" s="11" t="s">
        <v>198</v>
      </c>
      <c r="F110" s="11" t="s">
        <v>376</v>
      </c>
      <c r="G110" s="11" t="s">
        <v>238</v>
      </c>
      <c r="H110" s="11" t="s">
        <v>138</v>
      </c>
    </row>
    <row r="111" spans="2:8" x14ac:dyDescent="0.2">
      <c r="B111" s="366" t="str">
        <f t="shared" si="3"/>
        <v>Auszahlung
GLA 4</v>
      </c>
      <c r="C111" s="369"/>
      <c r="D111" s="11" t="s">
        <v>521</v>
      </c>
      <c r="E111" s="11" t="s">
        <v>452</v>
      </c>
      <c r="F111" s="11" t="s">
        <v>525</v>
      </c>
      <c r="G111" s="11" t="s">
        <v>529</v>
      </c>
      <c r="H111" s="11" t="s">
        <v>138</v>
      </c>
    </row>
    <row r="112" spans="2:8" x14ac:dyDescent="0.2">
      <c r="B112" s="366" t="str">
        <f t="shared" si="3"/>
        <v>E / E[Schweiz]</v>
      </c>
      <c r="C112" s="369"/>
      <c r="D112" s="11" t="s">
        <v>93</v>
      </c>
      <c r="E112" s="11" t="s">
        <v>199</v>
      </c>
      <c r="F112" s="11" t="s">
        <v>377</v>
      </c>
      <c r="G112" s="11" t="s">
        <v>239</v>
      </c>
      <c r="H112" s="11" t="s">
        <v>138</v>
      </c>
    </row>
    <row r="113" spans="2:8" x14ac:dyDescent="0.2">
      <c r="B113" s="366" t="str">
        <f t="shared" si="3"/>
        <v>G / G[Schweiz] * Dotation</v>
      </c>
      <c r="C113" s="369"/>
      <c r="D113" s="11" t="s">
        <v>95</v>
      </c>
      <c r="E113" s="11" t="s">
        <v>202</v>
      </c>
      <c r="F113" s="11" t="s">
        <v>378</v>
      </c>
      <c r="G113" s="11" t="s">
        <v>533</v>
      </c>
      <c r="H113" s="11" t="s">
        <v>138</v>
      </c>
    </row>
    <row r="114" spans="2:8" x14ac:dyDescent="0.2">
      <c r="B114" s="366" t="str">
        <f t="shared" si="3"/>
        <v>M / M[Schweiz]</v>
      </c>
      <c r="C114" s="369"/>
      <c r="D114" s="11" t="s">
        <v>98</v>
      </c>
      <c r="E114" s="11" t="s">
        <v>200</v>
      </c>
      <c r="F114" s="11" t="s">
        <v>379</v>
      </c>
      <c r="G114" s="11" t="s">
        <v>240</v>
      </c>
      <c r="H114" s="11" t="s">
        <v>138</v>
      </c>
    </row>
    <row r="115" spans="2:8" x14ac:dyDescent="0.2">
      <c r="B115" s="367" t="str">
        <f t="shared" si="3"/>
        <v>O / O[Schweiz] * Dotation</v>
      </c>
      <c r="C115" s="369" t="s">
        <v>138</v>
      </c>
      <c r="D115" s="11" t="s">
        <v>176</v>
      </c>
      <c r="E115" s="11" t="s">
        <v>201</v>
      </c>
      <c r="F115" s="11" t="s">
        <v>380</v>
      </c>
      <c r="G115" s="11" t="s">
        <v>534</v>
      </c>
      <c r="H115" s="11" t="s">
        <v>138</v>
      </c>
    </row>
    <row r="116" spans="2:8" x14ac:dyDescent="0.2">
      <c r="B116" s="368" t="str">
        <f t="shared" si="3"/>
        <v>Auszahlungen GLA 2021</v>
      </c>
      <c r="C116" s="369" t="s">
        <v>171</v>
      </c>
      <c r="D116" s="359" t="str">
        <f>"Auszahlungen GLA " &amp; $G$2</f>
        <v>Auszahlungen GLA 2021</v>
      </c>
      <c r="E116" s="359" t="str">
        <f>"Montants reçus au titre des CCG " &amp; $G$2</f>
        <v>Montants reçus au titre des CCG 2021</v>
      </c>
      <c r="F116" s="359" t="str">
        <f>"Versamenti PAG " &amp; $G$2</f>
        <v>Versamenti PAG 2021</v>
      </c>
      <c r="G116" s="359" t="str">
        <f>"Outpayments GCC " &amp; $G$2</f>
        <v>Outpayments GCC 2021</v>
      </c>
      <c r="H116" s="359" t="s">
        <v>138</v>
      </c>
    </row>
    <row r="117" spans="2:8" x14ac:dyDescent="0.2">
      <c r="B117" s="366" t="str">
        <f t="shared" si="3"/>
        <v>in CHF</v>
      </c>
      <c r="C117" s="369" t="s">
        <v>138</v>
      </c>
      <c r="D117" s="11" t="s">
        <v>34</v>
      </c>
      <c r="E117" s="11" t="s">
        <v>404</v>
      </c>
      <c r="F117" s="11" t="s">
        <v>34</v>
      </c>
      <c r="G117" s="11" t="s">
        <v>34</v>
      </c>
      <c r="H117" s="11" t="s">
        <v>138</v>
      </c>
    </row>
    <row r="118" spans="2:8" x14ac:dyDescent="0.2">
      <c r="B118" s="366" t="str">
        <f t="shared" si="3"/>
        <v>GLA 1</v>
      </c>
      <c r="C118" s="369" t="s">
        <v>138</v>
      </c>
      <c r="D118" s="11" t="s">
        <v>35</v>
      </c>
      <c r="E118" s="11" t="s">
        <v>190</v>
      </c>
      <c r="F118" s="11" t="s">
        <v>353</v>
      </c>
      <c r="G118" s="11" t="s">
        <v>226</v>
      </c>
      <c r="H118" s="11" t="s">
        <v>138</v>
      </c>
    </row>
    <row r="119" spans="2:8" x14ac:dyDescent="0.2">
      <c r="B119" s="366" t="str">
        <f t="shared" si="3"/>
        <v>GLA 2</v>
      </c>
      <c r="C119" s="369" t="s">
        <v>138</v>
      </c>
      <c r="D119" s="11" t="s">
        <v>36</v>
      </c>
      <c r="E119" s="11" t="s">
        <v>191</v>
      </c>
      <c r="F119" s="11" t="s">
        <v>354</v>
      </c>
      <c r="G119" s="11" t="s">
        <v>227</v>
      </c>
      <c r="H119" s="11" t="s">
        <v>138</v>
      </c>
    </row>
    <row r="120" spans="2:8" x14ac:dyDescent="0.2">
      <c r="B120" s="366" t="str">
        <f t="shared" si="3"/>
        <v>GLA 3</v>
      </c>
      <c r="C120" s="369" t="s">
        <v>138</v>
      </c>
      <c r="D120" s="11" t="s">
        <v>37</v>
      </c>
      <c r="E120" s="11" t="s">
        <v>192</v>
      </c>
      <c r="F120" s="11" t="s">
        <v>355</v>
      </c>
      <c r="G120" s="11" t="s">
        <v>228</v>
      </c>
      <c r="H120" s="11" t="s">
        <v>138</v>
      </c>
    </row>
    <row r="121" spans="2:8" x14ac:dyDescent="0.2">
      <c r="B121" s="366" t="str">
        <f t="shared" si="3"/>
        <v>GLA 4</v>
      </c>
      <c r="C121" s="369" t="s">
        <v>138</v>
      </c>
      <c r="D121" s="11" t="s">
        <v>38</v>
      </c>
      <c r="E121" s="11" t="s">
        <v>193</v>
      </c>
      <c r="F121" s="11" t="s">
        <v>356</v>
      </c>
      <c r="G121" s="11" t="s">
        <v>229</v>
      </c>
      <c r="H121" s="11" t="s">
        <v>138</v>
      </c>
    </row>
    <row r="122" spans="2:8" x14ac:dyDescent="0.2">
      <c r="B122" s="366" t="str">
        <f t="shared" si="3"/>
        <v>Siedlungshöhe</v>
      </c>
      <c r="C122" s="369" t="s">
        <v>138</v>
      </c>
      <c r="D122" s="11" t="s">
        <v>44</v>
      </c>
      <c r="E122" s="11" t="s">
        <v>241</v>
      </c>
      <c r="F122" s="11" t="s">
        <v>482</v>
      </c>
      <c r="G122" s="11" t="s">
        <v>241</v>
      </c>
      <c r="H122" s="11" t="s">
        <v>138</v>
      </c>
    </row>
    <row r="123" spans="2:8" x14ac:dyDescent="0.2">
      <c r="B123" s="366" t="str">
        <f t="shared" si="3"/>
        <v>Steilheit des
Geländes</v>
      </c>
      <c r="C123" s="369" t="s">
        <v>138</v>
      </c>
      <c r="D123" s="11" t="s">
        <v>414</v>
      </c>
      <c r="E123" s="11" t="s">
        <v>203</v>
      </c>
      <c r="F123" s="11" t="s">
        <v>483</v>
      </c>
      <c r="G123" s="11" t="s">
        <v>242</v>
      </c>
      <c r="H123" s="11" t="s">
        <v>138</v>
      </c>
    </row>
    <row r="124" spans="2:8" x14ac:dyDescent="0.2">
      <c r="B124" s="366" t="str">
        <f t="shared" si="3"/>
        <v>Siedlungsstruktur</v>
      </c>
      <c r="C124" s="369" t="s">
        <v>138</v>
      </c>
      <c r="D124" s="11" t="s">
        <v>45</v>
      </c>
      <c r="E124" s="11" t="s">
        <v>204</v>
      </c>
      <c r="F124" s="11" t="s">
        <v>484</v>
      </c>
      <c r="G124" s="11" t="s">
        <v>243</v>
      </c>
      <c r="H124" s="11" t="s">
        <v>138</v>
      </c>
    </row>
    <row r="125" spans="2:8" x14ac:dyDescent="0.2">
      <c r="B125" s="366" t="str">
        <f t="shared" si="3"/>
        <v>Geringe Bevölke-
rungsdichte</v>
      </c>
      <c r="C125" s="369" t="s">
        <v>138</v>
      </c>
      <c r="D125" s="11" t="s">
        <v>415</v>
      </c>
      <c r="E125" s="11" t="s">
        <v>453</v>
      </c>
      <c r="F125" s="11" t="s">
        <v>485</v>
      </c>
      <c r="G125" s="11" t="s">
        <v>535</v>
      </c>
      <c r="H125" s="11" t="s">
        <v>138</v>
      </c>
    </row>
    <row r="126" spans="2:8" x14ac:dyDescent="0.2">
      <c r="B126" s="367" t="str">
        <f t="shared" si="3"/>
        <v>GLA Total</v>
      </c>
      <c r="C126" s="369" t="s">
        <v>138</v>
      </c>
      <c r="D126" s="11" t="s">
        <v>206</v>
      </c>
      <c r="E126" s="11" t="s">
        <v>205</v>
      </c>
      <c r="F126" s="11" t="s">
        <v>381</v>
      </c>
      <c r="G126" s="11" t="s">
        <v>244</v>
      </c>
      <c r="H126" s="11" t="s">
        <v>138</v>
      </c>
    </row>
    <row r="127" spans="2:8" x14ac:dyDescent="0.2">
      <c r="B127" s="368" t="str">
        <f t="shared" si="3"/>
        <v>SLA A</v>
      </c>
      <c r="C127" s="369" t="s">
        <v>172</v>
      </c>
      <c r="D127" s="359" t="s">
        <v>77</v>
      </c>
      <c r="E127" s="359" t="s">
        <v>207</v>
      </c>
      <c r="F127" s="359" t="s">
        <v>382</v>
      </c>
      <c r="G127" s="359" t="s">
        <v>245</v>
      </c>
      <c r="H127" s="359" t="s">
        <v>138</v>
      </c>
    </row>
    <row r="128" spans="2:8" ht="11.25" customHeight="1" x14ac:dyDescent="0.2">
      <c r="B128" s="366" t="str">
        <f t="shared" si="3"/>
        <v>Armut
(Armutsindikator
des BFS)</v>
      </c>
      <c r="C128" s="369" t="s">
        <v>138</v>
      </c>
      <c r="D128" s="11" t="s">
        <v>474</v>
      </c>
      <c r="E128" s="11" t="s">
        <v>454</v>
      </c>
      <c r="F128" s="11" t="s">
        <v>486</v>
      </c>
      <c r="G128" s="11" t="s">
        <v>565</v>
      </c>
      <c r="H128" s="11" t="s">
        <v>138</v>
      </c>
    </row>
    <row r="129" spans="2:8" x14ac:dyDescent="0.2">
      <c r="B129" s="368" t="str">
        <f t="shared" si="3"/>
        <v>SLA B</v>
      </c>
      <c r="C129" s="369" t="s">
        <v>138</v>
      </c>
      <c r="D129" s="359" t="s">
        <v>78</v>
      </c>
      <c r="E129" s="359" t="s">
        <v>208</v>
      </c>
      <c r="F129" s="359" t="s">
        <v>383</v>
      </c>
      <c r="G129" s="359" t="s">
        <v>246</v>
      </c>
      <c r="H129" s="359" t="s">
        <v>138</v>
      </c>
    </row>
    <row r="130" spans="2:8" ht="11.25" customHeight="1" x14ac:dyDescent="0.2">
      <c r="B130" s="366" t="str">
        <f t="shared" si="3"/>
        <v>Altersstruktur
(Anteil der Bevölkerung über 80 Jahre
an der Wohnbevölkerung)</v>
      </c>
      <c r="C130" s="369" t="s">
        <v>138</v>
      </c>
      <c r="D130" s="11" t="s">
        <v>558</v>
      </c>
      <c r="E130" s="11" t="s">
        <v>561</v>
      </c>
      <c r="F130" s="11" t="s">
        <v>559</v>
      </c>
      <c r="G130" s="11" t="s">
        <v>563</v>
      </c>
      <c r="H130" s="11" t="s">
        <v>138</v>
      </c>
    </row>
    <row r="131" spans="2:8" x14ac:dyDescent="0.2">
      <c r="B131" s="368" t="str">
        <f t="shared" si="3"/>
        <v>SLA C</v>
      </c>
      <c r="C131" s="369" t="s">
        <v>138</v>
      </c>
      <c r="D131" s="359" t="s">
        <v>79</v>
      </c>
      <c r="E131" s="359" t="s">
        <v>209</v>
      </c>
      <c r="F131" s="359" t="s">
        <v>384</v>
      </c>
      <c r="G131" s="359" t="s">
        <v>230</v>
      </c>
      <c r="H131" s="359" t="s">
        <v>138</v>
      </c>
    </row>
    <row r="132" spans="2:8" ht="11.25" customHeight="1" x14ac:dyDescent="0.2">
      <c r="B132" s="366" t="str">
        <f t="shared" si="3"/>
        <v>Ausländerintegration
(Anteil der massgebenden ausländischen
Bevölkerung an der Wohnbevölkerung)</v>
      </c>
      <c r="C132" s="369" t="s">
        <v>138</v>
      </c>
      <c r="D132" s="11" t="s">
        <v>560</v>
      </c>
      <c r="E132" s="11" t="s">
        <v>455</v>
      </c>
      <c r="F132" s="11" t="s">
        <v>487</v>
      </c>
      <c r="G132" s="11" t="s">
        <v>562</v>
      </c>
      <c r="H132" s="11" t="s">
        <v>138</v>
      </c>
    </row>
    <row r="133" spans="2:8" x14ac:dyDescent="0.2">
      <c r="B133" s="366" t="str">
        <f t="shared" si="3"/>
        <v>Indikator</v>
      </c>
      <c r="C133" s="369" t="s">
        <v>138</v>
      </c>
      <c r="D133" s="11" t="s">
        <v>1</v>
      </c>
      <c r="E133" s="11" t="s">
        <v>197</v>
      </c>
      <c r="F133" s="11" t="s">
        <v>340</v>
      </c>
      <c r="G133" s="11" t="s">
        <v>223</v>
      </c>
      <c r="H133" s="11" t="s">
        <v>138</v>
      </c>
    </row>
    <row r="134" spans="2:8" x14ac:dyDescent="0.2">
      <c r="B134" s="366" t="str">
        <f t="shared" si="3"/>
        <v>Ständige Wohn-
bevölkerung</v>
      </c>
      <c r="C134" s="369" t="s">
        <v>138</v>
      </c>
      <c r="D134" s="11" t="s">
        <v>412</v>
      </c>
      <c r="E134" s="11" t="s">
        <v>444</v>
      </c>
      <c r="F134" s="11" t="s">
        <v>488</v>
      </c>
      <c r="G134" s="11" t="s">
        <v>515</v>
      </c>
      <c r="H134" s="11" t="s">
        <v>138</v>
      </c>
    </row>
    <row r="135" spans="2:8" x14ac:dyDescent="0.2">
      <c r="B135" s="366" t="str">
        <f t="shared" si="3"/>
        <v>Bevölkerung
über 80 Jahre</v>
      </c>
      <c r="C135" s="369" t="s">
        <v>138</v>
      </c>
      <c r="D135" s="11" t="s">
        <v>416</v>
      </c>
      <c r="E135" s="11" t="s">
        <v>456</v>
      </c>
      <c r="F135" s="11" t="s">
        <v>489</v>
      </c>
      <c r="G135" s="11" t="s">
        <v>536</v>
      </c>
      <c r="H135" s="11" t="s">
        <v>138</v>
      </c>
    </row>
    <row r="136" spans="2:8" x14ac:dyDescent="0.2">
      <c r="B136" s="367" t="str">
        <f t="shared" si="3"/>
        <v>Massgebende
ausländische
Bevölkerung</v>
      </c>
      <c r="C136" s="369" t="s">
        <v>138</v>
      </c>
      <c r="D136" s="11" t="s">
        <v>417</v>
      </c>
      <c r="E136" s="11" t="s">
        <v>457</v>
      </c>
      <c r="F136" s="11" t="s">
        <v>490</v>
      </c>
      <c r="G136" s="11" t="s">
        <v>537</v>
      </c>
      <c r="H136" s="11" t="s">
        <v>138</v>
      </c>
    </row>
    <row r="137" spans="2:8" x14ac:dyDescent="0.2">
      <c r="B137" s="368" t="str">
        <f t="shared" si="3"/>
        <v>SLA A-C 2021</v>
      </c>
      <c r="C137" s="369" t="s">
        <v>173</v>
      </c>
      <c r="D137" s="359" t="str">
        <f>"SLA A-C " &amp; $G$2</f>
        <v>SLA A-C 2021</v>
      </c>
      <c r="E137" s="359" t="str">
        <f>"CCS A-C " &amp; $G$2</f>
        <v>CCS A-C 2021</v>
      </c>
      <c r="F137" s="359" t="str">
        <f>"PAS A-C " &amp; $G$2</f>
        <v>PAS A-C 2021</v>
      </c>
      <c r="G137" s="359" t="str">
        <f>"SCC A-C " &amp; $G$2</f>
        <v>SCC A-C 2021</v>
      </c>
      <c r="H137" s="359" t="s">
        <v>138</v>
      </c>
    </row>
    <row r="138" spans="2:8" x14ac:dyDescent="0.2">
      <c r="B138" s="366" t="str">
        <f t="shared" ref="B138:B169" si="4">HLOOKUP($B$9,$D$9:$G$178,ROW()-$B$8,FALSE)</f>
        <v>Gewicht (ω)</v>
      </c>
      <c r="C138" s="369" t="s">
        <v>138</v>
      </c>
      <c r="D138" s="11" t="s">
        <v>169</v>
      </c>
      <c r="E138" s="11" t="s">
        <v>214</v>
      </c>
      <c r="F138" s="11" t="s">
        <v>385</v>
      </c>
      <c r="G138" s="11" t="s">
        <v>277</v>
      </c>
      <c r="H138" s="11" t="s">
        <v>138</v>
      </c>
    </row>
    <row r="139" spans="2:8" x14ac:dyDescent="0.2">
      <c r="B139" s="366" t="str">
        <f t="shared" si="4"/>
        <v>Teilindikatoren</v>
      </c>
      <c r="C139" s="369" t="s">
        <v>138</v>
      </c>
      <c r="D139" s="11" t="s">
        <v>59</v>
      </c>
      <c r="E139" s="11" t="s">
        <v>210</v>
      </c>
      <c r="F139" s="11" t="s">
        <v>386</v>
      </c>
      <c r="G139" s="11" t="s">
        <v>247</v>
      </c>
      <c r="H139" s="11" t="s">
        <v>138</v>
      </c>
    </row>
    <row r="140" spans="2:8" x14ac:dyDescent="0.2">
      <c r="B140" s="366" t="str">
        <f t="shared" si="4"/>
        <v>Standardisierte Teilindikatoren</v>
      </c>
      <c r="C140" s="369" t="s">
        <v>138</v>
      </c>
      <c r="D140" s="11" t="s">
        <v>60</v>
      </c>
      <c r="E140" s="11" t="s">
        <v>211</v>
      </c>
      <c r="F140" s="11" t="s">
        <v>387</v>
      </c>
      <c r="G140" s="11" t="s">
        <v>248</v>
      </c>
      <c r="H140" s="11" t="s">
        <v>138</v>
      </c>
    </row>
    <row r="141" spans="2:8" x14ac:dyDescent="0.2">
      <c r="B141" s="366" t="str">
        <f t="shared" si="4"/>
        <v>Gewichtete
standardisierte Teilindikatoren</v>
      </c>
      <c r="C141" s="369" t="s">
        <v>138</v>
      </c>
      <c r="D141" s="11" t="s">
        <v>418</v>
      </c>
      <c r="E141" s="11" t="s">
        <v>458</v>
      </c>
      <c r="F141" s="11" t="s">
        <v>491</v>
      </c>
      <c r="G141" s="11" t="s">
        <v>249</v>
      </c>
      <c r="H141" s="11" t="s">
        <v>138</v>
      </c>
    </row>
    <row r="142" spans="2:8" x14ac:dyDescent="0.2">
      <c r="B142" s="366" t="str">
        <f t="shared" si="4"/>
        <v>Armut
(SLA A)</v>
      </c>
      <c r="C142" s="369" t="s">
        <v>138</v>
      </c>
      <c r="D142" s="11" t="s">
        <v>61</v>
      </c>
      <c r="E142" s="11" t="s">
        <v>459</v>
      </c>
      <c r="F142" s="11" t="s">
        <v>492</v>
      </c>
      <c r="G142" s="11" t="s">
        <v>538</v>
      </c>
      <c r="H142" s="11" t="s">
        <v>138</v>
      </c>
    </row>
    <row r="143" spans="2:8" x14ac:dyDescent="0.2">
      <c r="B143" s="366" t="str">
        <f t="shared" si="4"/>
        <v>Alters-
struktur
(SLA B)</v>
      </c>
      <c r="C143" s="369" t="s">
        <v>138</v>
      </c>
      <c r="D143" s="11" t="s">
        <v>419</v>
      </c>
      <c r="E143" s="11" t="s">
        <v>460</v>
      </c>
      <c r="F143" s="11" t="s">
        <v>493</v>
      </c>
      <c r="G143" s="11" t="s">
        <v>539</v>
      </c>
      <c r="H143" s="11" t="s">
        <v>138</v>
      </c>
    </row>
    <row r="144" spans="2:8" x14ac:dyDescent="0.2">
      <c r="B144" s="366" t="str">
        <f t="shared" si="4"/>
        <v>Ausländer-
integration
(SLA C)</v>
      </c>
      <c r="C144" s="369" t="s">
        <v>138</v>
      </c>
      <c r="D144" s="11" t="s">
        <v>420</v>
      </c>
      <c r="E144" s="11" t="s">
        <v>461</v>
      </c>
      <c r="F144" s="11" t="s">
        <v>494</v>
      </c>
      <c r="G144" s="11" t="s">
        <v>540</v>
      </c>
      <c r="H144" s="11" t="s">
        <v>138</v>
      </c>
    </row>
    <row r="145" spans="2:8" x14ac:dyDescent="0.2">
      <c r="B145" s="366" t="str">
        <f t="shared" si="4"/>
        <v>Lasten-
index</v>
      </c>
      <c r="C145" s="369" t="s">
        <v>138</v>
      </c>
      <c r="D145" s="11" t="s">
        <v>179</v>
      </c>
      <c r="E145" s="11" t="s">
        <v>445</v>
      </c>
      <c r="F145" s="11" t="s">
        <v>495</v>
      </c>
      <c r="G145" s="11" t="s">
        <v>516</v>
      </c>
      <c r="H145" s="11" t="s">
        <v>138</v>
      </c>
    </row>
    <row r="146" spans="2:8" x14ac:dyDescent="0.2">
      <c r="B146" s="366" t="str">
        <f t="shared" si="4"/>
        <v>Masszahl
Lasten</v>
      </c>
      <c r="C146" s="369" t="s">
        <v>138</v>
      </c>
      <c r="D146" s="11" t="s">
        <v>63</v>
      </c>
      <c r="E146" s="11" t="s">
        <v>462</v>
      </c>
      <c r="F146" s="11" t="s">
        <v>496</v>
      </c>
      <c r="G146" s="11" t="s">
        <v>541</v>
      </c>
      <c r="H146" s="11" t="s">
        <v>138</v>
      </c>
    </row>
    <row r="147" spans="2:8" x14ac:dyDescent="0.2">
      <c r="B147" s="366" t="str">
        <f t="shared" si="4"/>
        <v>Massgebende
Sonderlasten</v>
      </c>
      <c r="C147" s="369" t="s">
        <v>138</v>
      </c>
      <c r="D147" s="11" t="s">
        <v>413</v>
      </c>
      <c r="E147" s="11" t="s">
        <v>463</v>
      </c>
      <c r="F147" s="11" t="s">
        <v>497</v>
      </c>
      <c r="G147" s="11" t="s">
        <v>517</v>
      </c>
      <c r="H147" s="11" t="s">
        <v>138</v>
      </c>
    </row>
    <row r="148" spans="2:8" x14ac:dyDescent="0.2">
      <c r="B148" s="366" t="str">
        <f t="shared" si="4"/>
        <v>Auszahlung
SLA A-C</v>
      </c>
      <c r="C148" s="369" t="s">
        <v>138</v>
      </c>
      <c r="D148" s="11" t="s">
        <v>421</v>
      </c>
      <c r="E148" s="11" t="s">
        <v>464</v>
      </c>
      <c r="F148" s="11" t="s">
        <v>498</v>
      </c>
      <c r="G148" s="11" t="s">
        <v>542</v>
      </c>
      <c r="H148" s="11" t="s">
        <v>138</v>
      </c>
    </row>
    <row r="149" spans="2:8" x14ac:dyDescent="0.2">
      <c r="B149" s="366" t="str">
        <f t="shared" si="4"/>
        <v>L - L[Min]</v>
      </c>
      <c r="C149" s="369" t="s">
        <v>138</v>
      </c>
      <c r="D149" s="11" t="s">
        <v>177</v>
      </c>
      <c r="E149" s="11" t="s">
        <v>295</v>
      </c>
      <c r="F149" s="11" t="s">
        <v>388</v>
      </c>
      <c r="G149" s="11" t="s">
        <v>177</v>
      </c>
      <c r="H149" s="11" t="s">
        <v>138</v>
      </c>
    </row>
    <row r="150" spans="2:8" x14ac:dyDescent="0.2">
      <c r="B150" s="366" t="str">
        <f t="shared" si="4"/>
        <v>(M-M[MW]) * Bev</v>
      </c>
      <c r="C150" s="369" t="s">
        <v>138</v>
      </c>
      <c r="D150" s="11" t="s">
        <v>252</v>
      </c>
      <c r="E150" s="11" t="s">
        <v>296</v>
      </c>
      <c r="F150" s="11" t="s">
        <v>389</v>
      </c>
      <c r="G150" s="11" t="s">
        <v>253</v>
      </c>
      <c r="H150" s="11" t="s">
        <v>138</v>
      </c>
    </row>
    <row r="151" spans="2:8" x14ac:dyDescent="0.2">
      <c r="B151" s="366" t="str">
        <f t="shared" si="4"/>
        <v>N / N[Schweiz] * Dot</v>
      </c>
      <c r="C151" s="369" t="s">
        <v>138</v>
      </c>
      <c r="D151" s="11" t="s">
        <v>178</v>
      </c>
      <c r="E151" s="11" t="s">
        <v>297</v>
      </c>
      <c r="F151" s="11" t="s">
        <v>390</v>
      </c>
      <c r="G151" s="11" t="s">
        <v>566</v>
      </c>
      <c r="H151" s="11" t="s">
        <v>138</v>
      </c>
    </row>
    <row r="152" spans="2:8" x14ac:dyDescent="0.2">
      <c r="B152" s="366" t="str">
        <f t="shared" si="4"/>
        <v>Mittelwert (MW)</v>
      </c>
      <c r="C152" s="369" t="s">
        <v>138</v>
      </c>
      <c r="D152" s="11" t="s">
        <v>62</v>
      </c>
      <c r="E152" s="11" t="s">
        <v>298</v>
      </c>
      <c r="F152" s="11" t="s">
        <v>391</v>
      </c>
      <c r="G152" s="11" t="s">
        <v>250</v>
      </c>
      <c r="H152" s="11" t="s">
        <v>138</v>
      </c>
    </row>
    <row r="153" spans="2:8" x14ac:dyDescent="0.2">
      <c r="B153" s="366" t="str">
        <f t="shared" si="4"/>
        <v>Standardabweichung</v>
      </c>
      <c r="C153" s="369" t="s">
        <v>138</v>
      </c>
      <c r="D153" s="11" t="s">
        <v>281</v>
      </c>
      <c r="E153" s="11" t="s">
        <v>299</v>
      </c>
      <c r="F153" s="11" t="s">
        <v>392</v>
      </c>
      <c r="G153" s="11" t="s">
        <v>282</v>
      </c>
      <c r="H153" s="11" t="s">
        <v>138</v>
      </c>
    </row>
    <row r="154" spans="2:8" x14ac:dyDescent="0.2">
      <c r="B154" s="367" t="str">
        <f t="shared" si="4"/>
        <v>Minimum (Min)</v>
      </c>
      <c r="C154" s="369" t="s">
        <v>138</v>
      </c>
      <c r="D154" s="11" t="s">
        <v>64</v>
      </c>
      <c r="E154" s="11" t="s">
        <v>300</v>
      </c>
      <c r="F154" s="11" t="s">
        <v>393</v>
      </c>
      <c r="G154" s="11" t="s">
        <v>64</v>
      </c>
      <c r="H154" s="11" t="s">
        <v>138</v>
      </c>
    </row>
    <row r="155" spans="2:8" x14ac:dyDescent="0.2">
      <c r="B155" s="368" t="str">
        <f t="shared" si="4"/>
        <v>Massgebende Sonderlasten Kernstädte (SLA F) 2021</v>
      </c>
      <c r="C155" s="369" t="s">
        <v>174</v>
      </c>
      <c r="D155" s="359" t="str">
        <f>"Massgebende Sonderlasten Kernstädte (SLA F) " &amp; $G$2</f>
        <v>Massgebende Sonderlasten Kernstädte (SLA F) 2021</v>
      </c>
      <c r="E155" s="359" t="str">
        <f>"Charges excessives déterminantes des villes-centres (CCS F) " &amp; $G$2</f>
        <v>Charges excessives déterminantes des villes-centres (CCS F) 2021</v>
      </c>
      <c r="F155" s="359" t="str">
        <f>"Oneri speciali determinanti delle città polo (PAS F) " &amp; $G$2</f>
        <v>Oneri speciali determinanti delle città polo (PAS F) 2021</v>
      </c>
      <c r="G155" s="359" t="str">
        <f>"Relevant excessive costs core cities (SCC F) " &amp; $G$2</f>
        <v>Relevant excessive costs core cities (SCC F) 2021</v>
      </c>
      <c r="H155" s="359" t="s">
        <v>138</v>
      </c>
    </row>
    <row r="156" spans="2:8" x14ac:dyDescent="0.2">
      <c r="B156" s="366" t="str">
        <f t="shared" si="4"/>
        <v>(Teil-)Indikatoren Gemeinden</v>
      </c>
      <c r="C156" s="369" t="s">
        <v>138</v>
      </c>
      <c r="D156" s="11" t="s">
        <v>69</v>
      </c>
      <c r="E156" s="11" t="s">
        <v>301</v>
      </c>
      <c r="F156" s="11" t="s">
        <v>394</v>
      </c>
      <c r="G156" s="11" t="s">
        <v>278</v>
      </c>
      <c r="H156" s="11" t="s">
        <v>138</v>
      </c>
    </row>
    <row r="157" spans="2:8" x14ac:dyDescent="0.2">
      <c r="B157" s="366" t="str">
        <f t="shared" si="4"/>
        <v>Kantons-
nummer
BFS</v>
      </c>
      <c r="C157" s="369" t="s">
        <v>138</v>
      </c>
      <c r="D157" s="11" t="s">
        <v>422</v>
      </c>
      <c r="E157" s="11" t="s">
        <v>465</v>
      </c>
      <c r="F157" s="11" t="s">
        <v>499</v>
      </c>
      <c r="G157" s="11" t="s">
        <v>543</v>
      </c>
      <c r="H157" s="11" t="s">
        <v>138</v>
      </c>
    </row>
    <row r="158" spans="2:8" x14ac:dyDescent="0.2">
      <c r="B158" s="366" t="str">
        <f t="shared" si="4"/>
        <v>Gemeinde-
nummer
BFS</v>
      </c>
      <c r="C158" s="369" t="s">
        <v>138</v>
      </c>
      <c r="D158" s="11" t="s">
        <v>89</v>
      </c>
      <c r="E158" s="11" t="s">
        <v>466</v>
      </c>
      <c r="F158" s="11" t="s">
        <v>500</v>
      </c>
      <c r="G158" s="11" t="s">
        <v>544</v>
      </c>
      <c r="H158" s="11" t="s">
        <v>138</v>
      </c>
    </row>
    <row r="159" spans="2:8" x14ac:dyDescent="0.2">
      <c r="B159" s="366" t="str">
        <f t="shared" si="4"/>
        <v>Gemeindebezeichnung</v>
      </c>
      <c r="C159" s="369" t="s">
        <v>138</v>
      </c>
      <c r="D159" s="11" t="s">
        <v>501</v>
      </c>
      <c r="E159" s="11" t="s">
        <v>502</v>
      </c>
      <c r="F159" s="11" t="s">
        <v>395</v>
      </c>
      <c r="G159" s="11" t="s">
        <v>279</v>
      </c>
      <c r="H159" s="11" t="s">
        <v>138</v>
      </c>
    </row>
    <row r="160" spans="2:8" x14ac:dyDescent="0.2">
      <c r="B160" s="366" t="str">
        <f t="shared" si="4"/>
        <v>Ständige
Wohnbe-
völkerung</v>
      </c>
      <c r="C160" s="369" t="s">
        <v>138</v>
      </c>
      <c r="D160" s="11" t="s">
        <v>83</v>
      </c>
      <c r="E160" s="11" t="s">
        <v>444</v>
      </c>
      <c r="F160" s="11" t="s">
        <v>488</v>
      </c>
      <c r="G160" s="11" t="s">
        <v>515</v>
      </c>
      <c r="H160" s="11" t="s">
        <v>138</v>
      </c>
    </row>
    <row r="161" spans="2:8" x14ac:dyDescent="0.2">
      <c r="B161" s="366" t="str">
        <f t="shared" si="4"/>
        <v>Beschäf-
tigung</v>
      </c>
      <c r="C161" s="369" t="s">
        <v>138</v>
      </c>
      <c r="D161" s="11" t="s">
        <v>88</v>
      </c>
      <c r="E161" s="11" t="s">
        <v>212</v>
      </c>
      <c r="F161" s="11" t="s">
        <v>396</v>
      </c>
      <c r="G161" s="11" t="s">
        <v>280</v>
      </c>
      <c r="H161" s="11" t="s">
        <v>138</v>
      </c>
    </row>
    <row r="162" spans="2:8" x14ac:dyDescent="0.2">
      <c r="B162" s="366" t="str">
        <f t="shared" si="4"/>
        <v>Fläche</v>
      </c>
      <c r="C162" s="369" t="s">
        <v>138</v>
      </c>
      <c r="D162" s="11" t="s">
        <v>68</v>
      </c>
      <c r="E162" s="11" t="s">
        <v>198</v>
      </c>
      <c r="F162" s="11" t="s">
        <v>376</v>
      </c>
      <c r="G162" s="11" t="s">
        <v>545</v>
      </c>
      <c r="H162" s="11" t="s">
        <v>138</v>
      </c>
    </row>
    <row r="163" spans="2:8" x14ac:dyDescent="0.2">
      <c r="B163" s="366" t="str">
        <f t="shared" si="4"/>
        <v>Beschäfti-
gungs-
quote</v>
      </c>
      <c r="C163" s="369" t="s">
        <v>138</v>
      </c>
      <c r="D163" s="11" t="s">
        <v>87</v>
      </c>
      <c r="E163" s="11" t="s">
        <v>467</v>
      </c>
      <c r="F163" s="11" t="s">
        <v>503</v>
      </c>
      <c r="G163" s="11" t="s">
        <v>546</v>
      </c>
      <c r="H163" s="11" t="s">
        <v>138</v>
      </c>
    </row>
    <row r="164" spans="2:8" x14ac:dyDescent="0.2">
      <c r="B164" s="366" t="str">
        <f t="shared" si="4"/>
        <v>Siedlungs-
dichte</v>
      </c>
      <c r="C164" s="369" t="s">
        <v>138</v>
      </c>
      <c r="D164" s="11" t="s">
        <v>90</v>
      </c>
      <c r="E164" s="11" t="s">
        <v>468</v>
      </c>
      <c r="F164" s="11" t="s">
        <v>504</v>
      </c>
      <c r="G164" s="11" t="s">
        <v>547</v>
      </c>
      <c r="H164" s="11" t="s">
        <v>138</v>
      </c>
    </row>
    <row r="165" spans="2:8" x14ac:dyDescent="0.2">
      <c r="B165" s="366" t="str">
        <f t="shared" si="4"/>
        <v>Gemeinde-
indikator</v>
      </c>
      <c r="C165" s="369" t="s">
        <v>138</v>
      </c>
      <c r="D165" s="11" t="s">
        <v>423</v>
      </c>
      <c r="E165" s="11" t="s">
        <v>469</v>
      </c>
      <c r="F165" s="11" t="s">
        <v>506</v>
      </c>
      <c r="G165" s="11" t="s">
        <v>548</v>
      </c>
      <c r="H165" s="11" t="s">
        <v>138</v>
      </c>
    </row>
    <row r="166" spans="2:8" x14ac:dyDescent="0.2">
      <c r="B166" s="367" t="str">
        <f t="shared" si="4"/>
        <v>Gemeinde-
indikator
gewichtet</v>
      </c>
      <c r="C166" s="369" t="s">
        <v>138</v>
      </c>
      <c r="D166" s="11" t="s">
        <v>424</v>
      </c>
      <c r="E166" s="11" t="s">
        <v>470</v>
      </c>
      <c r="F166" s="11" t="s">
        <v>505</v>
      </c>
      <c r="G166" s="11" t="s">
        <v>549</v>
      </c>
      <c r="H166" s="11" t="s">
        <v>138</v>
      </c>
    </row>
    <row r="167" spans="2:8" x14ac:dyDescent="0.2">
      <c r="B167" s="368" t="str">
        <f t="shared" si="4"/>
        <v>Auszahlungen SLA F 2021</v>
      </c>
      <c r="C167" s="369" t="s">
        <v>175</v>
      </c>
      <c r="D167" s="359" t="str">
        <f>"Auszahlungen SLA F " &amp; $G$2</f>
        <v>Auszahlungen SLA F 2021</v>
      </c>
      <c r="E167" s="359" t="str">
        <f>"Montants reçus au titre des CCS F " &amp; $G$2</f>
        <v>Montants reçus au titre des CCS F 2021</v>
      </c>
      <c r="F167" s="359" t="str">
        <f>"Versamenti PAS F " &amp; $G$2</f>
        <v>Versamenti PAS F 2021</v>
      </c>
      <c r="G167" s="359" t="str">
        <f>"Outpayments SCC F " &amp; $G$2</f>
        <v>Outpayments SCC F 2021</v>
      </c>
      <c r="H167" s="359" t="s">
        <v>138</v>
      </c>
    </row>
    <row r="168" spans="2:8" x14ac:dyDescent="0.2">
      <c r="B168" s="366" t="str">
        <f t="shared" si="4"/>
        <v>Ständige
Wohnbe-
völkerung</v>
      </c>
      <c r="C168" s="369" t="s">
        <v>138</v>
      </c>
      <c r="D168" s="11" t="s">
        <v>83</v>
      </c>
      <c r="E168" s="11" t="s">
        <v>444</v>
      </c>
      <c r="F168" s="11" t="s">
        <v>488</v>
      </c>
      <c r="G168" s="11" t="s">
        <v>515</v>
      </c>
      <c r="H168" s="11" t="s">
        <v>138</v>
      </c>
    </row>
    <row r="169" spans="2:8" x14ac:dyDescent="0.2">
      <c r="B169" s="366" t="str">
        <f t="shared" si="4"/>
        <v>Summe
Gemeinde-
indikatoren</v>
      </c>
      <c r="C169" s="369" t="s">
        <v>138</v>
      </c>
      <c r="D169" s="11" t="s">
        <v>425</v>
      </c>
      <c r="E169" s="11" t="s">
        <v>471</v>
      </c>
      <c r="F169" s="11" t="s">
        <v>507</v>
      </c>
      <c r="G169" s="11" t="s">
        <v>550</v>
      </c>
      <c r="H169" s="11" t="s">
        <v>138</v>
      </c>
    </row>
    <row r="170" spans="2:8" x14ac:dyDescent="0.2">
      <c r="B170" s="366" t="str">
        <f t="shared" ref="B170:B178" si="5">HLOOKUP($B$9,$D$9:$G$178,ROW()-$B$8,FALSE)</f>
        <v>Kernstadt-
indikator</v>
      </c>
      <c r="C170" s="369" t="s">
        <v>138</v>
      </c>
      <c r="D170" s="11" t="s">
        <v>426</v>
      </c>
      <c r="E170" s="11" t="s">
        <v>472</v>
      </c>
      <c r="F170" s="11" t="s">
        <v>508</v>
      </c>
      <c r="G170" s="11" t="s">
        <v>551</v>
      </c>
      <c r="H170" s="11" t="s">
        <v>138</v>
      </c>
    </row>
    <row r="171" spans="2:8" x14ac:dyDescent="0.2">
      <c r="B171" s="366" t="str">
        <f t="shared" si="5"/>
        <v>Masszahl
Lasten</v>
      </c>
      <c r="C171" s="369" t="s">
        <v>138</v>
      </c>
      <c r="D171" s="11" t="s">
        <v>63</v>
      </c>
      <c r="E171" s="11" t="s">
        <v>462</v>
      </c>
      <c r="F171" s="11" t="s">
        <v>496</v>
      </c>
      <c r="G171" s="11" t="s">
        <v>541</v>
      </c>
      <c r="H171" s="11" t="s">
        <v>138</v>
      </c>
    </row>
    <row r="172" spans="2:8" x14ac:dyDescent="0.2">
      <c r="B172" s="366" t="str">
        <f t="shared" si="5"/>
        <v>Massgebende
Sonderlasten</v>
      </c>
      <c r="C172" s="369" t="s">
        <v>138</v>
      </c>
      <c r="D172" s="11" t="s">
        <v>413</v>
      </c>
      <c r="E172" s="11" t="s">
        <v>463</v>
      </c>
      <c r="F172" s="11" t="s">
        <v>497</v>
      </c>
      <c r="G172" s="11" t="s">
        <v>517</v>
      </c>
      <c r="H172" s="11" t="s">
        <v>138</v>
      </c>
    </row>
    <row r="173" spans="2:8" x14ac:dyDescent="0.2">
      <c r="B173" s="366" t="str">
        <f t="shared" si="5"/>
        <v>Auszahlung
SLA F</v>
      </c>
      <c r="C173" s="369" t="s">
        <v>138</v>
      </c>
      <c r="D173" s="11" t="s">
        <v>112</v>
      </c>
      <c r="E173" s="11" t="s">
        <v>473</v>
      </c>
      <c r="F173" s="11" t="s">
        <v>427</v>
      </c>
      <c r="G173" s="11" t="s">
        <v>428</v>
      </c>
      <c r="H173" s="11" t="s">
        <v>138</v>
      </c>
    </row>
    <row r="174" spans="2:8" x14ac:dyDescent="0.2">
      <c r="B174" s="366" t="str">
        <f t="shared" si="5"/>
        <v>E - E[Min]</v>
      </c>
      <c r="C174" s="369" t="s">
        <v>138</v>
      </c>
      <c r="D174" s="11" t="s">
        <v>180</v>
      </c>
      <c r="E174" s="11" t="s">
        <v>302</v>
      </c>
      <c r="F174" s="11" t="s">
        <v>397</v>
      </c>
      <c r="G174" s="11" t="s">
        <v>180</v>
      </c>
      <c r="H174" s="11" t="s">
        <v>138</v>
      </c>
    </row>
    <row r="175" spans="2:8" x14ac:dyDescent="0.2">
      <c r="B175" s="366" t="str">
        <f t="shared" si="5"/>
        <v>C * (F - F[MW])</v>
      </c>
      <c r="C175" s="369" t="s">
        <v>138</v>
      </c>
      <c r="D175" s="11" t="s">
        <v>181</v>
      </c>
      <c r="E175" s="11" t="s">
        <v>303</v>
      </c>
      <c r="F175" s="11" t="s">
        <v>398</v>
      </c>
      <c r="G175" s="11" t="s">
        <v>251</v>
      </c>
      <c r="H175" s="11" t="s">
        <v>138</v>
      </c>
    </row>
    <row r="176" spans="2:8" x14ac:dyDescent="0.2">
      <c r="B176" s="366" t="str">
        <f t="shared" si="5"/>
        <v>G / G[Schweiz] * Dot</v>
      </c>
      <c r="C176" s="369" t="s">
        <v>138</v>
      </c>
      <c r="D176" s="11" t="s">
        <v>182</v>
      </c>
      <c r="E176" s="11" t="s">
        <v>304</v>
      </c>
      <c r="F176" s="11" t="s">
        <v>399</v>
      </c>
      <c r="G176" s="11" t="s">
        <v>552</v>
      </c>
      <c r="H176" s="11" t="s">
        <v>138</v>
      </c>
    </row>
    <row r="177" spans="2:8" x14ac:dyDescent="0.2">
      <c r="B177" s="366" t="str">
        <f t="shared" si="5"/>
        <v>Minimum (Min)</v>
      </c>
      <c r="C177" s="369" t="s">
        <v>138</v>
      </c>
      <c r="D177" s="11" t="s">
        <v>64</v>
      </c>
      <c r="E177" s="11" t="s">
        <v>300</v>
      </c>
      <c r="F177" s="11" t="s">
        <v>393</v>
      </c>
      <c r="G177" s="11" t="s">
        <v>64</v>
      </c>
      <c r="H177" s="11" t="s">
        <v>138</v>
      </c>
    </row>
    <row r="178" spans="2:8" x14ac:dyDescent="0.2">
      <c r="B178" s="367" t="str">
        <f t="shared" si="5"/>
        <v>Mittelwert (MW)</v>
      </c>
      <c r="C178" s="369" t="s">
        <v>138</v>
      </c>
      <c r="D178" s="11" t="s">
        <v>62</v>
      </c>
      <c r="E178" s="11" t="s">
        <v>298</v>
      </c>
      <c r="F178" s="11" t="s">
        <v>391</v>
      </c>
      <c r="G178" s="11" t="s">
        <v>250</v>
      </c>
      <c r="H178" s="11" t="s">
        <v>138</v>
      </c>
    </row>
  </sheetData>
  <pageMargins left="0.39370078740157483" right="0.39370078740157483" top="0.78740157480314965" bottom="0.78740157480314965" header="0.31496062992125984" footer="0.31496062992125984"/>
  <pageSetup paperSize="9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6"/>
  <sheetViews>
    <sheetView showGridLines="0" zoomScaleNormal="100" workbookViewId="0">
      <selection activeCell="A50" sqref="A50"/>
    </sheetView>
  </sheetViews>
  <sheetFormatPr baseColWidth="10" defaultColWidth="9.140625" defaultRowHeight="12.75" x14ac:dyDescent="0.2"/>
  <cols>
    <col min="1" max="1" width="3.5703125" customWidth="1"/>
    <col min="2" max="2" width="17.42578125" customWidth="1"/>
    <col min="3" max="6" width="15.7109375" customWidth="1"/>
    <col min="7" max="7" width="3.5703125" customWidth="1"/>
  </cols>
  <sheetData>
    <row r="1" spans="2:6" ht="48" customHeight="1" x14ac:dyDescent="0.2"/>
    <row r="2" spans="2:6" ht="28.5" customHeight="1" x14ac:dyDescent="0.2">
      <c r="B2" s="372" t="str">
        <f>DFIE!B65</f>
        <v>Zahlungen im</v>
      </c>
      <c r="C2" s="372"/>
      <c r="D2" s="372"/>
      <c r="E2" s="372"/>
      <c r="F2" s="372"/>
    </row>
    <row r="3" spans="2:6" ht="27.75" customHeight="1" x14ac:dyDescent="0.2">
      <c r="B3" s="373" t="str">
        <f>DFIE!B66</f>
        <v>Lastenausgleich 2021</v>
      </c>
      <c r="C3" s="373"/>
      <c r="D3" s="373"/>
      <c r="E3" s="373"/>
      <c r="F3" s="373"/>
    </row>
    <row r="4" spans="2:6" ht="16.5" customHeight="1" x14ac:dyDescent="0.2">
      <c r="B4" s="31"/>
    </row>
    <row r="5" spans="2:6" ht="16.5" customHeight="1" x14ac:dyDescent="0.2">
      <c r="B5" s="31"/>
    </row>
    <row r="6" spans="2:6" ht="16.5" customHeight="1" x14ac:dyDescent="0.2">
      <c r="B6" s="31"/>
    </row>
    <row r="7" spans="2:6" x14ac:dyDescent="0.2">
      <c r="B7" s="16" t="str">
        <f>DFIE!B67</f>
        <v>Auszahlungen in CHF</v>
      </c>
    </row>
    <row r="8" spans="2:6" ht="64.900000000000006" customHeight="1" x14ac:dyDescent="0.2">
      <c r="B8" s="30"/>
      <c r="C8" s="14" t="str">
        <f>DFIE!B68</f>
        <v>Geografisch-
topografischer
Lastenausgleich
(GLA)</v>
      </c>
      <c r="D8" s="15" t="str">
        <f>DFIE!B69</f>
        <v>Sozio-
demografischer
Lastenausgleich
(SLA A-C)</v>
      </c>
      <c r="E8" s="14" t="str">
        <f>DFIE!B70</f>
        <v>Sozio-
demografischer
Lastenausgleich
(SLA F)</v>
      </c>
      <c r="F8" s="29" t="str">
        <f>DFIE!B61</f>
        <v>Total</v>
      </c>
    </row>
    <row r="9" spans="2:6" x14ac:dyDescent="0.2">
      <c r="B9" s="17" t="str">
        <f>DFIE!$B22</f>
        <v>Zürich</v>
      </c>
      <c r="C9" s="18">
        <f>GLA_2!G9</f>
        <v>0</v>
      </c>
      <c r="D9" s="19">
        <f>SLA_AC_2!O9</f>
        <v>7854095.395088166</v>
      </c>
      <c r="E9" s="18">
        <f>SLA_F_2!H9</f>
        <v>81763872.596689001</v>
      </c>
      <c r="F9" s="20">
        <f>SUM(C9:E9)</f>
        <v>89617967.991777167</v>
      </c>
    </row>
    <row r="10" spans="2:6" x14ac:dyDescent="0.2">
      <c r="B10" s="21" t="str">
        <f>DFIE!$B23</f>
        <v>Bern</v>
      </c>
      <c r="C10" s="22">
        <f>GLA_2!G10</f>
        <v>28250301.702583864</v>
      </c>
      <c r="D10" s="23">
        <f>SLA_AC_2!O10</f>
        <v>4030483.1449404466</v>
      </c>
      <c r="E10" s="22">
        <f>SLA_F_2!H10</f>
        <v>0</v>
      </c>
      <c r="F10" s="24">
        <f t="shared" ref="F10:F34" si="0">SUM(C10:E10)</f>
        <v>32280784.847524311</v>
      </c>
    </row>
    <row r="11" spans="2:6" x14ac:dyDescent="0.2">
      <c r="B11" s="17" t="str">
        <f>DFIE!$B24</f>
        <v>Luzern</v>
      </c>
      <c r="C11" s="18">
        <f>GLA_2!G11</f>
        <v>6080440.4623891683</v>
      </c>
      <c r="D11" s="19">
        <f>SLA_AC_2!O11</f>
        <v>0</v>
      </c>
      <c r="E11" s="18">
        <f>SLA_F_2!H11</f>
        <v>0</v>
      </c>
      <c r="F11" s="20">
        <f t="shared" si="0"/>
        <v>6080440.4623891683</v>
      </c>
    </row>
    <row r="12" spans="2:6" x14ac:dyDescent="0.2">
      <c r="B12" s="21" t="str">
        <f>DFIE!$B25</f>
        <v>Uri</v>
      </c>
      <c r="C12" s="22">
        <f>GLA_2!G12</f>
        <v>11617445.550073028</v>
      </c>
      <c r="D12" s="23">
        <f>SLA_AC_2!O12</f>
        <v>0</v>
      </c>
      <c r="E12" s="22">
        <f>SLA_F_2!H12</f>
        <v>0</v>
      </c>
      <c r="F12" s="24">
        <f t="shared" si="0"/>
        <v>11617445.550073028</v>
      </c>
    </row>
    <row r="13" spans="2:6" x14ac:dyDescent="0.2">
      <c r="B13" s="17" t="str">
        <f>DFIE!$B26</f>
        <v>Schwyz</v>
      </c>
      <c r="C13" s="18">
        <f>GLA_2!G13</f>
        <v>6893038.7679527802</v>
      </c>
      <c r="D13" s="19">
        <f>SLA_AC_2!O13</f>
        <v>0</v>
      </c>
      <c r="E13" s="18">
        <f>SLA_F_2!H13</f>
        <v>0</v>
      </c>
      <c r="F13" s="20">
        <f t="shared" si="0"/>
        <v>6893038.7679527802</v>
      </c>
    </row>
    <row r="14" spans="2:6" x14ac:dyDescent="0.2">
      <c r="B14" s="21" t="str">
        <f>DFIE!$B27</f>
        <v>Obwalden</v>
      </c>
      <c r="C14" s="22">
        <f>GLA_2!G14</f>
        <v>6038371.5852309652</v>
      </c>
      <c r="D14" s="23">
        <f>SLA_AC_2!O14</f>
        <v>0</v>
      </c>
      <c r="E14" s="22">
        <f>SLA_F_2!H14</f>
        <v>0</v>
      </c>
      <c r="F14" s="24">
        <f t="shared" si="0"/>
        <v>6038371.5852309652</v>
      </c>
    </row>
    <row r="15" spans="2:6" x14ac:dyDescent="0.2">
      <c r="B15" s="17" t="str">
        <f>DFIE!$B28</f>
        <v>Nidwalden</v>
      </c>
      <c r="C15" s="18">
        <f>GLA_2!G15</f>
        <v>1312660.3983287369</v>
      </c>
      <c r="D15" s="19">
        <f>SLA_AC_2!O15</f>
        <v>0</v>
      </c>
      <c r="E15" s="18">
        <f>SLA_F_2!H15</f>
        <v>0</v>
      </c>
      <c r="F15" s="20">
        <f t="shared" si="0"/>
        <v>1312660.3983287369</v>
      </c>
    </row>
    <row r="16" spans="2:6" x14ac:dyDescent="0.2">
      <c r="B16" s="21" t="str">
        <f>DFIE!$B29</f>
        <v>Glarus</v>
      </c>
      <c r="C16" s="22">
        <f>GLA_2!G16</f>
        <v>5327065.7216315158</v>
      </c>
      <c r="D16" s="23">
        <f>SLA_AC_2!O16</f>
        <v>0</v>
      </c>
      <c r="E16" s="22">
        <f>SLA_F_2!H16</f>
        <v>0</v>
      </c>
      <c r="F16" s="24">
        <f t="shared" si="0"/>
        <v>5327065.7216315158</v>
      </c>
    </row>
    <row r="17" spans="2:6" x14ac:dyDescent="0.2">
      <c r="B17" s="17" t="str">
        <f>DFIE!$B30</f>
        <v>Zug</v>
      </c>
      <c r="C17" s="18">
        <f>GLA_2!G17</f>
        <v>0</v>
      </c>
      <c r="D17" s="19">
        <f>SLA_AC_2!O17</f>
        <v>463744.22634896211</v>
      </c>
      <c r="E17" s="18">
        <f>SLA_F_2!H17</f>
        <v>0</v>
      </c>
      <c r="F17" s="20">
        <f t="shared" si="0"/>
        <v>463744.22634896211</v>
      </c>
    </row>
    <row r="18" spans="2:6" x14ac:dyDescent="0.2">
      <c r="B18" s="21" t="str">
        <f>DFIE!$B31</f>
        <v>Freiburg</v>
      </c>
      <c r="C18" s="22">
        <f>GLA_2!G18</f>
        <v>8585986.5517948344</v>
      </c>
      <c r="D18" s="23">
        <f>SLA_AC_2!O18</f>
        <v>0</v>
      </c>
      <c r="E18" s="22">
        <f>SLA_F_2!H18</f>
        <v>0</v>
      </c>
      <c r="F18" s="24">
        <f t="shared" si="0"/>
        <v>8585986.5517948344</v>
      </c>
    </row>
    <row r="19" spans="2:6" x14ac:dyDescent="0.2">
      <c r="B19" s="17" t="str">
        <f>DFIE!$B32</f>
        <v>Solothurn</v>
      </c>
      <c r="C19" s="18">
        <f>GLA_2!G19</f>
        <v>0</v>
      </c>
      <c r="D19" s="19">
        <f>SLA_AC_2!O19</f>
        <v>7372205.0094794687</v>
      </c>
      <c r="E19" s="18">
        <f>SLA_F_2!H19</f>
        <v>0</v>
      </c>
      <c r="F19" s="20">
        <f t="shared" si="0"/>
        <v>7372205.0094794687</v>
      </c>
    </row>
    <row r="20" spans="2:6" x14ac:dyDescent="0.2">
      <c r="B20" s="21" t="str">
        <f>DFIE!$B33</f>
        <v>Basel-Stadt</v>
      </c>
      <c r="C20" s="22">
        <f>GLA_2!G20</f>
        <v>0</v>
      </c>
      <c r="D20" s="23">
        <f>SLA_AC_2!O20</f>
        <v>41775401.648773119</v>
      </c>
      <c r="E20" s="22">
        <f>SLA_F_2!H20</f>
        <v>21414420.619585909</v>
      </c>
      <c r="F20" s="24">
        <f t="shared" si="0"/>
        <v>63189822.268359028</v>
      </c>
    </row>
    <row r="21" spans="2:6" x14ac:dyDescent="0.2">
      <c r="B21" s="17" t="str">
        <f>DFIE!$B34</f>
        <v>Basel-Landschaft</v>
      </c>
      <c r="C21" s="18">
        <f>GLA_2!G21</f>
        <v>0</v>
      </c>
      <c r="D21" s="19">
        <f>SLA_AC_2!O21</f>
        <v>0</v>
      </c>
      <c r="E21" s="18">
        <f>SLA_F_2!H21</f>
        <v>0</v>
      </c>
      <c r="F21" s="20">
        <f t="shared" si="0"/>
        <v>0</v>
      </c>
    </row>
    <row r="22" spans="2:6" x14ac:dyDescent="0.2">
      <c r="B22" s="21" t="str">
        <f>DFIE!$B35</f>
        <v>Schaffhausen</v>
      </c>
      <c r="C22" s="22">
        <f>GLA_2!G22</f>
        <v>0</v>
      </c>
      <c r="D22" s="23">
        <f>SLA_AC_2!O22</f>
        <v>1197607.7942549409</v>
      </c>
      <c r="E22" s="22">
        <f>SLA_F_2!H22</f>
        <v>0</v>
      </c>
      <c r="F22" s="24">
        <f t="shared" si="0"/>
        <v>1197607.7942549409</v>
      </c>
    </row>
    <row r="23" spans="2:6" x14ac:dyDescent="0.2">
      <c r="B23" s="17" t="str">
        <f>DFIE!$B36</f>
        <v>Appenzell A.Rh.</v>
      </c>
      <c r="C23" s="18">
        <f>GLA_2!G23</f>
        <v>19810182.697109401</v>
      </c>
      <c r="D23" s="19">
        <f>SLA_AC_2!O23</f>
        <v>0</v>
      </c>
      <c r="E23" s="18">
        <f>SLA_F_2!H23</f>
        <v>0</v>
      </c>
      <c r="F23" s="20">
        <f t="shared" si="0"/>
        <v>19810182.697109401</v>
      </c>
    </row>
    <row r="24" spans="2:6" x14ac:dyDescent="0.2">
      <c r="B24" s="21" t="str">
        <f>DFIE!$B37</f>
        <v>Appenzell I.Rh.</v>
      </c>
      <c r="C24" s="22">
        <f>GLA_2!G24</f>
        <v>8677499.5438673049</v>
      </c>
      <c r="D24" s="23">
        <f>SLA_AC_2!O24</f>
        <v>0</v>
      </c>
      <c r="E24" s="22">
        <f>SLA_F_2!H24</f>
        <v>0</v>
      </c>
      <c r="F24" s="24">
        <f t="shared" si="0"/>
        <v>8677499.5438673049</v>
      </c>
    </row>
    <row r="25" spans="2:6" x14ac:dyDescent="0.2">
      <c r="B25" s="17" t="str">
        <f>DFIE!$B38</f>
        <v>St. Gallen</v>
      </c>
      <c r="C25" s="18">
        <f>GLA_2!G25</f>
        <v>1747994.2238413661</v>
      </c>
      <c r="D25" s="19">
        <f>SLA_AC_2!O25</f>
        <v>0</v>
      </c>
      <c r="E25" s="18">
        <f>SLA_F_2!H25</f>
        <v>0</v>
      </c>
      <c r="F25" s="20">
        <f t="shared" si="0"/>
        <v>1747994.2238413661</v>
      </c>
    </row>
    <row r="26" spans="2:6" x14ac:dyDescent="0.2">
      <c r="B26" s="21" t="str">
        <f>DFIE!$B39</f>
        <v>Graubünden</v>
      </c>
      <c r="C26" s="22">
        <f>GLA_2!G26</f>
        <v>136612252.51031172</v>
      </c>
      <c r="D26" s="23">
        <f>SLA_AC_2!O26</f>
        <v>0</v>
      </c>
      <c r="E26" s="22">
        <f>SLA_F_2!H26</f>
        <v>0</v>
      </c>
      <c r="F26" s="24">
        <f t="shared" si="0"/>
        <v>136612252.51031172</v>
      </c>
    </row>
    <row r="27" spans="2:6" x14ac:dyDescent="0.2">
      <c r="B27" s="17" t="str">
        <f>DFIE!$B40</f>
        <v>Aargau</v>
      </c>
      <c r="C27" s="18">
        <f>GLA_2!G27</f>
        <v>0</v>
      </c>
      <c r="D27" s="19">
        <f>SLA_AC_2!O27</f>
        <v>0</v>
      </c>
      <c r="E27" s="18">
        <f>SLA_F_2!H27</f>
        <v>0</v>
      </c>
      <c r="F27" s="20">
        <f t="shared" si="0"/>
        <v>0</v>
      </c>
    </row>
    <row r="28" spans="2:6" x14ac:dyDescent="0.2">
      <c r="B28" s="21" t="str">
        <f>DFIE!$B41</f>
        <v>Thurgau</v>
      </c>
      <c r="C28" s="22">
        <f>GLA_2!G28</f>
        <v>3561208.1606359426</v>
      </c>
      <c r="D28" s="23">
        <f>SLA_AC_2!O28</f>
        <v>0</v>
      </c>
      <c r="E28" s="22">
        <f>SLA_F_2!H28</f>
        <v>0</v>
      </c>
      <c r="F28" s="24">
        <f t="shared" si="0"/>
        <v>3561208.1606359426</v>
      </c>
    </row>
    <row r="29" spans="2:6" x14ac:dyDescent="0.2">
      <c r="B29" s="17" t="str">
        <f>DFIE!$B42</f>
        <v>Tessin</v>
      </c>
      <c r="C29" s="18">
        <f>GLA_2!G29</f>
        <v>14596902.772235557</v>
      </c>
      <c r="D29" s="19">
        <f>SLA_AC_2!O29</f>
        <v>11049091.747322315</v>
      </c>
      <c r="E29" s="18">
        <f>SLA_F_2!H29</f>
        <v>0</v>
      </c>
      <c r="F29" s="20">
        <f t="shared" si="0"/>
        <v>25645994.519557871</v>
      </c>
    </row>
    <row r="30" spans="2:6" x14ac:dyDescent="0.2">
      <c r="B30" s="21" t="str">
        <f>DFIE!$B43</f>
        <v>Waadt</v>
      </c>
      <c r="C30" s="22">
        <f>GLA_2!G30</f>
        <v>59131.217799652761</v>
      </c>
      <c r="D30" s="23">
        <f>SLA_AC_2!O30</f>
        <v>96582069.892310888</v>
      </c>
      <c r="E30" s="22">
        <f>SLA_F_2!H30</f>
        <v>4445113.8789291158</v>
      </c>
      <c r="F30" s="24">
        <f t="shared" si="0"/>
        <v>101086314.98903966</v>
      </c>
    </row>
    <row r="31" spans="2:6" x14ac:dyDescent="0.2">
      <c r="B31" s="17" t="str">
        <f>DFIE!$B44</f>
        <v>Wallis</v>
      </c>
      <c r="C31" s="18">
        <f>GLA_2!G31</f>
        <v>73763737.803628504</v>
      </c>
      <c r="D31" s="19">
        <f>SLA_AC_2!O31</f>
        <v>11274093.822462063</v>
      </c>
      <c r="E31" s="18">
        <f>SLA_F_2!H31</f>
        <v>0</v>
      </c>
      <c r="F31" s="20">
        <f t="shared" si="0"/>
        <v>85037831.626090571</v>
      </c>
    </row>
    <row r="32" spans="2:6" x14ac:dyDescent="0.2">
      <c r="B32" s="21" t="str">
        <f>DFIE!$B45</f>
        <v>Neuenburg</v>
      </c>
      <c r="C32" s="22">
        <f>GLA_2!G32</f>
        <v>22993343.865773302</v>
      </c>
      <c r="D32" s="23">
        <f>SLA_AC_2!O32</f>
        <v>14735852.396432634</v>
      </c>
      <c r="E32" s="22">
        <f>SLA_F_2!H32</f>
        <v>0</v>
      </c>
      <c r="F32" s="24">
        <f t="shared" si="0"/>
        <v>37729196.262205936</v>
      </c>
    </row>
    <row r="33" spans="2:6" x14ac:dyDescent="0.2">
      <c r="B33" s="17" t="str">
        <f>DFIE!$B46</f>
        <v>Genf</v>
      </c>
      <c r="C33" s="18">
        <f>GLA_2!G33</f>
        <v>0</v>
      </c>
      <c r="D33" s="19">
        <f>SLA_AC_2!O33</f>
        <v>97026920.405447781</v>
      </c>
      <c r="E33" s="18">
        <f>SLA_F_2!H33</f>
        <v>39153725.854269177</v>
      </c>
      <c r="F33" s="20">
        <f t="shared" si="0"/>
        <v>136180646.25971696</v>
      </c>
    </row>
    <row r="34" spans="2:6" x14ac:dyDescent="0.2">
      <c r="B34" s="21" t="str">
        <f>DFIE!$B47</f>
        <v>Jura</v>
      </c>
      <c r="C34" s="22">
        <f>GLA_2!G34</f>
        <v>4403835.3132319907</v>
      </c>
      <c r="D34" s="23">
        <f>SLA_AC_2!O34</f>
        <v>192700.41608560877</v>
      </c>
      <c r="E34" s="22">
        <f>SLA_F_2!H34</f>
        <v>0</v>
      </c>
      <c r="F34" s="24">
        <f t="shared" si="0"/>
        <v>4596535.7293175999</v>
      </c>
    </row>
    <row r="35" spans="2:6" x14ac:dyDescent="0.2">
      <c r="B35" s="25" t="str">
        <f>DFIE!$B48</f>
        <v>Schweiz</v>
      </c>
      <c r="C35" s="26">
        <f>SUM(C9:C34)</f>
        <v>360331398.84841973</v>
      </c>
      <c r="D35" s="27">
        <f>SUM(D9:D34)</f>
        <v>293554265.8989464</v>
      </c>
      <c r="E35" s="26">
        <f t="shared" ref="E35:F35" si="1">SUM(E9:E34)</f>
        <v>146777132.9494732</v>
      </c>
      <c r="F35" s="28">
        <f t="shared" si="1"/>
        <v>800662797.69683921</v>
      </c>
    </row>
    <row r="36" spans="2:6" ht="89.25" customHeight="1" x14ac:dyDescent="0.2">
      <c r="B36" s="374" t="str">
        <f>DFIE!B71</f>
        <v>Die Berechnung des Lastenausgleichs wird im Technischen Bericht detailliert beschrieben:
www.efv.admin.ch → Themen  → Finanzausgleich  → Dokumentation</v>
      </c>
      <c r="C36" s="374"/>
      <c r="D36" s="374"/>
      <c r="E36" s="374"/>
      <c r="F36" s="374"/>
    </row>
  </sheetData>
  <mergeCells count="3">
    <mergeCell ref="B2:F2"/>
    <mergeCell ref="B3:F3"/>
    <mergeCell ref="B36:F36"/>
  </mergeCells>
  <conditionalFormatting sqref="D9:F34">
    <cfRule type="expression" dxfId="34" priority="3">
      <formula>#REF!="Nicht optimiert!"</formula>
    </cfRule>
  </conditionalFormatting>
  <conditionalFormatting sqref="B9:B34">
    <cfRule type="expression" dxfId="33" priority="4">
      <formula>SIGN(#REF!-100)&lt;&gt;SIGN($B9-100)</formula>
    </cfRule>
  </conditionalFormatting>
  <conditionalFormatting sqref="C9:C34">
    <cfRule type="expression" dxfId="32" priority="2">
      <formula>#REF!="Nicht optimiert!"</formula>
    </cfRule>
  </conditionalFormatting>
  <pageMargins left="0.78740157480314965" right="0.78740157480314965" top="0.98425196850393704" bottom="0.78740157480314965" header="0.51181102362204722" footer="0.51181102362204722"/>
  <pageSetup paperSize="9" scale="95" orientation="portrait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showGridLines="0" zoomScaleNormal="100" workbookViewId="0">
      <selection activeCell="A50" sqref="A50"/>
    </sheetView>
  </sheetViews>
  <sheetFormatPr baseColWidth="10" defaultColWidth="9.140625" defaultRowHeight="12.75" x14ac:dyDescent="0.2"/>
  <cols>
    <col min="1" max="1" width="1.42578125" customWidth="1"/>
    <col min="2" max="2" width="30.28515625" customWidth="1"/>
    <col min="3" max="3" width="8" customWidth="1"/>
    <col min="4" max="7" width="11.7109375" customWidth="1"/>
    <col min="8" max="9" width="14.5703125" customWidth="1"/>
    <col min="10" max="10" width="20.5703125" customWidth="1"/>
  </cols>
  <sheetData>
    <row r="1" spans="1:10" ht="23.25" customHeight="1" x14ac:dyDescent="0.25">
      <c r="B1" s="37" t="str">
        <f>DFIE!B72</f>
        <v>Fortschreibung der Dotationen im Lastenausgleich 2021</v>
      </c>
      <c r="C1" s="37"/>
      <c r="D1" s="37"/>
      <c r="E1" s="37"/>
      <c r="F1" s="37"/>
      <c r="G1" s="37"/>
      <c r="H1" s="37"/>
      <c r="I1" s="37"/>
      <c r="J1" s="37"/>
    </row>
    <row r="2" spans="1:10" ht="22.5" customHeight="1" x14ac:dyDescent="0.3">
      <c r="A2" s="38"/>
      <c r="B2" s="16" t="str">
        <f>DFIE!$B$73</f>
        <v>in CHF</v>
      </c>
      <c r="J2" s="35"/>
    </row>
    <row r="3" spans="1:10" ht="43.15" customHeight="1" x14ac:dyDescent="0.2">
      <c r="B3" s="36"/>
      <c r="C3" s="67"/>
      <c r="D3" s="375" t="str">
        <f>DFIE!B74</f>
        <v>Geografisch-topografischer Lastenausgleich (GLA)</v>
      </c>
      <c r="E3" s="377"/>
      <c r="F3" s="377"/>
      <c r="G3" s="376"/>
      <c r="H3" s="375" t="str">
        <f>DFIE!B75</f>
        <v>Soziodemografischer
Lastenausgleich (SLA)</v>
      </c>
      <c r="I3" s="376"/>
      <c r="J3" s="29" t="str">
        <f>DFIE!B76</f>
        <v>Lastenausgleich
Total</v>
      </c>
    </row>
    <row r="4" spans="1:10" ht="15" customHeight="1" x14ac:dyDescent="0.2">
      <c r="A4" s="32"/>
      <c r="B4" s="68" t="str">
        <f>DFIE!$B$77</f>
        <v>Ordentliche Dotation 2020</v>
      </c>
      <c r="C4" s="58"/>
      <c r="D4" s="64"/>
      <c r="E4" s="59"/>
      <c r="F4" s="59"/>
      <c r="G4" s="60">
        <v>364339129.27039403</v>
      </c>
      <c r="H4" s="61"/>
      <c r="I4" s="62">
        <v>364339129.27039403</v>
      </c>
      <c r="J4" s="63">
        <f>G4+I4</f>
        <v>728678258.54078805</v>
      </c>
    </row>
    <row r="5" spans="1:10" ht="12.75" customHeight="1" x14ac:dyDescent="0.25">
      <c r="B5" s="41" t="str">
        <f>DFIE!$B$78</f>
        <v>+ Teuerung (LIK 04/2020)</v>
      </c>
      <c r="C5" s="55">
        <v>-1.0999999999999999E-2</v>
      </c>
      <c r="D5" s="57" t="s">
        <v>577</v>
      </c>
      <c r="E5" s="46"/>
      <c r="F5" s="46"/>
      <c r="G5" s="47">
        <f>G4*$C$5</f>
        <v>-4007730.4219743339</v>
      </c>
      <c r="H5" s="51"/>
      <c r="I5" s="39">
        <f>I4*$C$5</f>
        <v>-4007730.4219743339</v>
      </c>
      <c r="J5" s="42">
        <f>G5+I5</f>
        <v>-8015460.8439486679</v>
      </c>
    </row>
    <row r="6" spans="1:10" ht="15" customHeight="1" x14ac:dyDescent="0.2">
      <c r="B6" s="43" t="str">
        <f>DFIE!$B$79</f>
        <v>+ Anpassung Dotation</v>
      </c>
      <c r="C6" s="56"/>
      <c r="D6" s="10"/>
      <c r="E6" s="48"/>
      <c r="F6" s="48"/>
      <c r="G6" s="49">
        <v>0</v>
      </c>
      <c r="H6" s="52"/>
      <c r="I6" s="50">
        <v>0</v>
      </c>
      <c r="J6" s="45">
        <f>G6+I6</f>
        <v>0</v>
      </c>
    </row>
    <row r="7" spans="1:10" ht="15" customHeight="1" x14ac:dyDescent="0.2">
      <c r="A7" s="34"/>
      <c r="B7" s="65" t="str">
        <f>DFIE!$B$80</f>
        <v>Ordentliche Dotation 2021</v>
      </c>
      <c r="C7" s="66"/>
      <c r="D7" s="54"/>
      <c r="E7" s="76"/>
      <c r="F7" s="76"/>
      <c r="G7" s="77">
        <f>SUM(G4:G6)</f>
        <v>360331398.84841967</v>
      </c>
      <c r="H7" s="54"/>
      <c r="I7" s="53">
        <f>SUM(I4:I6)</f>
        <v>360331398.84841967</v>
      </c>
      <c r="J7" s="40">
        <f>SUM(J4:J6)</f>
        <v>720662797.69683933</v>
      </c>
    </row>
    <row r="8" spans="1:10" ht="15" customHeight="1" x14ac:dyDescent="0.2">
      <c r="A8" s="34"/>
      <c r="B8" s="43" t="str">
        <f>DFIE!B81</f>
        <v>Erhöhung gemäss Art. 9 Abs. 2bis FiLaG</v>
      </c>
      <c r="C8" s="44"/>
      <c r="D8" s="43"/>
      <c r="E8" s="48"/>
      <c r="F8" s="48"/>
      <c r="G8" s="49">
        <v>0</v>
      </c>
      <c r="H8" s="43"/>
      <c r="I8" s="50">
        <v>80000000</v>
      </c>
      <c r="J8" s="45">
        <f>G8+I8</f>
        <v>80000000</v>
      </c>
    </row>
    <row r="9" spans="1:10" ht="15" customHeight="1" x14ac:dyDescent="0.2">
      <c r="A9" s="34"/>
      <c r="B9" s="65" t="str">
        <f>DFIE!B82</f>
        <v>Dotation 2021</v>
      </c>
      <c r="C9" s="66"/>
      <c r="D9" s="54"/>
      <c r="E9" s="76"/>
      <c r="F9" s="76"/>
      <c r="G9" s="77">
        <f>SUM(G7:G8)</f>
        <v>360331398.84841967</v>
      </c>
      <c r="H9" s="54"/>
      <c r="I9" s="53">
        <f>SUM(I7:I8)</f>
        <v>440331398.84841967</v>
      </c>
      <c r="J9" s="40">
        <f>SUM(J7:J8)</f>
        <v>800662797.69683933</v>
      </c>
    </row>
    <row r="10" spans="1:10" ht="15" customHeight="1" x14ac:dyDescent="0.2">
      <c r="B10" s="33"/>
      <c r="C10" s="33"/>
      <c r="D10" s="33"/>
      <c r="E10" s="33"/>
      <c r="F10" s="33"/>
      <c r="G10" s="33"/>
    </row>
    <row r="11" spans="1:10" ht="15" customHeight="1" x14ac:dyDescent="0.2">
      <c r="B11" s="68" t="str">
        <f>DFIE!B89</f>
        <v>Teilausgleiche</v>
      </c>
      <c r="C11" s="64"/>
      <c r="D11" s="70" t="str">
        <f>DFIE!B83</f>
        <v>GLA 1</v>
      </c>
      <c r="E11" s="71" t="str">
        <f>DFIE!B84</f>
        <v>GLA 2</v>
      </c>
      <c r="F11" s="71" t="str">
        <f>DFIE!B85</f>
        <v>GLA 3</v>
      </c>
      <c r="G11" s="72" t="str">
        <f>DFIE!B86</f>
        <v>GLA 4</v>
      </c>
      <c r="H11" s="70" t="str">
        <f>DFIE!B87</f>
        <v>SLA A-C</v>
      </c>
      <c r="I11" s="72" t="str">
        <f>DFIE!B88</f>
        <v>SLA F</v>
      </c>
      <c r="J11" s="73"/>
    </row>
    <row r="12" spans="1:10" ht="15" customHeight="1" x14ac:dyDescent="0.2">
      <c r="B12" s="78" t="str">
        <f>DFIE!B90</f>
        <v>Anteil</v>
      </c>
      <c r="C12" s="79"/>
      <c r="D12" s="80">
        <f>1/3</f>
        <v>0.33333333333333331</v>
      </c>
      <c r="E12" s="81">
        <f>1/3</f>
        <v>0.33333333333333331</v>
      </c>
      <c r="F12" s="81">
        <f>1/6</f>
        <v>0.16666666666666666</v>
      </c>
      <c r="G12" s="82">
        <f>1/6</f>
        <v>0.16666666666666666</v>
      </c>
      <c r="H12" s="80">
        <f>2/3</f>
        <v>0.66666666666666663</v>
      </c>
      <c r="I12" s="82">
        <f>1-H12</f>
        <v>0.33333333333333337</v>
      </c>
      <c r="J12" s="74"/>
    </row>
    <row r="13" spans="1:10" ht="15" customHeight="1" x14ac:dyDescent="0.2">
      <c r="A13" s="34"/>
      <c r="B13" s="25" t="str">
        <f>DFIE!B82</f>
        <v>Dotation 2021</v>
      </c>
      <c r="C13" s="69"/>
      <c r="D13" s="75">
        <f>$G$9*D12</f>
        <v>120110466.28280655</v>
      </c>
      <c r="E13" s="76">
        <f t="shared" ref="E13:G13" si="0">$G$9*E12</f>
        <v>120110466.28280655</v>
      </c>
      <c r="F13" s="76">
        <f t="shared" si="0"/>
        <v>60055233.141403273</v>
      </c>
      <c r="G13" s="77">
        <f t="shared" si="0"/>
        <v>60055233.141403273</v>
      </c>
      <c r="H13" s="75">
        <f>$I$9*H12</f>
        <v>293554265.8989464</v>
      </c>
      <c r="I13" s="77">
        <f>$I$9*I12</f>
        <v>146777132.94947323</v>
      </c>
      <c r="J13" s="77">
        <f>SUM(D13:I13)</f>
        <v>800662797.69683921</v>
      </c>
    </row>
  </sheetData>
  <mergeCells count="2">
    <mergeCell ref="H3:I3"/>
    <mergeCell ref="D3:G3"/>
  </mergeCells>
  <conditionalFormatting sqref="H12 C5 G4 I4 G6 I6">
    <cfRule type="expression" dxfId="31" priority="5" stopIfTrue="1">
      <formula>ISBLANK(C4)</formula>
    </cfRule>
  </conditionalFormatting>
  <conditionalFormatting sqref="G8 I8">
    <cfRule type="expression" dxfId="30" priority="2" stopIfTrue="1">
      <formula>ISBLANK(G8)</formula>
    </cfRule>
  </conditionalFormatting>
  <conditionalFormatting sqref="D5">
    <cfRule type="expression" dxfId="29" priority="1" stopIfTrue="1">
      <formula>ISBLANK(D5)</formula>
    </cfRule>
  </conditionalFormatting>
  <pageMargins left="0.78740157480314965" right="0.78740157480314965" top="0.98425196850393704" bottom="0.78740157480314965" header="0.51181102362204722" footer="0.51181102362204722"/>
  <pageSetup paperSize="9" scale="95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showGridLines="0" zoomScaleNormal="100" workbookViewId="0">
      <selection activeCell="A80" sqref="A80"/>
    </sheetView>
  </sheetViews>
  <sheetFormatPr baseColWidth="10" defaultColWidth="9.140625" defaultRowHeight="12.75" x14ac:dyDescent="0.2"/>
  <cols>
    <col min="1" max="1" width="1.42578125" customWidth="1"/>
    <col min="2" max="2" width="16.85546875" customWidth="1"/>
    <col min="3" max="3" width="19.7109375" customWidth="1"/>
    <col min="4" max="4" width="15.7109375" customWidth="1"/>
    <col min="5" max="6" width="13.7109375" customWidth="1"/>
    <col min="7" max="7" width="14.7109375" customWidth="1"/>
    <col min="8" max="8" width="19.7109375" customWidth="1"/>
    <col min="9" max="9" width="10" customWidth="1"/>
    <col min="10" max="10" width="16.85546875" customWidth="1"/>
    <col min="11" max="12" width="17.7109375" customWidth="1"/>
    <col min="13" max="14" width="13.7109375" customWidth="1"/>
    <col min="15" max="15" width="14.7109375" customWidth="1"/>
    <col min="16" max="16" width="19.7109375" customWidth="1"/>
  </cols>
  <sheetData>
    <row r="1" spans="1:16" ht="36" customHeight="1" x14ac:dyDescent="0.35">
      <c r="A1" s="83"/>
      <c r="B1" s="116" t="str">
        <f>DFIE!B91</f>
        <v>GLA 1 (Siedlungshöhe)</v>
      </c>
      <c r="C1" s="89"/>
      <c r="D1" s="89"/>
      <c r="E1" s="31"/>
      <c r="F1" s="31"/>
      <c r="G1" s="31"/>
      <c r="H1" s="102" t="str">
        <f>DFIE!B92</f>
        <v>Indikator = Anteil der Wohnbevölkerung mit einer Wohnhöhe von über 800 m</v>
      </c>
      <c r="J1" s="116" t="str">
        <f>DFIE!B93</f>
        <v>GLA 2 (Steilheit des Geländes)</v>
      </c>
      <c r="K1" s="89"/>
      <c r="L1" s="89"/>
      <c r="M1" s="89"/>
      <c r="O1" s="95"/>
      <c r="P1" s="102" t="str">
        <f>DFIE!B94</f>
        <v>Indikator = Mittlere Höhe der produktiven Fläche</v>
      </c>
    </row>
    <row r="2" spans="1:16" ht="12" customHeight="1" x14ac:dyDescent="0.2">
      <c r="A2" s="83"/>
      <c r="B2" s="85" t="str">
        <f>DFIE!$B$49</f>
        <v>Spalte</v>
      </c>
      <c r="C2" s="87" t="s">
        <v>47</v>
      </c>
      <c r="D2" s="86" t="s">
        <v>48</v>
      </c>
      <c r="E2" s="86" t="s">
        <v>56</v>
      </c>
      <c r="F2" s="86" t="s">
        <v>50</v>
      </c>
      <c r="G2" s="86" t="s">
        <v>51</v>
      </c>
      <c r="H2" s="88" t="s">
        <v>52</v>
      </c>
      <c r="J2" s="85" t="str">
        <f>DFIE!$B$49</f>
        <v>Spalte</v>
      </c>
      <c r="K2" s="87" t="s">
        <v>53</v>
      </c>
      <c r="L2" s="86" t="s">
        <v>54</v>
      </c>
      <c r="M2" s="86" t="s">
        <v>55</v>
      </c>
      <c r="N2" s="86" t="s">
        <v>65</v>
      </c>
      <c r="O2" s="86" t="s">
        <v>66</v>
      </c>
      <c r="P2" s="88" t="s">
        <v>97</v>
      </c>
    </row>
    <row r="3" spans="1:16" ht="12" customHeight="1" x14ac:dyDescent="0.2">
      <c r="A3" s="83"/>
      <c r="B3" s="85" t="str">
        <f>DFIE!$B$50</f>
        <v>Formel</v>
      </c>
      <c r="C3" s="98"/>
      <c r="D3" s="97"/>
      <c r="E3" s="97" t="s">
        <v>92</v>
      </c>
      <c r="F3" s="97" t="str">
        <f>DFIE!$B$112</f>
        <v>E / E[Schweiz]</v>
      </c>
      <c r="G3" s="97" t="s">
        <v>94</v>
      </c>
      <c r="H3" s="99" t="str">
        <f>DFIE!$B$113</f>
        <v>G / G[Schweiz] * Dotation</v>
      </c>
      <c r="J3" s="85" t="str">
        <f>DFIE!$B$50</f>
        <v>Formel</v>
      </c>
      <c r="K3" s="98"/>
      <c r="L3" s="97"/>
      <c r="M3" s="97" t="s">
        <v>54</v>
      </c>
      <c r="N3" s="97" t="str">
        <f>DFIE!$B$114</f>
        <v>M / M[Schweiz]</v>
      </c>
      <c r="O3" s="97" t="s">
        <v>99</v>
      </c>
      <c r="P3" s="99" t="str">
        <f>DFIE!$B$115</f>
        <v>O / O[Schweiz] * Dotation</v>
      </c>
    </row>
    <row r="4" spans="1:16" ht="42" customHeight="1" x14ac:dyDescent="0.2">
      <c r="B4" s="129"/>
      <c r="C4" s="124" t="str">
        <f>DFIE!B99</f>
        <v>Ständige Wohnbev.
mit einer Wohnhöhe
von über 800 m.ü.M.</v>
      </c>
      <c r="D4" s="124" t="str">
        <f>DFIE!$B$100</f>
        <v>Ständige Wohn-
bevölkerung</v>
      </c>
      <c r="E4" s="128" t="str">
        <f>DFIE!$B$101</f>
        <v>Indikator</v>
      </c>
      <c r="F4" s="124" t="str">
        <f>DFIE!$B$102</f>
        <v>Lastenindex</v>
      </c>
      <c r="G4" s="124" t="str">
        <f>DFIE!$B$103</f>
        <v>Massgebende
Sonderlasten</v>
      </c>
      <c r="H4" s="132" t="str">
        <f>DFIE!B104</f>
        <v>Auszahlung
GLA 1</v>
      </c>
      <c r="J4" s="129"/>
      <c r="K4" s="124" t="str">
        <f>DFIE!B105</f>
        <v>Produktive
Fläche</v>
      </c>
      <c r="L4" s="124" t="str">
        <f>DFIE!B106</f>
        <v>Höhenmedian
produktive Fläche</v>
      </c>
      <c r="M4" s="128" t="str">
        <f>DFIE!$B$101</f>
        <v>Indikator</v>
      </c>
      <c r="N4" s="124" t="str">
        <f>DFIE!$B$102</f>
        <v>Lastenindex</v>
      </c>
      <c r="O4" s="124" t="str">
        <f>DFIE!$B$103</f>
        <v>Massgebende
Sonderlasten</v>
      </c>
      <c r="P4" s="132" t="str">
        <f>DFIE!B107</f>
        <v>Auszahlung
GLA 2</v>
      </c>
    </row>
    <row r="5" spans="1:16" ht="12.75" customHeight="1" x14ac:dyDescent="0.2">
      <c r="A5" s="133"/>
      <c r="B5" s="103" t="str">
        <f>DFIE!$B$51</f>
        <v>Erhebungsjahr</v>
      </c>
      <c r="C5" s="100">
        <v>2018</v>
      </c>
      <c r="D5" s="100">
        <v>2018</v>
      </c>
      <c r="E5" s="106"/>
      <c r="F5" s="106"/>
      <c r="G5" s="107"/>
      <c r="H5" s="108"/>
      <c r="J5" s="103" t="str">
        <f>DFIE!$B$51</f>
        <v>Erhebungsjahr</v>
      </c>
      <c r="K5" s="100">
        <v>2018</v>
      </c>
      <c r="L5" s="100">
        <v>2018</v>
      </c>
      <c r="M5" s="106"/>
      <c r="N5" s="106"/>
      <c r="O5" s="107"/>
      <c r="P5" s="109"/>
    </row>
    <row r="6" spans="1:16" ht="12.75" customHeight="1" x14ac:dyDescent="0.2">
      <c r="A6" s="133"/>
      <c r="B6" s="103" t="str">
        <f>DFIE!$B$52</f>
        <v>Einheit</v>
      </c>
      <c r="C6" s="90" t="str">
        <f>DFIE!$B$56</f>
        <v>Anzahl</v>
      </c>
      <c r="D6" s="105" t="str">
        <f>DFIE!$B$56</f>
        <v>Anzahl</v>
      </c>
      <c r="E6" s="105" t="str">
        <f>DFIE!$B$58</f>
        <v>Prozent</v>
      </c>
      <c r="F6" s="105" t="str">
        <f>DFIE!$B$57</f>
        <v>Punkte</v>
      </c>
      <c r="G6" s="84"/>
      <c r="H6" s="104" t="str">
        <f>DFIE!$B$54</f>
        <v>CHF</v>
      </c>
      <c r="J6" s="103" t="str">
        <f>DFIE!$B$52</f>
        <v>Einheit</v>
      </c>
      <c r="K6" s="90" t="str">
        <f>DFIE!$B$59</f>
        <v>Hektaren</v>
      </c>
      <c r="L6" s="105" t="str">
        <f>DFIE!$B$60</f>
        <v>Meter ü. M.</v>
      </c>
      <c r="M6" s="105" t="str">
        <f>DFIE!$B$60</f>
        <v>Meter ü. M.</v>
      </c>
      <c r="N6" s="105" t="str">
        <f>DFIE!$B$57</f>
        <v>Punkte</v>
      </c>
      <c r="O6" s="84"/>
      <c r="P6" s="104" t="str">
        <f>DFIE!$B$54</f>
        <v>CHF</v>
      </c>
    </row>
    <row r="7" spans="1:16" x14ac:dyDescent="0.2">
      <c r="A7" s="114"/>
      <c r="B7" s="130" t="str">
        <f>DFIE!$B22</f>
        <v>Zürich</v>
      </c>
      <c r="C7" s="91">
        <v>2155</v>
      </c>
      <c r="D7" s="91">
        <v>1520968</v>
      </c>
      <c r="E7" s="110">
        <f t="shared" ref="E7:E33" si="0">C7/D7</f>
        <v>1.416860841253728E-3</v>
      </c>
      <c r="F7" s="112">
        <f t="shared" ref="F7:F33" si="1">ROUND(E7/E$33*100,1)</f>
        <v>2</v>
      </c>
      <c r="G7" s="92">
        <f>MAX((F7-100)*C7,0)</f>
        <v>0</v>
      </c>
      <c r="H7" s="93">
        <f>G7/G$33*DOT!$D$13</f>
        <v>0</v>
      </c>
      <c r="J7" s="130" t="str">
        <f>DFIE!$B22</f>
        <v>Zürich</v>
      </c>
      <c r="K7" s="91">
        <v>162171</v>
      </c>
      <c r="L7" s="91">
        <v>511</v>
      </c>
      <c r="M7" s="96">
        <f>L7</f>
        <v>511</v>
      </c>
      <c r="N7" s="112">
        <f t="shared" ref="N7:N33" si="2">ROUND(L7/L$33*100,1)</f>
        <v>59.7</v>
      </c>
      <c r="O7" s="92">
        <f>MAX((N7-100)*K7,0)</f>
        <v>0</v>
      </c>
      <c r="P7" s="93">
        <f>O7/O$33*DOT!$E$13</f>
        <v>0</v>
      </c>
    </row>
    <row r="8" spans="1:16" x14ac:dyDescent="0.2">
      <c r="A8" s="114"/>
      <c r="B8" s="117" t="str">
        <f>DFIE!$B23</f>
        <v>Bern</v>
      </c>
      <c r="C8" s="118">
        <v>93046</v>
      </c>
      <c r="D8" s="118">
        <v>1034977</v>
      </c>
      <c r="E8" s="119">
        <f t="shared" si="0"/>
        <v>8.9901514719650771E-2</v>
      </c>
      <c r="F8" s="120">
        <f t="shared" si="1"/>
        <v>127.8</v>
      </c>
      <c r="G8" s="121">
        <f t="shared" ref="G8:G32" si="3">MAX((F8-100)*C8,0)</f>
        <v>2586678.7999999998</v>
      </c>
      <c r="H8" s="122">
        <f>G8/G$33*DOT!$D$13</f>
        <v>1915836.2288447851</v>
      </c>
      <c r="J8" s="117" t="str">
        <f>DFIE!$B23</f>
        <v>Bern</v>
      </c>
      <c r="K8" s="118">
        <v>482784</v>
      </c>
      <c r="L8" s="118">
        <v>873</v>
      </c>
      <c r="M8" s="123">
        <f t="shared" ref="M8:M33" si="4">L8</f>
        <v>873</v>
      </c>
      <c r="N8" s="120">
        <f t="shared" si="2"/>
        <v>102</v>
      </c>
      <c r="O8" s="121">
        <f t="shared" ref="O8:O32" si="5">MAX((N8-100)*K8,0)</f>
        <v>965568</v>
      </c>
      <c r="P8" s="122">
        <f>O8/O$33*DOT!$E$13</f>
        <v>1335047.7430178681</v>
      </c>
    </row>
    <row r="9" spans="1:16" x14ac:dyDescent="0.2">
      <c r="A9" s="114"/>
      <c r="B9" s="130" t="str">
        <f>DFIE!$B24</f>
        <v>Luzern</v>
      </c>
      <c r="C9" s="91">
        <v>12506</v>
      </c>
      <c r="D9" s="91">
        <v>409557</v>
      </c>
      <c r="E9" s="110">
        <f t="shared" si="0"/>
        <v>3.0535432186484419E-2</v>
      </c>
      <c r="F9" s="112">
        <f t="shared" si="1"/>
        <v>43.4</v>
      </c>
      <c r="G9" s="92">
        <f t="shared" si="3"/>
        <v>0</v>
      </c>
      <c r="H9" s="93">
        <f>G9/G$33*DOT!$D$13</f>
        <v>0</v>
      </c>
      <c r="J9" s="130" t="str">
        <f>DFIE!$B24</f>
        <v>Luzern</v>
      </c>
      <c r="K9" s="91">
        <v>139086</v>
      </c>
      <c r="L9" s="91">
        <v>689</v>
      </c>
      <c r="M9" s="96">
        <f t="shared" si="4"/>
        <v>689</v>
      </c>
      <c r="N9" s="112">
        <f t="shared" si="2"/>
        <v>80.5</v>
      </c>
      <c r="O9" s="92">
        <f t="shared" si="5"/>
        <v>0</v>
      </c>
      <c r="P9" s="93">
        <f>O9/O$33*DOT!$E$13</f>
        <v>0</v>
      </c>
    </row>
    <row r="10" spans="1:16" x14ac:dyDescent="0.2">
      <c r="A10" s="114"/>
      <c r="B10" s="117" t="str">
        <f>DFIE!$B25</f>
        <v>Uri</v>
      </c>
      <c r="C10" s="118">
        <v>5700</v>
      </c>
      <c r="D10" s="118">
        <v>36433</v>
      </c>
      <c r="E10" s="119">
        <f t="shared" si="0"/>
        <v>0.15645156863283288</v>
      </c>
      <c r="F10" s="120">
        <f t="shared" si="1"/>
        <v>222.4</v>
      </c>
      <c r="G10" s="121">
        <f t="shared" si="3"/>
        <v>697680</v>
      </c>
      <c r="H10" s="122">
        <f>G10/G$33*DOT!$D$13</f>
        <v>516740.08390234987</v>
      </c>
      <c r="J10" s="117" t="str">
        <f>DFIE!$B25</f>
        <v>Uri</v>
      </c>
      <c r="K10" s="118">
        <v>49990</v>
      </c>
      <c r="L10" s="118">
        <v>1557</v>
      </c>
      <c r="M10" s="123">
        <f t="shared" si="4"/>
        <v>1557</v>
      </c>
      <c r="N10" s="120">
        <f t="shared" si="2"/>
        <v>181.9</v>
      </c>
      <c r="O10" s="121">
        <f t="shared" si="5"/>
        <v>4094181.0000000005</v>
      </c>
      <c r="P10" s="122">
        <f>O10/O$33*DOT!$E$13</f>
        <v>5660841.1873183865</v>
      </c>
    </row>
    <row r="11" spans="1:16" x14ac:dyDescent="0.2">
      <c r="A11" s="114"/>
      <c r="B11" s="130" t="str">
        <f>DFIE!$B26</f>
        <v>Schwyz</v>
      </c>
      <c r="C11" s="91">
        <v>25827</v>
      </c>
      <c r="D11" s="91">
        <v>159165</v>
      </c>
      <c r="E11" s="110">
        <f t="shared" si="0"/>
        <v>0.16226557346150222</v>
      </c>
      <c r="F11" s="112">
        <f t="shared" si="1"/>
        <v>230.6</v>
      </c>
      <c r="G11" s="92">
        <f t="shared" si="3"/>
        <v>3373006.1999999997</v>
      </c>
      <c r="H11" s="93">
        <f>G11/G$33*DOT!$D$13</f>
        <v>2498233.4405331183</v>
      </c>
      <c r="J11" s="130" t="str">
        <f>DFIE!$B26</f>
        <v>Schwyz</v>
      </c>
      <c r="K11" s="91">
        <v>72500</v>
      </c>
      <c r="L11" s="91">
        <v>1035</v>
      </c>
      <c r="M11" s="96">
        <f t="shared" si="4"/>
        <v>1035</v>
      </c>
      <c r="N11" s="112">
        <f t="shared" si="2"/>
        <v>120.9</v>
      </c>
      <c r="O11" s="92">
        <f t="shared" si="5"/>
        <v>1515250.0000000005</v>
      </c>
      <c r="P11" s="93">
        <f>O11/O$33*DOT!$E$13</f>
        <v>2095068.4908860128</v>
      </c>
    </row>
    <row r="12" spans="1:16" x14ac:dyDescent="0.2">
      <c r="A12" s="114"/>
      <c r="B12" s="117" t="str">
        <f>DFIE!$B27</f>
        <v>Obwalden</v>
      </c>
      <c r="C12" s="118">
        <v>5726</v>
      </c>
      <c r="D12" s="118">
        <v>37841</v>
      </c>
      <c r="E12" s="119">
        <f t="shared" si="0"/>
        <v>0.15131735419254247</v>
      </c>
      <c r="F12" s="120">
        <f t="shared" si="1"/>
        <v>215.1</v>
      </c>
      <c r="G12" s="121">
        <f t="shared" si="3"/>
        <v>659062.6</v>
      </c>
      <c r="H12" s="122">
        <f>G12/G$33*DOT!$D$13</f>
        <v>488137.91884660715</v>
      </c>
      <c r="J12" s="117" t="str">
        <f>DFIE!$B27</f>
        <v>Obwalden</v>
      </c>
      <c r="K12" s="118">
        <v>40031</v>
      </c>
      <c r="L12" s="118">
        <v>1294</v>
      </c>
      <c r="M12" s="123">
        <f t="shared" si="4"/>
        <v>1294</v>
      </c>
      <c r="N12" s="120">
        <f t="shared" si="2"/>
        <v>151.19999999999999</v>
      </c>
      <c r="O12" s="121">
        <f t="shared" si="5"/>
        <v>2049587.1999999995</v>
      </c>
      <c r="P12" s="122">
        <f>O12/O$33*DOT!$E$13</f>
        <v>2833872.6692250692</v>
      </c>
    </row>
    <row r="13" spans="1:16" x14ac:dyDescent="0.2">
      <c r="A13" s="114"/>
      <c r="B13" s="130" t="str">
        <f>DFIE!$B28</f>
        <v>Nidwalden</v>
      </c>
      <c r="C13" s="91">
        <v>1044</v>
      </c>
      <c r="D13" s="91">
        <v>43223</v>
      </c>
      <c r="E13" s="110">
        <f t="shared" si="0"/>
        <v>2.4153807000902298E-2</v>
      </c>
      <c r="F13" s="112">
        <f t="shared" si="1"/>
        <v>34.299999999999997</v>
      </c>
      <c r="G13" s="92">
        <f t="shared" si="3"/>
        <v>0</v>
      </c>
      <c r="H13" s="93">
        <f>G13/G$33*DOT!$D$13</f>
        <v>0</v>
      </c>
      <c r="J13" s="130" t="str">
        <f>DFIE!$B28</f>
        <v>Nidwalden</v>
      </c>
      <c r="K13" s="91">
        <v>20902</v>
      </c>
      <c r="L13" s="91">
        <v>1012</v>
      </c>
      <c r="M13" s="96">
        <f t="shared" si="4"/>
        <v>1012</v>
      </c>
      <c r="N13" s="112">
        <f t="shared" si="2"/>
        <v>118.2</v>
      </c>
      <c r="O13" s="92">
        <f t="shared" si="5"/>
        <v>380416.40000000008</v>
      </c>
      <c r="P13" s="93">
        <f>O13/O$33*DOT!$E$13</f>
        <v>525984.76360751665</v>
      </c>
    </row>
    <row r="14" spans="1:16" x14ac:dyDescent="0.2">
      <c r="A14" s="114"/>
      <c r="B14" s="117" t="str">
        <f>DFIE!$B29</f>
        <v>Glarus</v>
      </c>
      <c r="C14" s="118">
        <v>1976</v>
      </c>
      <c r="D14" s="118">
        <v>40403</v>
      </c>
      <c r="E14" s="119">
        <f t="shared" si="0"/>
        <v>4.8907259361928572E-2</v>
      </c>
      <c r="F14" s="120">
        <f t="shared" si="1"/>
        <v>69.5</v>
      </c>
      <c r="G14" s="121">
        <f t="shared" si="3"/>
        <v>0</v>
      </c>
      <c r="H14" s="122">
        <f>G14/G$33*DOT!$D$13</f>
        <v>0</v>
      </c>
      <c r="J14" s="117" t="str">
        <f>DFIE!$B29</f>
        <v>Glarus</v>
      </c>
      <c r="K14" s="118">
        <v>43716</v>
      </c>
      <c r="L14" s="118">
        <v>1320</v>
      </c>
      <c r="M14" s="123">
        <f t="shared" si="4"/>
        <v>1320</v>
      </c>
      <c r="N14" s="120">
        <f t="shared" si="2"/>
        <v>154.19999999999999</v>
      </c>
      <c r="O14" s="121">
        <f t="shared" si="5"/>
        <v>2369407.1999999997</v>
      </c>
      <c r="P14" s="122">
        <f>O14/O$33*DOT!$E$13</f>
        <v>3276073.4973096526</v>
      </c>
    </row>
    <row r="15" spans="1:16" x14ac:dyDescent="0.2">
      <c r="A15" s="114"/>
      <c r="B15" s="130" t="str">
        <f>DFIE!$B30</f>
        <v>Zug</v>
      </c>
      <c r="C15" s="91">
        <v>5010</v>
      </c>
      <c r="D15" s="91">
        <v>126837</v>
      </c>
      <c r="E15" s="110">
        <f t="shared" si="0"/>
        <v>3.949951512571253E-2</v>
      </c>
      <c r="F15" s="112">
        <f t="shared" si="1"/>
        <v>56.1</v>
      </c>
      <c r="G15" s="92">
        <f t="shared" si="3"/>
        <v>0</v>
      </c>
      <c r="H15" s="93">
        <f>G15/G$33*DOT!$D$13</f>
        <v>0</v>
      </c>
      <c r="J15" s="130" t="str">
        <f>DFIE!$B30</f>
        <v>Zug</v>
      </c>
      <c r="K15" s="91">
        <v>20054</v>
      </c>
      <c r="L15" s="91">
        <v>688</v>
      </c>
      <c r="M15" s="96">
        <f t="shared" si="4"/>
        <v>688</v>
      </c>
      <c r="N15" s="112">
        <f t="shared" si="2"/>
        <v>80.400000000000006</v>
      </c>
      <c r="O15" s="92">
        <f t="shared" si="5"/>
        <v>0</v>
      </c>
      <c r="P15" s="93">
        <f>O15/O$33*DOT!$E$13</f>
        <v>0</v>
      </c>
    </row>
    <row r="16" spans="1:16" x14ac:dyDescent="0.2">
      <c r="A16" s="114"/>
      <c r="B16" s="117" t="str">
        <f>DFIE!$B31</f>
        <v>Freiburg</v>
      </c>
      <c r="C16" s="118">
        <v>37839</v>
      </c>
      <c r="D16" s="118">
        <v>318714</v>
      </c>
      <c r="E16" s="119">
        <f t="shared" si="0"/>
        <v>0.11872399706319772</v>
      </c>
      <c r="F16" s="120">
        <f t="shared" si="1"/>
        <v>168.7</v>
      </c>
      <c r="G16" s="121">
        <f t="shared" si="3"/>
        <v>2599539.2999999993</v>
      </c>
      <c r="H16" s="122">
        <f>G16/G$33*DOT!$D$13</f>
        <v>1925361.4206935207</v>
      </c>
      <c r="J16" s="117" t="str">
        <f>DFIE!$B31</f>
        <v>Freiburg</v>
      </c>
      <c r="K16" s="118">
        <v>153265</v>
      </c>
      <c r="L16" s="118">
        <v>759</v>
      </c>
      <c r="M16" s="123">
        <f t="shared" si="4"/>
        <v>759</v>
      </c>
      <c r="N16" s="120">
        <f t="shared" si="2"/>
        <v>88.7</v>
      </c>
      <c r="O16" s="121">
        <f t="shared" si="5"/>
        <v>0</v>
      </c>
      <c r="P16" s="122">
        <f>O16/O$33*DOT!$E$13</f>
        <v>0</v>
      </c>
    </row>
    <row r="17" spans="1:16" x14ac:dyDescent="0.2">
      <c r="A17" s="114"/>
      <c r="B17" s="130" t="str">
        <f>DFIE!$B32</f>
        <v>Solothurn</v>
      </c>
      <c r="C17" s="91">
        <v>447</v>
      </c>
      <c r="D17" s="91">
        <v>273194</v>
      </c>
      <c r="E17" s="110">
        <f t="shared" si="0"/>
        <v>1.636199916542823E-3</v>
      </c>
      <c r="F17" s="112">
        <f t="shared" si="1"/>
        <v>2.2999999999999998</v>
      </c>
      <c r="G17" s="92">
        <f t="shared" si="3"/>
        <v>0</v>
      </c>
      <c r="H17" s="93">
        <f>G17/G$33*DOT!$D$13</f>
        <v>0</v>
      </c>
      <c r="J17" s="130" t="str">
        <f>DFIE!$B32</f>
        <v>Solothurn</v>
      </c>
      <c r="K17" s="91">
        <v>78186</v>
      </c>
      <c r="L17" s="91">
        <v>552</v>
      </c>
      <c r="M17" s="96">
        <f t="shared" si="4"/>
        <v>552</v>
      </c>
      <c r="N17" s="112">
        <f t="shared" si="2"/>
        <v>64.5</v>
      </c>
      <c r="O17" s="92">
        <f t="shared" si="5"/>
        <v>0</v>
      </c>
      <c r="P17" s="93">
        <f>O17/O$33*DOT!$E$13</f>
        <v>0</v>
      </c>
    </row>
    <row r="18" spans="1:16" x14ac:dyDescent="0.2">
      <c r="A18" s="114"/>
      <c r="B18" s="117" t="str">
        <f>DFIE!$B33</f>
        <v>Basel-Stadt</v>
      </c>
      <c r="C18" s="118">
        <v>0</v>
      </c>
      <c r="D18" s="118">
        <v>194766</v>
      </c>
      <c r="E18" s="119">
        <f t="shared" si="0"/>
        <v>0</v>
      </c>
      <c r="F18" s="120">
        <f t="shared" si="1"/>
        <v>0</v>
      </c>
      <c r="G18" s="121">
        <f t="shared" si="3"/>
        <v>0</v>
      </c>
      <c r="H18" s="122">
        <f>G18/G$33*DOT!$D$13</f>
        <v>0</v>
      </c>
      <c r="J18" s="117" t="str">
        <f>DFIE!$B33</f>
        <v>Basel-Stadt</v>
      </c>
      <c r="K18" s="118">
        <v>3532</v>
      </c>
      <c r="L18" s="118">
        <v>274</v>
      </c>
      <c r="M18" s="123">
        <f t="shared" si="4"/>
        <v>274</v>
      </c>
      <c r="N18" s="120">
        <f t="shared" si="2"/>
        <v>32</v>
      </c>
      <c r="O18" s="121">
        <f t="shared" si="5"/>
        <v>0</v>
      </c>
      <c r="P18" s="122">
        <f>O18/O$33*DOT!$E$13</f>
        <v>0</v>
      </c>
    </row>
    <row r="19" spans="1:16" ht="12.75" customHeight="1" x14ac:dyDescent="0.2">
      <c r="A19" s="114"/>
      <c r="B19" s="130" t="str">
        <f>DFIE!$B34</f>
        <v>Basel-Landschaft</v>
      </c>
      <c r="C19" s="91">
        <v>136</v>
      </c>
      <c r="D19" s="91">
        <v>288132</v>
      </c>
      <c r="E19" s="110">
        <f t="shared" si="0"/>
        <v>4.7200588619105132E-4</v>
      </c>
      <c r="F19" s="112">
        <f t="shared" si="1"/>
        <v>0.7</v>
      </c>
      <c r="G19" s="92">
        <f t="shared" si="3"/>
        <v>0</v>
      </c>
      <c r="H19" s="93">
        <f>G19/G$33*DOT!$D$13</f>
        <v>0</v>
      </c>
      <c r="J19" s="130" t="str">
        <f>DFIE!$B34</f>
        <v>Basel-Landschaft</v>
      </c>
      <c r="K19" s="91">
        <v>51378</v>
      </c>
      <c r="L19" s="91">
        <v>507</v>
      </c>
      <c r="M19" s="96">
        <f t="shared" si="4"/>
        <v>507</v>
      </c>
      <c r="N19" s="112">
        <f t="shared" si="2"/>
        <v>59.2</v>
      </c>
      <c r="O19" s="92">
        <f t="shared" si="5"/>
        <v>0</v>
      </c>
      <c r="P19" s="93">
        <f>O19/O$33*DOT!$E$13</f>
        <v>0</v>
      </c>
    </row>
    <row r="20" spans="1:16" x14ac:dyDescent="0.2">
      <c r="A20" s="114"/>
      <c r="B20" s="117" t="str">
        <f>DFIE!$B35</f>
        <v>Schaffhausen</v>
      </c>
      <c r="C20" s="118">
        <v>14</v>
      </c>
      <c r="D20" s="118">
        <v>81991</v>
      </c>
      <c r="E20" s="119">
        <f t="shared" si="0"/>
        <v>1.7075044821992656E-4</v>
      </c>
      <c r="F20" s="120">
        <f t="shared" si="1"/>
        <v>0.2</v>
      </c>
      <c r="G20" s="121">
        <f t="shared" si="3"/>
        <v>0</v>
      </c>
      <c r="H20" s="122">
        <f>G20/G$33*DOT!$D$13</f>
        <v>0</v>
      </c>
      <c r="J20" s="117" t="str">
        <f>DFIE!$B35</f>
        <v>Schaffhausen</v>
      </c>
      <c r="K20" s="118">
        <v>29437</v>
      </c>
      <c r="L20" s="118">
        <v>516</v>
      </c>
      <c r="M20" s="123">
        <f t="shared" si="4"/>
        <v>516</v>
      </c>
      <c r="N20" s="120">
        <f t="shared" si="2"/>
        <v>60.3</v>
      </c>
      <c r="O20" s="121">
        <f t="shared" si="5"/>
        <v>0</v>
      </c>
      <c r="P20" s="122">
        <f>O20/O$33*DOT!$E$13</f>
        <v>0</v>
      </c>
    </row>
    <row r="21" spans="1:16" ht="12.75" customHeight="1" x14ac:dyDescent="0.2">
      <c r="A21" s="114"/>
      <c r="B21" s="130" t="str">
        <f>DFIE!$B36</f>
        <v>Appenzell A.Rh.</v>
      </c>
      <c r="C21" s="91">
        <v>32325</v>
      </c>
      <c r="D21" s="91">
        <v>55234</v>
      </c>
      <c r="E21" s="110">
        <f t="shared" si="0"/>
        <v>0.58523735380381647</v>
      </c>
      <c r="F21" s="112">
        <f t="shared" si="1"/>
        <v>831.8</v>
      </c>
      <c r="G21" s="92">
        <f t="shared" si="3"/>
        <v>23655435</v>
      </c>
      <c r="H21" s="93">
        <f>G21/G$33*DOT!$D$13</f>
        <v>17520512.938089933</v>
      </c>
      <c r="J21" s="130" t="str">
        <f>DFIE!$B36</f>
        <v>Appenzell A.Rh.</v>
      </c>
      <c r="K21" s="91">
        <v>23913</v>
      </c>
      <c r="L21" s="91">
        <v>906</v>
      </c>
      <c r="M21" s="96">
        <f t="shared" si="4"/>
        <v>906</v>
      </c>
      <c r="N21" s="112">
        <f t="shared" si="2"/>
        <v>105.8</v>
      </c>
      <c r="O21" s="92">
        <f t="shared" si="5"/>
        <v>138695.39999999994</v>
      </c>
      <c r="P21" s="93">
        <f>O21/O$33*DOT!$E$13</f>
        <v>191767.93424902271</v>
      </c>
    </row>
    <row r="22" spans="1:16" x14ac:dyDescent="0.2">
      <c r="A22" s="114"/>
      <c r="B22" s="117" t="str">
        <f>DFIE!$B37</f>
        <v>Appenzell I.Rh.</v>
      </c>
      <c r="C22" s="118">
        <v>9533</v>
      </c>
      <c r="D22" s="118">
        <v>16145</v>
      </c>
      <c r="E22" s="119">
        <f t="shared" si="0"/>
        <v>0.59046144317126048</v>
      </c>
      <c r="F22" s="120">
        <f t="shared" si="1"/>
        <v>839.2</v>
      </c>
      <c r="G22" s="121">
        <f t="shared" si="3"/>
        <v>7046793.6000000006</v>
      </c>
      <c r="H22" s="122">
        <f>G22/G$33*DOT!$D$13</f>
        <v>5219241.9391505308</v>
      </c>
      <c r="J22" s="117" t="str">
        <f>DFIE!$B37</f>
        <v>Appenzell I.Rh.</v>
      </c>
      <c r="K22" s="118">
        <v>15603</v>
      </c>
      <c r="L22" s="118">
        <v>1003</v>
      </c>
      <c r="M22" s="123">
        <f t="shared" si="4"/>
        <v>1003</v>
      </c>
      <c r="N22" s="120">
        <f t="shared" si="2"/>
        <v>117.2</v>
      </c>
      <c r="O22" s="121">
        <f t="shared" si="5"/>
        <v>268371.60000000003</v>
      </c>
      <c r="P22" s="122">
        <f>O22/O$33*DOT!$E$13</f>
        <v>371065.42353318894</v>
      </c>
    </row>
    <row r="23" spans="1:16" x14ac:dyDescent="0.2">
      <c r="A23" s="114"/>
      <c r="B23" s="130" t="str">
        <f>DFIE!$B38</f>
        <v>St. Gallen</v>
      </c>
      <c r="C23" s="91">
        <v>21172</v>
      </c>
      <c r="D23" s="91">
        <v>507697</v>
      </c>
      <c r="E23" s="110">
        <f t="shared" si="0"/>
        <v>4.1702038814489743E-2</v>
      </c>
      <c r="F23" s="112">
        <f t="shared" si="1"/>
        <v>59.3</v>
      </c>
      <c r="G23" s="92">
        <f t="shared" si="3"/>
        <v>0</v>
      </c>
      <c r="H23" s="93">
        <f>G23/G$33*DOT!$D$13</f>
        <v>0</v>
      </c>
      <c r="J23" s="130" t="str">
        <f>DFIE!$B38</f>
        <v>St. Gallen</v>
      </c>
      <c r="K23" s="91">
        <v>175766</v>
      </c>
      <c r="L23" s="91">
        <v>790</v>
      </c>
      <c r="M23" s="96">
        <f t="shared" si="4"/>
        <v>790</v>
      </c>
      <c r="N23" s="112">
        <f t="shared" si="2"/>
        <v>92.3</v>
      </c>
      <c r="O23" s="92">
        <f t="shared" si="5"/>
        <v>0</v>
      </c>
      <c r="P23" s="93">
        <f>O23/O$33*DOT!$E$13</f>
        <v>0</v>
      </c>
    </row>
    <row r="24" spans="1:16" x14ac:dyDescent="0.2">
      <c r="A24" s="114"/>
      <c r="B24" s="117" t="str">
        <f>DFIE!$B39</f>
        <v>Graubünden</v>
      </c>
      <c r="C24" s="118">
        <v>93187</v>
      </c>
      <c r="D24" s="118">
        <v>198379</v>
      </c>
      <c r="E24" s="119">
        <f t="shared" si="0"/>
        <v>0.46974226102561262</v>
      </c>
      <c r="F24" s="120">
        <f t="shared" si="1"/>
        <v>667.6</v>
      </c>
      <c r="G24" s="121">
        <f t="shared" si="3"/>
        <v>52892941.200000003</v>
      </c>
      <c r="H24" s="122">
        <f>G24/G$33*DOT!$D$13</f>
        <v>39175414.048747368</v>
      </c>
      <c r="J24" s="117" t="str">
        <f>DFIE!$B39</f>
        <v>Graubünden</v>
      </c>
      <c r="K24" s="118">
        <v>414604</v>
      </c>
      <c r="L24" s="118">
        <v>1787</v>
      </c>
      <c r="M24" s="123">
        <f t="shared" si="4"/>
        <v>1787</v>
      </c>
      <c r="N24" s="120">
        <f t="shared" si="2"/>
        <v>208.8</v>
      </c>
      <c r="O24" s="121">
        <f t="shared" si="5"/>
        <v>45108915.200000003</v>
      </c>
      <c r="P24" s="122">
        <f>O24/O$33*DOT!$E$13</f>
        <v>62370082.094419464</v>
      </c>
    </row>
    <row r="25" spans="1:16" x14ac:dyDescent="0.2">
      <c r="A25" s="114"/>
      <c r="B25" s="130" t="str">
        <f>DFIE!$B40</f>
        <v>Aargau</v>
      </c>
      <c r="C25" s="91">
        <v>24</v>
      </c>
      <c r="D25" s="91">
        <v>678207</v>
      </c>
      <c r="E25" s="110">
        <f t="shared" si="0"/>
        <v>3.5387425962869745E-5</v>
      </c>
      <c r="F25" s="112">
        <f t="shared" si="1"/>
        <v>0.1</v>
      </c>
      <c r="G25" s="92">
        <f t="shared" si="3"/>
        <v>0</v>
      </c>
      <c r="H25" s="93">
        <f>G25/G$33*DOT!$D$13</f>
        <v>0</v>
      </c>
      <c r="J25" s="130" t="str">
        <f>DFIE!$B40</f>
        <v>Aargau</v>
      </c>
      <c r="K25" s="91">
        <v>136777</v>
      </c>
      <c r="L25" s="91">
        <v>466</v>
      </c>
      <c r="M25" s="96">
        <f t="shared" si="4"/>
        <v>466</v>
      </c>
      <c r="N25" s="112">
        <f t="shared" si="2"/>
        <v>54.4</v>
      </c>
      <c r="O25" s="92">
        <f t="shared" si="5"/>
        <v>0</v>
      </c>
      <c r="P25" s="93">
        <f>O25/O$33*DOT!$E$13</f>
        <v>0</v>
      </c>
    </row>
    <row r="26" spans="1:16" x14ac:dyDescent="0.2">
      <c r="A26" s="114"/>
      <c r="B26" s="117" t="str">
        <f>DFIE!$B41</f>
        <v>Thurgau</v>
      </c>
      <c r="C26" s="118">
        <v>115</v>
      </c>
      <c r="D26" s="118">
        <v>276472</v>
      </c>
      <c r="E26" s="119">
        <f t="shared" si="0"/>
        <v>4.159553227813305E-4</v>
      </c>
      <c r="F26" s="120">
        <f t="shared" si="1"/>
        <v>0.6</v>
      </c>
      <c r="G26" s="121">
        <f t="shared" si="3"/>
        <v>0</v>
      </c>
      <c r="H26" s="122">
        <f>G26/G$33*DOT!$D$13</f>
        <v>0</v>
      </c>
      <c r="J26" s="117" t="str">
        <f>DFIE!$B41</f>
        <v>Thurgau</v>
      </c>
      <c r="K26" s="118">
        <v>84934</v>
      </c>
      <c r="L26" s="118">
        <v>502</v>
      </c>
      <c r="M26" s="123">
        <f t="shared" si="4"/>
        <v>502</v>
      </c>
      <c r="N26" s="120">
        <f t="shared" si="2"/>
        <v>58.6</v>
      </c>
      <c r="O26" s="121">
        <f t="shared" si="5"/>
        <v>0</v>
      </c>
      <c r="P26" s="122">
        <f>O26/O$33*DOT!$E$13</f>
        <v>0</v>
      </c>
    </row>
    <row r="27" spans="1:16" x14ac:dyDescent="0.2">
      <c r="A27" s="114"/>
      <c r="B27" s="130" t="str">
        <f>DFIE!$B42</f>
        <v>Tessin</v>
      </c>
      <c r="C27" s="91">
        <v>9412</v>
      </c>
      <c r="D27" s="91">
        <v>353343</v>
      </c>
      <c r="E27" s="110">
        <f t="shared" si="0"/>
        <v>2.6637007100749132E-2</v>
      </c>
      <c r="F27" s="112">
        <f t="shared" si="1"/>
        <v>37.9</v>
      </c>
      <c r="G27" s="92">
        <f t="shared" si="3"/>
        <v>0</v>
      </c>
      <c r="H27" s="93">
        <f>G27/G$33*DOT!$D$13</f>
        <v>0</v>
      </c>
      <c r="J27" s="130" t="str">
        <f>DFIE!$B42</f>
        <v>Tessin</v>
      </c>
      <c r="K27" s="91">
        <v>197317</v>
      </c>
      <c r="L27" s="91">
        <v>1169</v>
      </c>
      <c r="M27" s="96">
        <f t="shared" si="4"/>
        <v>1169</v>
      </c>
      <c r="N27" s="112">
        <f t="shared" si="2"/>
        <v>136.6</v>
      </c>
      <c r="O27" s="92">
        <f t="shared" si="5"/>
        <v>7221802.1999999993</v>
      </c>
      <c r="P27" s="93">
        <f>O27/O$33*DOT!$E$13</f>
        <v>9985263.31406123</v>
      </c>
    </row>
    <row r="28" spans="1:16" x14ac:dyDescent="0.2">
      <c r="A28" s="114"/>
      <c r="B28" s="117" t="str">
        <f>DFIE!$B43</f>
        <v>Waadt</v>
      </c>
      <c r="C28" s="118">
        <v>57026</v>
      </c>
      <c r="D28" s="118">
        <v>799145</v>
      </c>
      <c r="E28" s="119">
        <f t="shared" si="0"/>
        <v>7.1358764679751482E-2</v>
      </c>
      <c r="F28" s="120">
        <f t="shared" si="1"/>
        <v>101.4</v>
      </c>
      <c r="G28" s="121">
        <f t="shared" si="3"/>
        <v>79836.400000000329</v>
      </c>
      <c r="H28" s="122">
        <f>G28/G$33*DOT!$D$13</f>
        <v>59131.217799652761</v>
      </c>
      <c r="J28" s="117" t="str">
        <f>DFIE!$B43</f>
        <v>Waadt</v>
      </c>
      <c r="K28" s="118">
        <v>269613</v>
      </c>
      <c r="L28" s="118">
        <v>723</v>
      </c>
      <c r="M28" s="123">
        <f t="shared" si="4"/>
        <v>723</v>
      </c>
      <c r="N28" s="120">
        <f t="shared" si="2"/>
        <v>84.5</v>
      </c>
      <c r="O28" s="121">
        <f t="shared" si="5"/>
        <v>0</v>
      </c>
      <c r="P28" s="122">
        <f>O28/O$33*DOT!$E$13</f>
        <v>0</v>
      </c>
    </row>
    <row r="29" spans="1:16" x14ac:dyDescent="0.2">
      <c r="A29" s="114"/>
      <c r="B29" s="130" t="str">
        <f>DFIE!$B44</f>
        <v>Wallis</v>
      </c>
      <c r="C29" s="91">
        <v>110108</v>
      </c>
      <c r="D29" s="91">
        <v>343955</v>
      </c>
      <c r="E29" s="110">
        <f t="shared" si="0"/>
        <v>0.32012327193964329</v>
      </c>
      <c r="F29" s="112">
        <f t="shared" si="1"/>
        <v>455</v>
      </c>
      <c r="G29" s="92">
        <f t="shared" si="3"/>
        <v>39088340</v>
      </c>
      <c r="H29" s="93">
        <f>G29/G$33*DOT!$D$13</f>
        <v>28950969.056306012</v>
      </c>
      <c r="J29" s="130" t="str">
        <f>DFIE!$B44</f>
        <v>Wallis</v>
      </c>
      <c r="K29" s="91">
        <v>244905</v>
      </c>
      <c r="L29" s="91">
        <v>1599</v>
      </c>
      <c r="M29" s="96">
        <f t="shared" si="4"/>
        <v>1599</v>
      </c>
      <c r="N29" s="112">
        <f t="shared" si="2"/>
        <v>186.8</v>
      </c>
      <c r="O29" s="92">
        <f t="shared" si="5"/>
        <v>21257754.000000004</v>
      </c>
      <c r="P29" s="93">
        <f>O29/O$33*DOT!$E$13</f>
        <v>29392146.901439428</v>
      </c>
    </row>
    <row r="30" spans="1:16" x14ac:dyDescent="0.2">
      <c r="A30" s="114"/>
      <c r="B30" s="117" t="str">
        <f>DFIE!$B45</f>
        <v>Neuenburg</v>
      </c>
      <c r="C30" s="118">
        <v>65824</v>
      </c>
      <c r="D30" s="118">
        <v>176850</v>
      </c>
      <c r="E30" s="119">
        <f t="shared" si="0"/>
        <v>0.37220243143907267</v>
      </c>
      <c r="F30" s="120">
        <f t="shared" si="1"/>
        <v>529</v>
      </c>
      <c r="G30" s="121">
        <f t="shared" si="3"/>
        <v>28238496</v>
      </c>
      <c r="H30" s="122">
        <f>G30/G$33*DOT!$D$13</f>
        <v>20914979.349151719</v>
      </c>
      <c r="J30" s="117" t="str">
        <f>DFIE!$B45</f>
        <v>Neuenburg</v>
      </c>
      <c r="K30" s="118">
        <v>71065</v>
      </c>
      <c r="L30" s="118">
        <v>1037</v>
      </c>
      <c r="M30" s="123">
        <f t="shared" si="4"/>
        <v>1037</v>
      </c>
      <c r="N30" s="120">
        <f t="shared" si="2"/>
        <v>121.1</v>
      </c>
      <c r="O30" s="121">
        <f t="shared" si="5"/>
        <v>1499471.4999999995</v>
      </c>
      <c r="P30" s="122">
        <f>O30/O$33*DOT!$E$13</f>
        <v>2073252.2637397025</v>
      </c>
    </row>
    <row r="31" spans="1:16" x14ac:dyDescent="0.2">
      <c r="A31" s="114"/>
      <c r="B31" s="130" t="str">
        <f>DFIE!$B46</f>
        <v>Genf</v>
      </c>
      <c r="C31" s="91">
        <v>0</v>
      </c>
      <c r="D31" s="91">
        <v>499480</v>
      </c>
      <c r="E31" s="110">
        <f t="shared" si="0"/>
        <v>0</v>
      </c>
      <c r="F31" s="112">
        <f t="shared" si="1"/>
        <v>0</v>
      </c>
      <c r="G31" s="92">
        <f t="shared" si="3"/>
        <v>0</v>
      </c>
      <c r="H31" s="93">
        <f>G31/G$33*DOT!$D$13</f>
        <v>0</v>
      </c>
      <c r="J31" s="130" t="str">
        <f>DFIE!$B46</f>
        <v>Genf</v>
      </c>
      <c r="K31" s="91">
        <v>24018</v>
      </c>
      <c r="L31" s="91">
        <v>426</v>
      </c>
      <c r="M31" s="96">
        <f t="shared" si="4"/>
        <v>426</v>
      </c>
      <c r="N31" s="112">
        <f t="shared" si="2"/>
        <v>49.8</v>
      </c>
      <c r="O31" s="92">
        <f t="shared" si="5"/>
        <v>0</v>
      </c>
      <c r="P31" s="93">
        <f>O31/O$33*DOT!$E$13</f>
        <v>0</v>
      </c>
    </row>
    <row r="32" spans="1:16" x14ac:dyDescent="0.2">
      <c r="A32" s="114"/>
      <c r="B32" s="117" t="str">
        <f>DFIE!$B47</f>
        <v>Jura</v>
      </c>
      <c r="C32" s="118">
        <v>11024</v>
      </c>
      <c r="D32" s="118">
        <v>73419</v>
      </c>
      <c r="E32" s="119">
        <f t="shared" si="0"/>
        <v>0.15015186804505645</v>
      </c>
      <c r="F32" s="120">
        <f t="shared" si="1"/>
        <v>213.4</v>
      </c>
      <c r="G32" s="121">
        <f t="shared" si="3"/>
        <v>1250121.6000000001</v>
      </c>
      <c r="H32" s="122">
        <f>G32/G$33*DOT!$D$13</f>
        <v>925908.64074094128</v>
      </c>
      <c r="J32" s="117" t="str">
        <f>DFIE!$B47</f>
        <v>Jura</v>
      </c>
      <c r="K32" s="118">
        <v>83217</v>
      </c>
      <c r="L32" s="118">
        <v>641</v>
      </c>
      <c r="M32" s="123">
        <f t="shared" si="4"/>
        <v>641</v>
      </c>
      <c r="N32" s="120">
        <f t="shared" si="2"/>
        <v>74.900000000000006</v>
      </c>
      <c r="O32" s="121">
        <f t="shared" si="5"/>
        <v>0</v>
      </c>
      <c r="P32" s="122">
        <f>O32/O$33*DOT!$E$13</f>
        <v>0</v>
      </c>
    </row>
    <row r="33" spans="1:16" ht="13.5" customHeight="1" x14ac:dyDescent="0.2">
      <c r="B33" s="131" t="str">
        <f>DFIE!$B48</f>
        <v>Schweiz</v>
      </c>
      <c r="C33" s="27">
        <f>SUM(C7:C32)</f>
        <v>601176</v>
      </c>
      <c r="D33" s="27">
        <f>SUM(D7:D32)</f>
        <v>8544527</v>
      </c>
      <c r="E33" s="111">
        <f t="shared" si="0"/>
        <v>7.0358019817831935E-2</v>
      </c>
      <c r="F33" s="113">
        <f t="shared" si="1"/>
        <v>100</v>
      </c>
      <c r="G33" s="27">
        <f>SUM(G7:G32)</f>
        <v>162167930.70000002</v>
      </c>
      <c r="H33" s="26">
        <f>SUM(H7:H32)</f>
        <v>120110466.28280655</v>
      </c>
      <c r="J33" s="131" t="str">
        <f>DFIE!$B48</f>
        <v>Schweiz</v>
      </c>
      <c r="K33" s="27">
        <f>SUM(K7:K32)</f>
        <v>3088764</v>
      </c>
      <c r="L33" s="94">
        <v>856</v>
      </c>
      <c r="M33" s="76">
        <f t="shared" si="4"/>
        <v>856</v>
      </c>
      <c r="N33" s="113">
        <f t="shared" si="2"/>
        <v>100</v>
      </c>
      <c r="O33" s="27">
        <f>SUM(O7:O32)</f>
        <v>86869419.700000003</v>
      </c>
      <c r="P33" s="26">
        <f>SUM(P7:P32)</f>
        <v>120110466.28280655</v>
      </c>
    </row>
    <row r="34" spans="1:16" ht="21" customHeight="1" x14ac:dyDescent="0.2"/>
    <row r="35" spans="1:16" ht="36" customHeight="1" x14ac:dyDescent="0.35">
      <c r="B35" s="115" t="str">
        <f>DFIE!B95</f>
        <v>GLA 3 (Siedlungsstruktur)</v>
      </c>
      <c r="C35" s="125"/>
      <c r="D35" s="126"/>
      <c r="E35" s="126"/>
      <c r="H35" s="102" t="str">
        <f>DFIE!B96</f>
        <v>Indikator = Anteil der Wohnbevölkerung in Siedlungen mit weniger als 200 Einwohnern</v>
      </c>
      <c r="J35" s="115" t="str">
        <f>DFIE!B97</f>
        <v>GLA 4 (Geringe Bevölkerungsdichte)</v>
      </c>
      <c r="K35" s="125"/>
      <c r="L35" s="127"/>
      <c r="M35" s="31"/>
      <c r="N35" s="31"/>
      <c r="O35" s="31"/>
      <c r="P35" s="102" t="str">
        <f>DFIE!B98</f>
        <v>Indikator = Hektaren pro Einwohner</v>
      </c>
    </row>
    <row r="36" spans="1:16" ht="12" customHeight="1" x14ac:dyDescent="0.2">
      <c r="A36" s="83"/>
      <c r="B36" s="85" t="str">
        <f>DFIE!$B$49</f>
        <v>Spalte</v>
      </c>
      <c r="C36" s="87" t="s">
        <v>47</v>
      </c>
      <c r="D36" s="86" t="s">
        <v>48</v>
      </c>
      <c r="E36" s="86" t="s">
        <v>56</v>
      </c>
      <c r="F36" s="86" t="s">
        <v>50</v>
      </c>
      <c r="G36" s="86" t="s">
        <v>51</v>
      </c>
      <c r="H36" s="88" t="s">
        <v>52</v>
      </c>
      <c r="J36" s="85" t="str">
        <f>DFIE!$B$49</f>
        <v>Spalte</v>
      </c>
      <c r="K36" s="87" t="s">
        <v>53</v>
      </c>
      <c r="L36" s="86" t="s">
        <v>54</v>
      </c>
      <c r="M36" s="86" t="s">
        <v>55</v>
      </c>
      <c r="N36" s="86" t="s">
        <v>65</v>
      </c>
      <c r="O36" s="86" t="s">
        <v>66</v>
      </c>
      <c r="P36" s="88" t="s">
        <v>97</v>
      </c>
    </row>
    <row r="37" spans="1:16" ht="12" customHeight="1" x14ac:dyDescent="0.2">
      <c r="A37" s="83"/>
      <c r="B37" s="85" t="str">
        <f>DFIE!$B$50</f>
        <v>Formel</v>
      </c>
      <c r="C37" s="98"/>
      <c r="D37" s="97"/>
      <c r="E37" s="97" t="s">
        <v>92</v>
      </c>
      <c r="F37" s="97" t="str">
        <f>DFIE!$B$112</f>
        <v>E / E[Schweiz]</v>
      </c>
      <c r="G37" s="97" t="s">
        <v>94</v>
      </c>
      <c r="H37" s="99" t="str">
        <f>DFIE!$B$113</f>
        <v>G / G[Schweiz] * Dotation</v>
      </c>
      <c r="J37" s="85" t="str">
        <f>DFIE!$B$50</f>
        <v>Formel</v>
      </c>
      <c r="K37" s="98"/>
      <c r="L37" s="97"/>
      <c r="M37" s="97" t="s">
        <v>105</v>
      </c>
      <c r="N37" s="97" t="str">
        <f>DFIE!$B$114</f>
        <v>M / M[Schweiz]</v>
      </c>
      <c r="O37" s="97" t="s">
        <v>99</v>
      </c>
      <c r="P37" s="99" t="str">
        <f>DFIE!$B$115</f>
        <v>O / O[Schweiz] * Dotation</v>
      </c>
    </row>
    <row r="38" spans="1:16" ht="54" customHeight="1" x14ac:dyDescent="0.2">
      <c r="B38" s="129"/>
      <c r="C38" s="124" t="str">
        <f>DFIE!B108</f>
        <v>Ständige Wohnbev.
in Siedlungen mit
weniger als 200 Einw.</v>
      </c>
      <c r="D38" s="124" t="str">
        <f>DFIE!$B$100</f>
        <v>Ständige Wohn-
bevölkerung</v>
      </c>
      <c r="E38" s="128" t="str">
        <f>DFIE!$B$101</f>
        <v>Indikator</v>
      </c>
      <c r="F38" s="124" t="str">
        <f>DFIE!$B$102</f>
        <v>Lastenindex</v>
      </c>
      <c r="G38" s="124" t="str">
        <f>DFIE!$B$103</f>
        <v>Massgebende
Sonderlasten</v>
      </c>
      <c r="H38" s="132" t="str">
        <f>DFIE!B109</f>
        <v>Auszahlung
GLA 3</v>
      </c>
      <c r="J38" s="129"/>
      <c r="K38" s="124" t="str">
        <f>DFIE!B110</f>
        <v>Fläche</v>
      </c>
      <c r="L38" s="124" t="str">
        <f>DFIE!$B$100</f>
        <v>Ständige Wohn-
bevölkerung</v>
      </c>
      <c r="M38" s="128" t="str">
        <f>DFIE!$B$101</f>
        <v>Indikator</v>
      </c>
      <c r="N38" s="124" t="str">
        <f>DFIE!$B$102</f>
        <v>Lastenindex</v>
      </c>
      <c r="O38" s="124" t="str">
        <f>DFIE!$B$103</f>
        <v>Massgebende
Sonderlasten</v>
      </c>
      <c r="P38" s="132" t="str">
        <f>DFIE!B111</f>
        <v>Auszahlung
GLA 4</v>
      </c>
    </row>
    <row r="39" spans="1:16" ht="12.75" customHeight="1" x14ac:dyDescent="0.2">
      <c r="A39" s="133"/>
      <c r="B39" s="103" t="str">
        <f>DFIE!$B$51</f>
        <v>Erhebungsjahr</v>
      </c>
      <c r="C39" s="100">
        <v>2018</v>
      </c>
      <c r="D39" s="101">
        <f>D5</f>
        <v>2018</v>
      </c>
      <c r="E39" s="106"/>
      <c r="F39" s="106"/>
      <c r="G39" s="107"/>
      <c r="H39" s="109"/>
      <c r="J39" s="103" t="str">
        <f>DFIE!$B$51</f>
        <v>Erhebungsjahr</v>
      </c>
      <c r="K39" s="100">
        <v>2018</v>
      </c>
      <c r="L39" s="101">
        <f>D5</f>
        <v>2018</v>
      </c>
      <c r="M39" s="106"/>
      <c r="N39" s="106"/>
      <c r="O39" s="107"/>
      <c r="P39" s="109"/>
    </row>
    <row r="40" spans="1:16" ht="12.75" customHeight="1" x14ac:dyDescent="0.2">
      <c r="A40" s="133"/>
      <c r="B40" s="103" t="str">
        <f>DFIE!$B$52</f>
        <v>Einheit</v>
      </c>
      <c r="C40" s="90" t="str">
        <f>DFIE!$B$56</f>
        <v>Anzahl</v>
      </c>
      <c r="D40" s="105" t="str">
        <f>DFIE!$B$56</f>
        <v>Anzahl</v>
      </c>
      <c r="E40" s="105" t="str">
        <f>DFIE!$B$58</f>
        <v>Prozent</v>
      </c>
      <c r="F40" s="105" t="str">
        <f>DFIE!$B$57</f>
        <v>Punkte</v>
      </c>
      <c r="G40" s="84"/>
      <c r="H40" s="104" t="str">
        <f>DFIE!$B$54</f>
        <v>CHF</v>
      </c>
      <c r="J40" s="103" t="str">
        <f>DFIE!$B$52</f>
        <v>Einheit</v>
      </c>
      <c r="K40" s="90" t="str">
        <f>DFIE!$B$59</f>
        <v>Hektaren</v>
      </c>
      <c r="L40" s="105" t="str">
        <f>DFIE!$B$56</f>
        <v>Anzahl</v>
      </c>
      <c r="M40" s="105" t="str">
        <f>DFIE!$B$58</f>
        <v>Prozent</v>
      </c>
      <c r="N40" s="105" t="str">
        <f>DFIE!$B$57</f>
        <v>Punkte</v>
      </c>
      <c r="O40" s="84"/>
      <c r="P40" s="104" t="str">
        <f>DFIE!$B$54</f>
        <v>CHF</v>
      </c>
    </row>
    <row r="41" spans="1:16" x14ac:dyDescent="0.2">
      <c r="B41" s="130" t="str">
        <f>DFIE!$B22</f>
        <v>Zürich</v>
      </c>
      <c r="C41" s="91">
        <v>37360</v>
      </c>
      <c r="D41" s="92">
        <f t="shared" ref="D41:D66" si="6">D7</f>
        <v>1520968</v>
      </c>
      <c r="E41" s="110">
        <f>C41/D41</f>
        <v>2.4563304421920777E-2</v>
      </c>
      <c r="F41" s="112">
        <f>ROUND(E41/E$67*100,1)</f>
        <v>45</v>
      </c>
      <c r="G41" s="92">
        <f>MAX((F41-100)*C41,0)</f>
        <v>0</v>
      </c>
      <c r="H41" s="93">
        <f>G41/G$67*DOT!$F$13</f>
        <v>0</v>
      </c>
      <c r="J41" s="130" t="str">
        <f>DFIE!$B22</f>
        <v>Zürich</v>
      </c>
      <c r="K41" s="91">
        <v>172894</v>
      </c>
      <c r="L41" s="19">
        <f t="shared" ref="L41:L66" si="7">D7</f>
        <v>1520968</v>
      </c>
      <c r="M41" s="110">
        <f t="shared" ref="M41:M67" si="8">K41/L41</f>
        <v>0.1136736604583397</v>
      </c>
      <c r="N41" s="112">
        <f>ROUND(M41/M$67*100,1)</f>
        <v>23.5</v>
      </c>
      <c r="O41" s="92">
        <f>MAX((N41-100)*L41,0)</f>
        <v>0</v>
      </c>
      <c r="P41" s="93">
        <f>O41/O$67*DOT!$G$13</f>
        <v>0</v>
      </c>
    </row>
    <row r="42" spans="1:16" x14ac:dyDescent="0.2">
      <c r="B42" s="117" t="str">
        <f>DFIE!$B23</f>
        <v>Bern</v>
      </c>
      <c r="C42" s="118">
        <v>100829</v>
      </c>
      <c r="D42" s="121">
        <f t="shared" si="6"/>
        <v>1034977</v>
      </c>
      <c r="E42" s="119">
        <f t="shared" ref="E42:E67" si="9">C42/D42</f>
        <v>9.7421488593466332E-2</v>
      </c>
      <c r="F42" s="120">
        <f t="shared" ref="F42:F66" si="10">ROUND(E42/E$67*100,1)</f>
        <v>178.7</v>
      </c>
      <c r="G42" s="121">
        <f t="shared" ref="G42:G66" si="11">MAX((F42-100)*C42,0)</f>
        <v>7935242.2999999989</v>
      </c>
      <c r="H42" s="122">
        <f>G42/G$67*DOT!$F$13</f>
        <v>20990875.150887959</v>
      </c>
      <c r="J42" s="117" t="str">
        <f>DFIE!$B23</f>
        <v>Bern</v>
      </c>
      <c r="K42" s="118">
        <v>595952</v>
      </c>
      <c r="L42" s="23">
        <f t="shared" si="7"/>
        <v>1034977</v>
      </c>
      <c r="M42" s="119">
        <f t="shared" si="8"/>
        <v>0.57581182963486144</v>
      </c>
      <c r="N42" s="120">
        <f t="shared" ref="N42:N66" si="12">ROUND(M42/M$67*100,1)</f>
        <v>119.2</v>
      </c>
      <c r="O42" s="121">
        <f t="shared" ref="O42:O66" si="13">MAX((N42-100)*L42,0)</f>
        <v>19871558.400000002</v>
      </c>
      <c r="P42" s="122">
        <f>O42/O$67*DOT!$G$13</f>
        <v>4008542.5798332524</v>
      </c>
    </row>
    <row r="43" spans="1:16" x14ac:dyDescent="0.2">
      <c r="B43" s="130" t="str">
        <f>DFIE!$B24</f>
        <v>Luzern</v>
      </c>
      <c r="C43" s="91">
        <v>36428</v>
      </c>
      <c r="D43" s="92">
        <f t="shared" si="6"/>
        <v>409557</v>
      </c>
      <c r="E43" s="110">
        <f t="shared" si="9"/>
        <v>8.8944884350652051E-2</v>
      </c>
      <c r="F43" s="112">
        <f t="shared" si="10"/>
        <v>163.1</v>
      </c>
      <c r="G43" s="92">
        <f t="shared" si="11"/>
        <v>2298606.7999999998</v>
      </c>
      <c r="H43" s="93">
        <f>G43/G$67*DOT!$F$13</f>
        <v>6080440.4623891683</v>
      </c>
      <c r="J43" s="130" t="str">
        <f>DFIE!$B24</f>
        <v>Luzern</v>
      </c>
      <c r="K43" s="91">
        <v>149352</v>
      </c>
      <c r="L43" s="19">
        <f t="shared" si="7"/>
        <v>409557</v>
      </c>
      <c r="M43" s="110">
        <f t="shared" si="8"/>
        <v>0.36466718918245811</v>
      </c>
      <c r="N43" s="112">
        <f t="shared" si="12"/>
        <v>75.5</v>
      </c>
      <c r="O43" s="92">
        <f t="shared" si="13"/>
        <v>0</v>
      </c>
      <c r="P43" s="93">
        <f>O43/O$67*DOT!$G$13</f>
        <v>0</v>
      </c>
    </row>
    <row r="44" spans="1:16" x14ac:dyDescent="0.2">
      <c r="B44" s="117" t="str">
        <f>DFIE!$B25</f>
        <v>Uri</v>
      </c>
      <c r="C44" s="118">
        <v>4682</v>
      </c>
      <c r="D44" s="121">
        <f t="shared" si="6"/>
        <v>36433</v>
      </c>
      <c r="E44" s="119">
        <f t="shared" si="9"/>
        <v>0.12850986742788131</v>
      </c>
      <c r="F44" s="120">
        <f t="shared" si="10"/>
        <v>235.7</v>
      </c>
      <c r="G44" s="121">
        <f t="shared" si="11"/>
        <v>635347.39999999991</v>
      </c>
      <c r="H44" s="122">
        <f>G44/G$67*DOT!$F$13</f>
        <v>1680666.7580700428</v>
      </c>
      <c r="J44" s="117" t="str">
        <f>DFIE!$B25</f>
        <v>Uri</v>
      </c>
      <c r="K44" s="118">
        <v>107654</v>
      </c>
      <c r="L44" s="23">
        <f t="shared" si="7"/>
        <v>36433</v>
      </c>
      <c r="M44" s="119">
        <f t="shared" si="8"/>
        <v>2.954848626245437</v>
      </c>
      <c r="N44" s="120">
        <f t="shared" si="12"/>
        <v>611.5</v>
      </c>
      <c r="O44" s="121">
        <f t="shared" si="13"/>
        <v>18635479.5</v>
      </c>
      <c r="P44" s="122">
        <f>O44/O$67*DOT!$G$13</f>
        <v>3759197.5207822495</v>
      </c>
    </row>
    <row r="45" spans="1:16" x14ac:dyDescent="0.2">
      <c r="B45" s="130" t="str">
        <f>DFIE!$B26</f>
        <v>Schwyz</v>
      </c>
      <c r="C45" s="91">
        <v>13018</v>
      </c>
      <c r="D45" s="92">
        <f t="shared" si="6"/>
        <v>159165</v>
      </c>
      <c r="E45" s="110">
        <f t="shared" si="9"/>
        <v>8.1789338108252438E-2</v>
      </c>
      <c r="F45" s="112">
        <f t="shared" si="10"/>
        <v>150</v>
      </c>
      <c r="G45" s="92">
        <f t="shared" si="11"/>
        <v>650900</v>
      </c>
      <c r="H45" s="93">
        <f>G45/G$67*DOT!$F$13</f>
        <v>1721807.6171048959</v>
      </c>
      <c r="J45" s="130" t="str">
        <f>DFIE!$B26</f>
        <v>Schwyz</v>
      </c>
      <c r="K45" s="91">
        <v>90788</v>
      </c>
      <c r="L45" s="19">
        <f t="shared" si="7"/>
        <v>159165</v>
      </c>
      <c r="M45" s="110">
        <f t="shared" si="8"/>
        <v>0.5704017843118776</v>
      </c>
      <c r="N45" s="112">
        <f t="shared" si="12"/>
        <v>118</v>
      </c>
      <c r="O45" s="92">
        <f t="shared" si="13"/>
        <v>2864970</v>
      </c>
      <c r="P45" s="93">
        <f>O45/O$67*DOT!$G$13</f>
        <v>577929.21942875255</v>
      </c>
    </row>
    <row r="46" spans="1:16" x14ac:dyDescent="0.2">
      <c r="B46" s="117" t="str">
        <f>DFIE!$B27</f>
        <v>Obwalden</v>
      </c>
      <c r="C46" s="118">
        <v>4529</v>
      </c>
      <c r="D46" s="121">
        <f t="shared" si="6"/>
        <v>37841</v>
      </c>
      <c r="E46" s="119">
        <f t="shared" si="9"/>
        <v>0.11968499775375915</v>
      </c>
      <c r="F46" s="120">
        <f t="shared" si="10"/>
        <v>219.5</v>
      </c>
      <c r="G46" s="121">
        <f t="shared" si="11"/>
        <v>541215.5</v>
      </c>
      <c r="H46" s="122">
        <f>G46/G$67*DOT!$F$13</f>
        <v>1431662.268236649</v>
      </c>
      <c r="J46" s="117" t="str">
        <f>DFIE!$B27</f>
        <v>Obwalden</v>
      </c>
      <c r="K46" s="118">
        <v>49058</v>
      </c>
      <c r="L46" s="23">
        <f t="shared" si="7"/>
        <v>37841</v>
      </c>
      <c r="M46" s="119">
        <f t="shared" si="8"/>
        <v>1.2964245130942629</v>
      </c>
      <c r="N46" s="120">
        <f t="shared" si="12"/>
        <v>268.3</v>
      </c>
      <c r="O46" s="121">
        <f t="shared" si="13"/>
        <v>6368640.3000000007</v>
      </c>
      <c r="P46" s="122">
        <f>O46/O$67*DOT!$G$13</f>
        <v>1284698.7289226404</v>
      </c>
    </row>
    <row r="47" spans="1:16" x14ac:dyDescent="0.2">
      <c r="B47" s="130" t="str">
        <f>DFIE!$B28</f>
        <v>Nidwalden</v>
      </c>
      <c r="C47" s="91">
        <v>3608</v>
      </c>
      <c r="D47" s="92">
        <f t="shared" si="6"/>
        <v>43223</v>
      </c>
      <c r="E47" s="110">
        <f t="shared" si="9"/>
        <v>8.3474076301968861E-2</v>
      </c>
      <c r="F47" s="112">
        <f t="shared" si="10"/>
        <v>153.1</v>
      </c>
      <c r="G47" s="92">
        <f t="shared" si="11"/>
        <v>191584.8</v>
      </c>
      <c r="H47" s="93">
        <f>G47/G$67*DOT!$F$13</f>
        <v>506793.92834770016</v>
      </c>
      <c r="J47" s="130" t="str">
        <f>DFIE!$B28</f>
        <v>Nidwalden</v>
      </c>
      <c r="K47" s="91">
        <v>27585</v>
      </c>
      <c r="L47" s="19">
        <f t="shared" si="7"/>
        <v>43223</v>
      </c>
      <c r="M47" s="110">
        <f t="shared" si="8"/>
        <v>0.63820188325659954</v>
      </c>
      <c r="N47" s="112">
        <f t="shared" si="12"/>
        <v>132.1</v>
      </c>
      <c r="O47" s="92">
        <f t="shared" si="13"/>
        <v>1387458.2999999998</v>
      </c>
      <c r="P47" s="93">
        <f>O47/O$67*DOT!$G$13</f>
        <v>279881.70637352014</v>
      </c>
    </row>
    <row r="48" spans="1:16" x14ac:dyDescent="0.2">
      <c r="B48" s="117" t="str">
        <f>DFIE!$B29</f>
        <v>Glarus</v>
      </c>
      <c r="C48" s="118">
        <v>2223</v>
      </c>
      <c r="D48" s="121">
        <f t="shared" si="6"/>
        <v>40403</v>
      </c>
      <c r="E48" s="119">
        <f t="shared" si="9"/>
        <v>5.5020666782169637E-2</v>
      </c>
      <c r="F48" s="120">
        <f t="shared" si="10"/>
        <v>100.9</v>
      </c>
      <c r="G48" s="121">
        <f t="shared" si="11"/>
        <v>2000.7000000000126</v>
      </c>
      <c r="H48" s="122">
        <f>G48/G$67*DOT!$F$13</f>
        <v>5292.3959126467771</v>
      </c>
      <c r="J48" s="117" t="str">
        <f>DFIE!$B29</f>
        <v>Glarus</v>
      </c>
      <c r="K48" s="118">
        <v>68531</v>
      </c>
      <c r="L48" s="23">
        <f t="shared" si="7"/>
        <v>40403</v>
      </c>
      <c r="M48" s="119">
        <f t="shared" si="8"/>
        <v>1.6961859267876147</v>
      </c>
      <c r="N48" s="120">
        <f t="shared" si="12"/>
        <v>351</v>
      </c>
      <c r="O48" s="121">
        <f t="shared" si="13"/>
        <v>10141153</v>
      </c>
      <c r="P48" s="122">
        <f>O48/O$67*DOT!$G$13</f>
        <v>2045699.8284092161</v>
      </c>
    </row>
    <row r="49" spans="2:16" x14ac:dyDescent="0.2">
      <c r="B49" s="130" t="str">
        <f>DFIE!$B30</f>
        <v>Zug</v>
      </c>
      <c r="C49" s="91">
        <v>5765</v>
      </c>
      <c r="D49" s="92">
        <f t="shared" si="6"/>
        <v>126837</v>
      </c>
      <c r="E49" s="110">
        <f t="shared" si="9"/>
        <v>4.5452036866214116E-2</v>
      </c>
      <c r="F49" s="112">
        <f t="shared" si="10"/>
        <v>83.4</v>
      </c>
      <c r="G49" s="92">
        <f t="shared" si="11"/>
        <v>0</v>
      </c>
      <c r="H49" s="93">
        <f>G49/G$67*DOT!$F$13</f>
        <v>0</v>
      </c>
      <c r="J49" s="130" t="str">
        <f>DFIE!$B30</f>
        <v>Zug</v>
      </c>
      <c r="K49" s="91">
        <v>23873</v>
      </c>
      <c r="L49" s="19">
        <f t="shared" si="7"/>
        <v>126837</v>
      </c>
      <c r="M49" s="110">
        <f t="shared" si="8"/>
        <v>0.18821794902118466</v>
      </c>
      <c r="N49" s="112">
        <f t="shared" si="12"/>
        <v>38.9</v>
      </c>
      <c r="O49" s="92">
        <f t="shared" si="13"/>
        <v>0</v>
      </c>
      <c r="P49" s="93">
        <f>O49/O$67*DOT!$G$13</f>
        <v>0</v>
      </c>
    </row>
    <row r="50" spans="2:16" x14ac:dyDescent="0.2">
      <c r="B50" s="117" t="str">
        <f>DFIE!$B31</f>
        <v>Freiburg</v>
      </c>
      <c r="C50" s="118">
        <v>30533</v>
      </c>
      <c r="D50" s="121">
        <f t="shared" si="6"/>
        <v>318714</v>
      </c>
      <c r="E50" s="119">
        <f t="shared" si="9"/>
        <v>9.5800623756722325E-2</v>
      </c>
      <c r="F50" s="120">
        <f t="shared" si="10"/>
        <v>175.7</v>
      </c>
      <c r="G50" s="121">
        <f t="shared" si="11"/>
        <v>2311348.0999999996</v>
      </c>
      <c r="H50" s="122">
        <f>G50/G$67*DOT!$F$13</f>
        <v>6114144.6679381281</v>
      </c>
      <c r="J50" s="117" t="str">
        <f>DFIE!$B31</f>
        <v>Freiburg</v>
      </c>
      <c r="K50" s="118">
        <v>167142</v>
      </c>
      <c r="L50" s="23">
        <f t="shared" si="7"/>
        <v>318714</v>
      </c>
      <c r="M50" s="119">
        <f t="shared" si="8"/>
        <v>0.52442628814548464</v>
      </c>
      <c r="N50" s="120">
        <f t="shared" si="12"/>
        <v>108.5</v>
      </c>
      <c r="O50" s="121">
        <f t="shared" si="13"/>
        <v>2709069</v>
      </c>
      <c r="P50" s="122">
        <f>O50/O$67*DOT!$G$13</f>
        <v>546480.4631631854</v>
      </c>
    </row>
    <row r="51" spans="2:16" x14ac:dyDescent="0.2">
      <c r="B51" s="130" t="str">
        <f>DFIE!$B32</f>
        <v>Solothurn</v>
      </c>
      <c r="C51" s="91">
        <v>8900</v>
      </c>
      <c r="D51" s="92">
        <f t="shared" si="6"/>
        <v>273194</v>
      </c>
      <c r="E51" s="110">
        <f t="shared" si="9"/>
        <v>3.2577582230942113E-2</v>
      </c>
      <c r="F51" s="112">
        <f t="shared" si="10"/>
        <v>59.7</v>
      </c>
      <c r="G51" s="92">
        <f t="shared" si="11"/>
        <v>0</v>
      </c>
      <c r="H51" s="93">
        <f>G51/G$67*DOT!$F$13</f>
        <v>0</v>
      </c>
      <c r="J51" s="130" t="str">
        <f>DFIE!$B32</f>
        <v>Solothurn</v>
      </c>
      <c r="K51" s="91">
        <v>79045</v>
      </c>
      <c r="L51" s="19">
        <f t="shared" si="7"/>
        <v>273194</v>
      </c>
      <c r="M51" s="110">
        <f t="shared" si="8"/>
        <v>0.28933651544323813</v>
      </c>
      <c r="N51" s="112">
        <f t="shared" si="12"/>
        <v>59.9</v>
      </c>
      <c r="O51" s="92">
        <f t="shared" si="13"/>
        <v>0</v>
      </c>
      <c r="P51" s="93">
        <f>O51/O$67*DOT!$G$13</f>
        <v>0</v>
      </c>
    </row>
    <row r="52" spans="2:16" x14ac:dyDescent="0.2">
      <c r="B52" s="117" t="str">
        <f>DFIE!$B33</f>
        <v>Basel-Stadt</v>
      </c>
      <c r="C52" s="118">
        <v>1182</v>
      </c>
      <c r="D52" s="121">
        <f t="shared" si="6"/>
        <v>194766</v>
      </c>
      <c r="E52" s="119">
        <f t="shared" si="9"/>
        <v>6.0688210467946153E-3</v>
      </c>
      <c r="F52" s="120">
        <f t="shared" si="10"/>
        <v>11.1</v>
      </c>
      <c r="G52" s="121">
        <f t="shared" si="11"/>
        <v>0</v>
      </c>
      <c r="H52" s="122">
        <f>G52/G$67*DOT!$F$13</f>
        <v>0</v>
      </c>
      <c r="J52" s="117" t="str">
        <f>DFIE!$B33</f>
        <v>Basel-Stadt</v>
      </c>
      <c r="K52" s="118">
        <v>3695</v>
      </c>
      <c r="L52" s="23">
        <f t="shared" si="7"/>
        <v>194766</v>
      </c>
      <c r="M52" s="119">
        <f t="shared" si="8"/>
        <v>1.8971483729192981E-2</v>
      </c>
      <c r="N52" s="120">
        <f t="shared" si="12"/>
        <v>3.9</v>
      </c>
      <c r="O52" s="121">
        <f t="shared" si="13"/>
        <v>0</v>
      </c>
      <c r="P52" s="122">
        <f>O52/O$67*DOT!$G$13</f>
        <v>0</v>
      </c>
    </row>
    <row r="53" spans="2:16" ht="12.75" customHeight="1" x14ac:dyDescent="0.2">
      <c r="B53" s="130" t="str">
        <f>DFIE!$B34</f>
        <v>Basel-Landschaft</v>
      </c>
      <c r="C53" s="91">
        <v>5008</v>
      </c>
      <c r="D53" s="92">
        <f t="shared" si="6"/>
        <v>288132</v>
      </c>
      <c r="E53" s="110">
        <f t="shared" si="9"/>
        <v>1.7380922632682243E-2</v>
      </c>
      <c r="F53" s="112">
        <f t="shared" si="10"/>
        <v>31.9</v>
      </c>
      <c r="G53" s="92">
        <f t="shared" si="11"/>
        <v>0</v>
      </c>
      <c r="H53" s="93">
        <f>G53/G$67*DOT!$F$13</f>
        <v>0</v>
      </c>
      <c r="J53" s="130" t="str">
        <f>DFIE!$B34</f>
        <v>Basel-Landschaft</v>
      </c>
      <c r="K53" s="91">
        <v>51767</v>
      </c>
      <c r="L53" s="19">
        <f t="shared" si="7"/>
        <v>288132</v>
      </c>
      <c r="M53" s="110">
        <f t="shared" si="8"/>
        <v>0.17966418169450113</v>
      </c>
      <c r="N53" s="112">
        <f t="shared" si="12"/>
        <v>37.200000000000003</v>
      </c>
      <c r="O53" s="92">
        <f t="shared" si="13"/>
        <v>0</v>
      </c>
      <c r="P53" s="93">
        <f>O53/O$67*DOT!$G$13</f>
        <v>0</v>
      </c>
    </row>
    <row r="54" spans="2:16" x14ac:dyDescent="0.2">
      <c r="B54" s="117" t="str">
        <f>DFIE!$B35</f>
        <v>Schaffhausen</v>
      </c>
      <c r="C54" s="118">
        <v>2293</v>
      </c>
      <c r="D54" s="121">
        <f t="shared" si="6"/>
        <v>81991</v>
      </c>
      <c r="E54" s="119">
        <f t="shared" si="9"/>
        <v>2.7966484126306545E-2</v>
      </c>
      <c r="F54" s="120">
        <f t="shared" si="10"/>
        <v>51.3</v>
      </c>
      <c r="G54" s="121">
        <f t="shared" si="11"/>
        <v>0</v>
      </c>
      <c r="H54" s="122">
        <f>G54/G$67*DOT!$F$13</f>
        <v>0</v>
      </c>
      <c r="J54" s="117" t="str">
        <f>DFIE!$B35</f>
        <v>Schaffhausen</v>
      </c>
      <c r="K54" s="118">
        <v>29842</v>
      </c>
      <c r="L54" s="23">
        <f t="shared" si="7"/>
        <v>81991</v>
      </c>
      <c r="M54" s="119">
        <f t="shared" si="8"/>
        <v>0.36396677684136064</v>
      </c>
      <c r="N54" s="120">
        <f t="shared" si="12"/>
        <v>75.3</v>
      </c>
      <c r="O54" s="121">
        <f t="shared" si="13"/>
        <v>0</v>
      </c>
      <c r="P54" s="122">
        <f>O54/O$67*DOT!$G$13</f>
        <v>0</v>
      </c>
    </row>
    <row r="55" spans="2:16" ht="12.75" customHeight="1" x14ac:dyDescent="0.2">
      <c r="B55" s="130" t="str">
        <f>DFIE!$B36</f>
        <v>Appenzell A.Rh.</v>
      </c>
      <c r="C55" s="91">
        <v>6620</v>
      </c>
      <c r="D55" s="92">
        <f t="shared" si="6"/>
        <v>55234</v>
      </c>
      <c r="E55" s="110">
        <f t="shared" si="9"/>
        <v>0.1198537132925372</v>
      </c>
      <c r="F55" s="112">
        <f t="shared" si="10"/>
        <v>219.8</v>
      </c>
      <c r="G55" s="92">
        <f t="shared" si="11"/>
        <v>793076.00000000012</v>
      </c>
      <c r="H55" s="93">
        <f>G55/G$67*DOT!$F$13</f>
        <v>2097901.824770445</v>
      </c>
      <c r="J55" s="130" t="str">
        <f>DFIE!$B36</f>
        <v>Appenzell A.Rh.</v>
      </c>
      <c r="K55" s="91">
        <v>24284</v>
      </c>
      <c r="L55" s="19">
        <f t="shared" si="7"/>
        <v>55234</v>
      </c>
      <c r="M55" s="110">
        <f t="shared" si="8"/>
        <v>0.4396567331715972</v>
      </c>
      <c r="N55" s="112">
        <f t="shared" si="12"/>
        <v>91</v>
      </c>
      <c r="O55" s="92">
        <f t="shared" si="13"/>
        <v>0</v>
      </c>
      <c r="P55" s="93">
        <f>O55/O$67*DOT!$G$13</f>
        <v>0</v>
      </c>
    </row>
    <row r="56" spans="2:16" x14ac:dyDescent="0.2">
      <c r="B56" s="117" t="str">
        <f>DFIE!$B37</f>
        <v>Appenzell I.Rh.</v>
      </c>
      <c r="C56" s="118">
        <v>3466</v>
      </c>
      <c r="D56" s="121">
        <f t="shared" si="6"/>
        <v>16145</v>
      </c>
      <c r="E56" s="119">
        <f t="shared" si="9"/>
        <v>0.21467946732734594</v>
      </c>
      <c r="F56" s="120">
        <f t="shared" si="10"/>
        <v>393.7</v>
      </c>
      <c r="G56" s="121">
        <f t="shared" si="11"/>
        <v>1017964.2</v>
      </c>
      <c r="H56" s="122">
        <f>G56/G$67*DOT!$F$13</f>
        <v>2692792.3083424359</v>
      </c>
      <c r="J56" s="117" t="str">
        <f>DFIE!$B37</f>
        <v>Appenzell I.Rh.</v>
      </c>
      <c r="K56" s="118">
        <v>17248</v>
      </c>
      <c r="L56" s="23">
        <f t="shared" si="7"/>
        <v>16145</v>
      </c>
      <c r="M56" s="119">
        <f t="shared" si="8"/>
        <v>1.0683183648188295</v>
      </c>
      <c r="N56" s="120">
        <f t="shared" si="12"/>
        <v>221.1</v>
      </c>
      <c r="O56" s="121">
        <f t="shared" si="13"/>
        <v>1955159.5</v>
      </c>
      <c r="P56" s="122">
        <f>O56/O$67*DOT!$G$13</f>
        <v>394399.87284115021</v>
      </c>
    </row>
    <row r="57" spans="2:16" x14ac:dyDescent="0.2">
      <c r="B57" s="130" t="str">
        <f>DFIE!$B38</f>
        <v>St. Gallen</v>
      </c>
      <c r="C57" s="91">
        <v>33206</v>
      </c>
      <c r="D57" s="92">
        <f t="shared" si="6"/>
        <v>507697</v>
      </c>
      <c r="E57" s="110">
        <f t="shared" si="9"/>
        <v>6.5405153073585229E-2</v>
      </c>
      <c r="F57" s="112">
        <f t="shared" si="10"/>
        <v>119.9</v>
      </c>
      <c r="G57" s="92">
        <f t="shared" si="11"/>
        <v>660799.40000000014</v>
      </c>
      <c r="H57" s="93">
        <f>G57/G$67*DOT!$F$13</f>
        <v>1747994.2238413661</v>
      </c>
      <c r="J57" s="130" t="str">
        <f>DFIE!$B38</f>
        <v>St. Gallen</v>
      </c>
      <c r="K57" s="91">
        <v>202820</v>
      </c>
      <c r="L57" s="19">
        <f t="shared" si="7"/>
        <v>507697</v>
      </c>
      <c r="M57" s="110">
        <f t="shared" si="8"/>
        <v>0.39949024713559467</v>
      </c>
      <c r="N57" s="112">
        <f t="shared" si="12"/>
        <v>82.7</v>
      </c>
      <c r="O57" s="92">
        <f t="shared" si="13"/>
        <v>0</v>
      </c>
      <c r="P57" s="93">
        <f>O57/O$67*DOT!$G$13</f>
        <v>0</v>
      </c>
    </row>
    <row r="58" spans="2:16" x14ac:dyDescent="0.2">
      <c r="B58" s="117" t="str">
        <f>DFIE!$B39</f>
        <v>Graubünden</v>
      </c>
      <c r="C58" s="118">
        <v>25752</v>
      </c>
      <c r="D58" s="121">
        <f t="shared" si="6"/>
        <v>198379</v>
      </c>
      <c r="E58" s="119">
        <f t="shared" si="9"/>
        <v>0.12981212729169922</v>
      </c>
      <c r="F58" s="120">
        <f t="shared" si="10"/>
        <v>238.1</v>
      </c>
      <c r="G58" s="121">
        <f t="shared" si="11"/>
        <v>3556351.1999999997</v>
      </c>
      <c r="H58" s="122">
        <f>G58/G$67*DOT!$F$13</f>
        <v>9407516.6465818658</v>
      </c>
      <c r="J58" s="117" t="str">
        <f>DFIE!$B39</f>
        <v>Graubünden</v>
      </c>
      <c r="K58" s="118">
        <v>710530</v>
      </c>
      <c r="L58" s="23">
        <f t="shared" si="7"/>
        <v>198379</v>
      </c>
      <c r="M58" s="119">
        <f t="shared" si="8"/>
        <v>3.5816795124483942</v>
      </c>
      <c r="N58" s="120">
        <f t="shared" si="12"/>
        <v>741.2</v>
      </c>
      <c r="O58" s="121">
        <f t="shared" si="13"/>
        <v>127200614.80000001</v>
      </c>
      <c r="P58" s="122">
        <f>O58/O$67*DOT!$G$13</f>
        <v>25659239.720563021</v>
      </c>
    </row>
    <row r="59" spans="2:16" x14ac:dyDescent="0.2">
      <c r="B59" s="130" t="str">
        <f>DFIE!$B40</f>
        <v>Aargau</v>
      </c>
      <c r="C59" s="91">
        <v>17618</v>
      </c>
      <c r="D59" s="92">
        <f t="shared" si="6"/>
        <v>678207</v>
      </c>
      <c r="E59" s="110">
        <f t="shared" si="9"/>
        <v>2.5977319608909963E-2</v>
      </c>
      <c r="F59" s="112">
        <f t="shared" si="10"/>
        <v>47.6</v>
      </c>
      <c r="G59" s="92">
        <f t="shared" si="11"/>
        <v>0</v>
      </c>
      <c r="H59" s="93">
        <f>G59/G$67*DOT!$F$13</f>
        <v>0</v>
      </c>
      <c r="J59" s="130" t="str">
        <f>DFIE!$B40</f>
        <v>Aargau</v>
      </c>
      <c r="K59" s="91">
        <v>140380</v>
      </c>
      <c r="L59" s="19">
        <f t="shared" si="7"/>
        <v>678207</v>
      </c>
      <c r="M59" s="110">
        <f t="shared" si="8"/>
        <v>0.20698695236115228</v>
      </c>
      <c r="N59" s="112">
        <f t="shared" si="12"/>
        <v>42.8</v>
      </c>
      <c r="O59" s="92">
        <f t="shared" si="13"/>
        <v>0</v>
      </c>
      <c r="P59" s="93">
        <f>O59/O$67*DOT!$G$13</f>
        <v>0</v>
      </c>
    </row>
    <row r="60" spans="2:16" x14ac:dyDescent="0.2">
      <c r="B60" s="117" t="str">
        <f>DFIE!$B41</f>
        <v>Thurgau</v>
      </c>
      <c r="C60" s="118">
        <v>23660</v>
      </c>
      <c r="D60" s="121">
        <f t="shared" si="6"/>
        <v>276472</v>
      </c>
      <c r="E60" s="119">
        <f t="shared" si="9"/>
        <v>8.5578286408750259E-2</v>
      </c>
      <c r="F60" s="120">
        <f t="shared" si="10"/>
        <v>156.9</v>
      </c>
      <c r="G60" s="121">
        <f t="shared" si="11"/>
        <v>1346254.0000000002</v>
      </c>
      <c r="H60" s="122">
        <f>G60/G$67*DOT!$F$13</f>
        <v>3561208.1606359426</v>
      </c>
      <c r="J60" s="117" t="str">
        <f>DFIE!$B41</f>
        <v>Thurgau</v>
      </c>
      <c r="K60" s="118">
        <v>99433</v>
      </c>
      <c r="L60" s="23">
        <f t="shared" si="7"/>
        <v>276472</v>
      </c>
      <c r="M60" s="119">
        <f t="shared" si="8"/>
        <v>0.35964944008796551</v>
      </c>
      <c r="N60" s="120">
        <f t="shared" si="12"/>
        <v>74.400000000000006</v>
      </c>
      <c r="O60" s="121">
        <f t="shared" si="13"/>
        <v>0</v>
      </c>
      <c r="P60" s="122">
        <f>O60/O$67*DOT!$G$13</f>
        <v>0</v>
      </c>
    </row>
    <row r="61" spans="2:16" x14ac:dyDescent="0.2">
      <c r="B61" s="130" t="str">
        <f>DFIE!$B42</f>
        <v>Tessin</v>
      </c>
      <c r="C61" s="91">
        <v>16371</v>
      </c>
      <c r="D61" s="92">
        <f t="shared" si="6"/>
        <v>353343</v>
      </c>
      <c r="E61" s="110">
        <f t="shared" si="9"/>
        <v>4.6331751301143649E-2</v>
      </c>
      <c r="F61" s="112">
        <f t="shared" si="10"/>
        <v>85</v>
      </c>
      <c r="G61" s="92">
        <f t="shared" si="11"/>
        <v>0</v>
      </c>
      <c r="H61" s="93">
        <f>G61/G$67*DOT!$F$13</f>
        <v>0</v>
      </c>
      <c r="J61" s="130" t="str">
        <f>DFIE!$B42</f>
        <v>Tessin</v>
      </c>
      <c r="K61" s="91">
        <v>281216</v>
      </c>
      <c r="L61" s="19">
        <f t="shared" si="7"/>
        <v>353343</v>
      </c>
      <c r="M61" s="110">
        <f t="shared" si="8"/>
        <v>0.79587256575055965</v>
      </c>
      <c r="N61" s="112">
        <f t="shared" si="12"/>
        <v>164.7</v>
      </c>
      <c r="O61" s="92">
        <f t="shared" si="13"/>
        <v>22861292.099999998</v>
      </c>
      <c r="P61" s="93">
        <f>O61/O$67*DOT!$G$13</f>
        <v>4611639.4581743283</v>
      </c>
    </row>
    <row r="62" spans="2:16" x14ac:dyDescent="0.2">
      <c r="B62" s="117" t="str">
        <f>DFIE!$B43</f>
        <v>Waadt</v>
      </c>
      <c r="C62" s="118">
        <v>39313</v>
      </c>
      <c r="D62" s="121">
        <f t="shared" si="6"/>
        <v>799145</v>
      </c>
      <c r="E62" s="119">
        <f t="shared" si="9"/>
        <v>4.9193825901432155E-2</v>
      </c>
      <c r="F62" s="120">
        <f t="shared" si="10"/>
        <v>90.2</v>
      </c>
      <c r="G62" s="121">
        <f t="shared" si="11"/>
        <v>0</v>
      </c>
      <c r="H62" s="122">
        <f>G62/G$67*DOT!$F$13</f>
        <v>0</v>
      </c>
      <c r="J62" s="117" t="str">
        <f>DFIE!$B43</f>
        <v>Waadt</v>
      </c>
      <c r="K62" s="118">
        <v>321201</v>
      </c>
      <c r="L62" s="23">
        <f t="shared" si="7"/>
        <v>799145</v>
      </c>
      <c r="M62" s="119">
        <f t="shared" si="8"/>
        <v>0.40193081355698901</v>
      </c>
      <c r="N62" s="120">
        <f t="shared" si="12"/>
        <v>83.2</v>
      </c>
      <c r="O62" s="121">
        <f t="shared" si="13"/>
        <v>0</v>
      </c>
      <c r="P62" s="122">
        <f>O62/O$67*DOT!$G$13</f>
        <v>0</v>
      </c>
    </row>
    <row r="63" spans="2:16" x14ac:dyDescent="0.2">
      <c r="B63" s="130" t="str">
        <f>DFIE!$B44</f>
        <v>Wallis</v>
      </c>
      <c r="C63" s="91">
        <v>20651</v>
      </c>
      <c r="D63" s="92">
        <f t="shared" si="6"/>
        <v>343955</v>
      </c>
      <c r="E63" s="110">
        <f t="shared" si="9"/>
        <v>6.0039830791818696E-2</v>
      </c>
      <c r="F63" s="112">
        <f t="shared" si="10"/>
        <v>110.1</v>
      </c>
      <c r="G63" s="92">
        <f t="shared" si="11"/>
        <v>208575.09999999989</v>
      </c>
      <c r="H63" s="93">
        <f>G63/G$67*DOT!$F$13</f>
        <v>551737.89509665873</v>
      </c>
      <c r="J63" s="130" t="str">
        <f>DFIE!$B44</f>
        <v>Wallis</v>
      </c>
      <c r="K63" s="91">
        <v>522463</v>
      </c>
      <c r="L63" s="19">
        <f t="shared" si="7"/>
        <v>343955</v>
      </c>
      <c r="M63" s="110">
        <f t="shared" si="8"/>
        <v>1.5189864953264236</v>
      </c>
      <c r="N63" s="112">
        <f t="shared" si="12"/>
        <v>314.3</v>
      </c>
      <c r="O63" s="92">
        <f t="shared" si="13"/>
        <v>73709556.5</v>
      </c>
      <c r="P63" s="93">
        <f>O63/O$67*DOT!$G$13</f>
        <v>14868883.950786408</v>
      </c>
    </row>
    <row r="64" spans="2:16" x14ac:dyDescent="0.2">
      <c r="B64" s="117" t="str">
        <f>DFIE!$B45</f>
        <v>Neuenburg</v>
      </c>
      <c r="C64" s="118">
        <v>9663</v>
      </c>
      <c r="D64" s="121">
        <f t="shared" si="6"/>
        <v>176850</v>
      </c>
      <c r="E64" s="119">
        <f t="shared" si="9"/>
        <v>5.4639525021204408E-2</v>
      </c>
      <c r="F64" s="120">
        <f t="shared" si="10"/>
        <v>100.2</v>
      </c>
      <c r="G64" s="121">
        <f t="shared" si="11"/>
        <v>1932.6000000000274</v>
      </c>
      <c r="H64" s="122">
        <f>G64/G$67*DOT!$F$13</f>
        <v>5112.2528818819619</v>
      </c>
      <c r="J64" s="117" t="str">
        <f>DFIE!$B45</f>
        <v>Neuenburg</v>
      </c>
      <c r="K64" s="118">
        <v>80216</v>
      </c>
      <c r="L64" s="23">
        <f t="shared" si="7"/>
        <v>176850</v>
      </c>
      <c r="M64" s="119">
        <f t="shared" si="8"/>
        <v>0.45358213175007067</v>
      </c>
      <c r="N64" s="120">
        <f t="shared" si="12"/>
        <v>93.9</v>
      </c>
      <c r="O64" s="121">
        <f t="shared" si="13"/>
        <v>0</v>
      </c>
      <c r="P64" s="122">
        <f>O64/O$67*DOT!$G$13</f>
        <v>0</v>
      </c>
    </row>
    <row r="65" spans="2:16" x14ac:dyDescent="0.2">
      <c r="B65" s="130" t="str">
        <f>DFIE!$B46</f>
        <v>Genf</v>
      </c>
      <c r="C65" s="91">
        <v>6126</v>
      </c>
      <c r="D65" s="92">
        <f t="shared" si="6"/>
        <v>499480</v>
      </c>
      <c r="E65" s="110">
        <f t="shared" si="9"/>
        <v>1.2264755345559382E-2</v>
      </c>
      <c r="F65" s="112">
        <f t="shared" si="10"/>
        <v>22.5</v>
      </c>
      <c r="G65" s="92">
        <f t="shared" si="11"/>
        <v>0</v>
      </c>
      <c r="H65" s="93">
        <f>G65/G$67*DOT!$F$13</f>
        <v>0</v>
      </c>
      <c r="J65" s="130" t="str">
        <f>DFIE!$B46</f>
        <v>Genf</v>
      </c>
      <c r="K65" s="91">
        <v>28249</v>
      </c>
      <c r="L65" s="19">
        <f t="shared" si="7"/>
        <v>499480</v>
      </c>
      <c r="M65" s="110">
        <f t="shared" si="8"/>
        <v>5.6556819091855531E-2</v>
      </c>
      <c r="N65" s="112">
        <f t="shared" si="12"/>
        <v>11.7</v>
      </c>
      <c r="O65" s="92">
        <f t="shared" si="13"/>
        <v>0</v>
      </c>
      <c r="P65" s="93">
        <f>O65/O$67*DOT!$G$13</f>
        <v>0</v>
      </c>
    </row>
    <row r="66" spans="2:16" x14ac:dyDescent="0.2">
      <c r="B66" s="117" t="str">
        <f>DFIE!$B47</f>
        <v>Jura</v>
      </c>
      <c r="C66" s="118">
        <v>7109</v>
      </c>
      <c r="D66" s="121">
        <f t="shared" si="6"/>
        <v>73419</v>
      </c>
      <c r="E66" s="119">
        <f t="shared" si="9"/>
        <v>9.6827796619403703E-2</v>
      </c>
      <c r="F66" s="120">
        <f t="shared" si="10"/>
        <v>177.6</v>
      </c>
      <c r="G66" s="121">
        <f t="shared" si="11"/>
        <v>551658.39999999991</v>
      </c>
      <c r="H66" s="122">
        <f>G66/G$67*DOT!$F$13</f>
        <v>1459286.580365493</v>
      </c>
      <c r="J66" s="117" t="str">
        <f>DFIE!$B47</f>
        <v>Jura</v>
      </c>
      <c r="K66" s="118">
        <v>83851</v>
      </c>
      <c r="L66" s="23">
        <f t="shared" si="7"/>
        <v>73419</v>
      </c>
      <c r="M66" s="119">
        <f t="shared" si="8"/>
        <v>1.1420885601819692</v>
      </c>
      <c r="N66" s="120">
        <f t="shared" si="12"/>
        <v>236.3</v>
      </c>
      <c r="O66" s="121">
        <f t="shared" si="13"/>
        <v>10007009.700000001</v>
      </c>
      <c r="P66" s="122">
        <f>O66/O$67*DOT!$G$13</f>
        <v>2018640.0921255567</v>
      </c>
    </row>
    <row r="67" spans="2:16" x14ac:dyDescent="0.2">
      <c r="B67" s="131" t="str">
        <f>DFIE!$B48</f>
        <v>Schweiz</v>
      </c>
      <c r="C67" s="27">
        <f>SUM(C41:C66)</f>
        <v>465913</v>
      </c>
      <c r="D67" s="27">
        <f>SUM(D41:D66)</f>
        <v>8544527</v>
      </c>
      <c r="E67" s="111">
        <f t="shared" si="9"/>
        <v>5.4527652613187365E-2</v>
      </c>
      <c r="F67" s="113">
        <f>ROUND(E67/E$67*100,1)</f>
        <v>100</v>
      </c>
      <c r="G67" s="27">
        <f>SUM(G41:G66)</f>
        <v>22702856.499999996</v>
      </c>
      <c r="H67" s="26">
        <f>SUM(H41:H66)</f>
        <v>60055233.14140328</v>
      </c>
      <c r="J67" s="131" t="str">
        <f>DFIE!$B48</f>
        <v>Schweiz</v>
      </c>
      <c r="K67" s="27">
        <f>SUM(K41:K66)</f>
        <v>4129069</v>
      </c>
      <c r="L67" s="27">
        <f>SUM(L41:L66)</f>
        <v>8544527</v>
      </c>
      <c r="M67" s="111">
        <f t="shared" si="8"/>
        <v>0.48324137778486742</v>
      </c>
      <c r="N67" s="113">
        <f>ROUND(M67/M$67*100,1)</f>
        <v>100</v>
      </c>
      <c r="O67" s="27">
        <f>SUM(O41:O66)</f>
        <v>297711961.09999996</v>
      </c>
      <c r="P67" s="26">
        <f>SUM(P41:P66)</f>
        <v>60055233.14140328</v>
      </c>
    </row>
  </sheetData>
  <conditionalFormatting sqref="C7:D32 K41:L66">
    <cfRule type="expression" dxfId="28" priority="20" stopIfTrue="1">
      <formula>ISBLANK(C7)</formula>
    </cfRule>
  </conditionalFormatting>
  <conditionalFormatting sqref="K7:L32 L33">
    <cfRule type="expression" dxfId="27" priority="19" stopIfTrue="1">
      <formula>ISBLANK(K7)</formula>
    </cfRule>
  </conditionalFormatting>
  <conditionalFormatting sqref="C41:C66">
    <cfRule type="expression" dxfId="26" priority="18" stopIfTrue="1">
      <formula>ISBLANK(C41)</formula>
    </cfRule>
  </conditionalFormatting>
  <conditionalFormatting sqref="C5:D5">
    <cfRule type="expression" dxfId="25" priority="8" stopIfTrue="1">
      <formula>ISBLANK(C5)</formula>
    </cfRule>
  </conditionalFormatting>
  <conditionalFormatting sqref="K5:L5">
    <cfRule type="expression" dxfId="24" priority="7" stopIfTrue="1">
      <formula>ISBLANK(K5)</formula>
    </cfRule>
  </conditionalFormatting>
  <conditionalFormatting sqref="C39">
    <cfRule type="expression" dxfId="23" priority="6" stopIfTrue="1">
      <formula>ISBLANK(C39)</formula>
    </cfRule>
  </conditionalFormatting>
  <conditionalFormatting sqref="K39">
    <cfRule type="expression" dxfId="22" priority="5" stopIfTrue="1">
      <formula>ISBLANK(K39)</formula>
    </cfRule>
  </conditionalFormatting>
  <conditionalFormatting sqref="D39">
    <cfRule type="expression" dxfId="21" priority="3" stopIfTrue="1">
      <formula>ISBLANK(D39)</formula>
    </cfRule>
  </conditionalFormatting>
  <conditionalFormatting sqref="L39">
    <cfRule type="expression" dxfId="20" priority="1" stopIfTrue="1">
      <formula>ISBLANK(L39)</formula>
    </cfRule>
  </conditionalFormatting>
  <pageMargins left="0.78740157480314965" right="0.78740157480314965" top="0.98425196850393704" bottom="0.78740157480314965" header="0.51181102362204722" footer="0.51181102362204722"/>
  <pageSetup paperSize="9" scale="95" pageOrder="overThenDown" orientation="landscape"/>
  <headerFooter scaleWithDoc="0" alignWithMargins="0">
    <oddHeader>&amp;L&amp;F&amp;R&amp;A</oddHeader>
    <oddFooter>&amp;C&amp;P / &amp;N</oddFooter>
  </headerFooter>
  <rowBreaks count="1" manualBreakCount="1">
    <brk id="34" max="16383" man="1"/>
  </rowBreaks>
  <colBreaks count="1" manualBreakCount="1">
    <brk id="9" max="1048575" man="1"/>
  </colBreaks>
  <customProperties>
    <customPr name="EpmWorksheetKeyString_GUID" r:id="rId1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workbookViewId="0">
      <selection activeCell="A50" sqref="A50"/>
    </sheetView>
  </sheetViews>
  <sheetFormatPr baseColWidth="10" defaultColWidth="9.140625" defaultRowHeight="12.75" x14ac:dyDescent="0.2"/>
  <cols>
    <col min="1" max="1" width="1.42578125" customWidth="1"/>
    <col min="2" max="2" width="17.140625" customWidth="1"/>
    <col min="3" max="7" width="17.7109375" customWidth="1"/>
  </cols>
  <sheetData>
    <row r="1" spans="1:10" ht="23.25" customHeight="1" x14ac:dyDescent="0.35">
      <c r="B1" s="143" t="str">
        <f>DFIE!B116</f>
        <v>Auszahlungen GLA 2021</v>
      </c>
      <c r="C1" s="125"/>
      <c r="D1" s="125"/>
      <c r="E1" s="127"/>
      <c r="G1" s="95"/>
    </row>
    <row r="2" spans="1:10" x14ac:dyDescent="0.2">
      <c r="F2" s="136"/>
      <c r="G2" s="146"/>
    </row>
    <row r="3" spans="1:10" ht="0.75" customHeight="1" x14ac:dyDescent="0.2">
      <c r="F3" s="136"/>
      <c r="G3" s="146"/>
    </row>
    <row r="4" spans="1:10" ht="0.75" customHeight="1" x14ac:dyDescent="0.2">
      <c r="F4" s="136"/>
      <c r="G4" s="146"/>
    </row>
    <row r="5" spans="1:10" ht="0.75" customHeight="1" x14ac:dyDescent="0.2">
      <c r="F5" s="136"/>
      <c r="G5" s="146"/>
    </row>
    <row r="6" spans="1:10" ht="13.5" customHeight="1" x14ac:dyDescent="0.2">
      <c r="A6" s="31"/>
      <c r="B6" s="137" t="str">
        <f>DFIE!B117</f>
        <v>in CHF</v>
      </c>
      <c r="C6" s="147"/>
      <c r="H6" s="31"/>
    </row>
    <row r="7" spans="1:10" ht="15" customHeight="1" x14ac:dyDescent="0.2">
      <c r="A7" s="83"/>
      <c r="B7" s="140"/>
      <c r="C7" s="141" t="str">
        <f>DFIE!B118</f>
        <v>GLA 1</v>
      </c>
      <c r="D7" s="141" t="str">
        <f>DFIE!B119</f>
        <v>GLA 2</v>
      </c>
      <c r="E7" s="141" t="str">
        <f>DFIE!B120</f>
        <v>GLA 3</v>
      </c>
      <c r="F7" s="141" t="str">
        <f>DFIE!B121</f>
        <v>GLA 4</v>
      </c>
      <c r="G7" s="378" t="str">
        <f>DFIE!B126</f>
        <v>GLA Total</v>
      </c>
    </row>
    <row r="8" spans="1:10" ht="23.25" customHeight="1" x14ac:dyDescent="0.2">
      <c r="A8" s="83"/>
      <c r="B8" s="138"/>
      <c r="C8" s="139" t="str">
        <f>DFIE!B122</f>
        <v>Siedlungshöhe</v>
      </c>
      <c r="D8" s="139" t="str">
        <f>DFIE!B123</f>
        <v>Steilheit des
Geländes</v>
      </c>
      <c r="E8" s="139" t="str">
        <f>DFIE!B124</f>
        <v>Siedlungsstruktur</v>
      </c>
      <c r="F8" s="139" t="str">
        <f>DFIE!B125</f>
        <v>Geringe Bevölke-
rungsdichte</v>
      </c>
      <c r="G8" s="379"/>
    </row>
    <row r="9" spans="1:10" x14ac:dyDescent="0.2">
      <c r="A9" s="114"/>
      <c r="B9" s="130" t="str">
        <f>DFIE!$B22</f>
        <v>Zürich</v>
      </c>
      <c r="C9" s="92">
        <f>GLA_1!$H7</f>
        <v>0</v>
      </c>
      <c r="D9" s="92">
        <f>GLA_1!P7</f>
        <v>0</v>
      </c>
      <c r="E9" s="92">
        <f>GLA_1!H41</f>
        <v>0</v>
      </c>
      <c r="F9" s="92">
        <f>GLA_1!P41</f>
        <v>0</v>
      </c>
      <c r="G9" s="134">
        <f t="shared" ref="G9:G34" si="0">SUM(C9:F9)</f>
        <v>0</v>
      </c>
      <c r="J9" s="146"/>
    </row>
    <row r="10" spans="1:10" x14ac:dyDescent="0.2">
      <c r="A10" s="114"/>
      <c r="B10" s="117" t="str">
        <f>DFIE!$B23</f>
        <v>Bern</v>
      </c>
      <c r="C10" s="121">
        <f>GLA_1!$H8</f>
        <v>1915836.2288447851</v>
      </c>
      <c r="D10" s="121">
        <f>GLA_1!P8</f>
        <v>1335047.7430178681</v>
      </c>
      <c r="E10" s="121">
        <f>GLA_1!H42</f>
        <v>20990875.150887959</v>
      </c>
      <c r="F10" s="121">
        <f>GLA_1!P42</f>
        <v>4008542.5798332524</v>
      </c>
      <c r="G10" s="144">
        <f t="shared" si="0"/>
        <v>28250301.702583864</v>
      </c>
      <c r="J10" s="146"/>
    </row>
    <row r="11" spans="1:10" x14ac:dyDescent="0.2">
      <c r="A11" s="114"/>
      <c r="B11" s="130" t="str">
        <f>DFIE!$B24</f>
        <v>Luzern</v>
      </c>
      <c r="C11" s="92">
        <f>GLA_1!$H9</f>
        <v>0</v>
      </c>
      <c r="D11" s="92">
        <f>GLA_1!P9</f>
        <v>0</v>
      </c>
      <c r="E11" s="92">
        <f>GLA_1!H43</f>
        <v>6080440.4623891683</v>
      </c>
      <c r="F11" s="92">
        <f>GLA_1!P43</f>
        <v>0</v>
      </c>
      <c r="G11" s="134">
        <f t="shared" si="0"/>
        <v>6080440.4623891683</v>
      </c>
      <c r="J11" s="146"/>
    </row>
    <row r="12" spans="1:10" x14ac:dyDescent="0.2">
      <c r="A12" s="114"/>
      <c r="B12" s="117" t="str">
        <f>DFIE!$B25</f>
        <v>Uri</v>
      </c>
      <c r="C12" s="121">
        <f>GLA_1!$H10</f>
        <v>516740.08390234987</v>
      </c>
      <c r="D12" s="121">
        <f>GLA_1!P10</f>
        <v>5660841.1873183865</v>
      </c>
      <c r="E12" s="121">
        <f>GLA_1!H44</f>
        <v>1680666.7580700428</v>
      </c>
      <c r="F12" s="121">
        <f>GLA_1!P44</f>
        <v>3759197.5207822495</v>
      </c>
      <c r="G12" s="144">
        <f t="shared" si="0"/>
        <v>11617445.550073028</v>
      </c>
      <c r="J12" s="146"/>
    </row>
    <row r="13" spans="1:10" x14ac:dyDescent="0.2">
      <c r="A13" s="114"/>
      <c r="B13" s="130" t="str">
        <f>DFIE!$B26</f>
        <v>Schwyz</v>
      </c>
      <c r="C13" s="92">
        <f>GLA_1!$H11</f>
        <v>2498233.4405331183</v>
      </c>
      <c r="D13" s="92">
        <f>GLA_1!P11</f>
        <v>2095068.4908860128</v>
      </c>
      <c r="E13" s="92">
        <f>GLA_1!H45</f>
        <v>1721807.6171048959</v>
      </c>
      <c r="F13" s="92">
        <f>GLA_1!P45</f>
        <v>577929.21942875255</v>
      </c>
      <c r="G13" s="134">
        <f t="shared" si="0"/>
        <v>6893038.7679527802</v>
      </c>
      <c r="J13" s="146"/>
    </row>
    <row r="14" spans="1:10" x14ac:dyDescent="0.2">
      <c r="A14" s="114"/>
      <c r="B14" s="117" t="str">
        <f>DFIE!$B27</f>
        <v>Obwalden</v>
      </c>
      <c r="C14" s="121">
        <f>GLA_1!$H12</f>
        <v>488137.91884660715</v>
      </c>
      <c r="D14" s="121">
        <f>GLA_1!P12</f>
        <v>2833872.6692250692</v>
      </c>
      <c r="E14" s="121">
        <f>GLA_1!H46</f>
        <v>1431662.268236649</v>
      </c>
      <c r="F14" s="121">
        <f>GLA_1!P46</f>
        <v>1284698.7289226404</v>
      </c>
      <c r="G14" s="144">
        <f t="shared" si="0"/>
        <v>6038371.5852309652</v>
      </c>
      <c r="J14" s="146"/>
    </row>
    <row r="15" spans="1:10" x14ac:dyDescent="0.2">
      <c r="A15" s="114"/>
      <c r="B15" s="130" t="str">
        <f>DFIE!$B28</f>
        <v>Nidwalden</v>
      </c>
      <c r="C15" s="92">
        <f>GLA_1!$H13</f>
        <v>0</v>
      </c>
      <c r="D15" s="92">
        <f>GLA_1!P13</f>
        <v>525984.76360751665</v>
      </c>
      <c r="E15" s="92">
        <f>GLA_1!H47</f>
        <v>506793.92834770016</v>
      </c>
      <c r="F15" s="92">
        <f>GLA_1!P47</f>
        <v>279881.70637352014</v>
      </c>
      <c r="G15" s="134">
        <f t="shared" si="0"/>
        <v>1312660.3983287369</v>
      </c>
      <c r="J15" s="146"/>
    </row>
    <row r="16" spans="1:10" x14ac:dyDescent="0.2">
      <c r="A16" s="114"/>
      <c r="B16" s="117" t="str">
        <f>DFIE!$B29</f>
        <v>Glarus</v>
      </c>
      <c r="C16" s="121">
        <f>GLA_1!$H14</f>
        <v>0</v>
      </c>
      <c r="D16" s="121">
        <f>GLA_1!P14</f>
        <v>3276073.4973096526</v>
      </c>
      <c r="E16" s="121">
        <f>GLA_1!H48</f>
        <v>5292.3959126467771</v>
      </c>
      <c r="F16" s="121">
        <f>GLA_1!P48</f>
        <v>2045699.8284092161</v>
      </c>
      <c r="G16" s="144">
        <f t="shared" si="0"/>
        <v>5327065.7216315158</v>
      </c>
      <c r="J16" s="146"/>
    </row>
    <row r="17" spans="1:10" x14ac:dyDescent="0.2">
      <c r="A17" s="114"/>
      <c r="B17" s="130" t="str">
        <f>DFIE!$B30</f>
        <v>Zug</v>
      </c>
      <c r="C17" s="92">
        <f>GLA_1!$H15</f>
        <v>0</v>
      </c>
      <c r="D17" s="92">
        <f>GLA_1!P15</f>
        <v>0</v>
      </c>
      <c r="E17" s="92">
        <f>GLA_1!H49</f>
        <v>0</v>
      </c>
      <c r="F17" s="92">
        <f>GLA_1!P49</f>
        <v>0</v>
      </c>
      <c r="G17" s="134">
        <f t="shared" si="0"/>
        <v>0</v>
      </c>
      <c r="J17" s="146"/>
    </row>
    <row r="18" spans="1:10" x14ac:dyDescent="0.2">
      <c r="A18" s="114"/>
      <c r="B18" s="117" t="str">
        <f>DFIE!$B31</f>
        <v>Freiburg</v>
      </c>
      <c r="C18" s="121">
        <f>GLA_1!$H16</f>
        <v>1925361.4206935207</v>
      </c>
      <c r="D18" s="121">
        <f>GLA_1!P16</f>
        <v>0</v>
      </c>
      <c r="E18" s="121">
        <f>GLA_1!H50</f>
        <v>6114144.6679381281</v>
      </c>
      <c r="F18" s="121">
        <f>GLA_1!P50</f>
        <v>546480.4631631854</v>
      </c>
      <c r="G18" s="144">
        <f t="shared" si="0"/>
        <v>8585986.5517948344</v>
      </c>
      <c r="J18" s="146"/>
    </row>
    <row r="19" spans="1:10" x14ac:dyDescent="0.2">
      <c r="A19" s="114"/>
      <c r="B19" s="130" t="str">
        <f>DFIE!$B32</f>
        <v>Solothurn</v>
      </c>
      <c r="C19" s="92">
        <f>GLA_1!$H17</f>
        <v>0</v>
      </c>
      <c r="D19" s="92">
        <f>GLA_1!P17</f>
        <v>0</v>
      </c>
      <c r="E19" s="92">
        <f>GLA_1!H51</f>
        <v>0</v>
      </c>
      <c r="F19" s="92">
        <f>GLA_1!P51</f>
        <v>0</v>
      </c>
      <c r="G19" s="134">
        <f t="shared" si="0"/>
        <v>0</v>
      </c>
      <c r="J19" s="146"/>
    </row>
    <row r="20" spans="1:10" x14ac:dyDescent="0.2">
      <c r="A20" s="114"/>
      <c r="B20" s="117" t="str">
        <f>DFIE!$B33</f>
        <v>Basel-Stadt</v>
      </c>
      <c r="C20" s="121">
        <f>GLA_1!$H18</f>
        <v>0</v>
      </c>
      <c r="D20" s="121">
        <f>GLA_1!P18</f>
        <v>0</v>
      </c>
      <c r="E20" s="121">
        <f>GLA_1!H52</f>
        <v>0</v>
      </c>
      <c r="F20" s="121">
        <f>GLA_1!P52</f>
        <v>0</v>
      </c>
      <c r="G20" s="144">
        <f t="shared" si="0"/>
        <v>0</v>
      </c>
      <c r="J20" s="146"/>
    </row>
    <row r="21" spans="1:10" ht="12.75" customHeight="1" x14ac:dyDescent="0.2">
      <c r="A21" s="114"/>
      <c r="B21" s="130" t="str">
        <f>DFIE!$B34</f>
        <v>Basel-Landschaft</v>
      </c>
      <c r="C21" s="92">
        <f>GLA_1!$H19</f>
        <v>0</v>
      </c>
      <c r="D21" s="92">
        <f>GLA_1!P19</f>
        <v>0</v>
      </c>
      <c r="E21" s="92">
        <f>GLA_1!H53</f>
        <v>0</v>
      </c>
      <c r="F21" s="92">
        <f>GLA_1!P53</f>
        <v>0</v>
      </c>
      <c r="G21" s="134">
        <f t="shared" si="0"/>
        <v>0</v>
      </c>
      <c r="J21" s="146"/>
    </row>
    <row r="22" spans="1:10" x14ac:dyDescent="0.2">
      <c r="A22" s="114"/>
      <c r="B22" s="117" t="str">
        <f>DFIE!$B35</f>
        <v>Schaffhausen</v>
      </c>
      <c r="C22" s="121">
        <f>GLA_1!$H20</f>
        <v>0</v>
      </c>
      <c r="D22" s="121">
        <f>GLA_1!P20</f>
        <v>0</v>
      </c>
      <c r="E22" s="121">
        <f>GLA_1!H54</f>
        <v>0</v>
      </c>
      <c r="F22" s="121">
        <f>GLA_1!P54</f>
        <v>0</v>
      </c>
      <c r="G22" s="144">
        <f t="shared" si="0"/>
        <v>0</v>
      </c>
      <c r="J22" s="146"/>
    </row>
    <row r="23" spans="1:10" ht="12.75" customHeight="1" x14ac:dyDescent="0.2">
      <c r="A23" s="114"/>
      <c r="B23" s="130" t="str">
        <f>DFIE!$B36</f>
        <v>Appenzell A.Rh.</v>
      </c>
      <c r="C23" s="92">
        <f>GLA_1!$H21</f>
        <v>17520512.938089933</v>
      </c>
      <c r="D23" s="92">
        <f>GLA_1!P21</f>
        <v>191767.93424902271</v>
      </c>
      <c r="E23" s="92">
        <f>GLA_1!H55</f>
        <v>2097901.824770445</v>
      </c>
      <c r="F23" s="92">
        <f>GLA_1!P55</f>
        <v>0</v>
      </c>
      <c r="G23" s="134">
        <f t="shared" si="0"/>
        <v>19810182.697109401</v>
      </c>
      <c r="J23" s="146"/>
    </row>
    <row r="24" spans="1:10" ht="12.75" customHeight="1" x14ac:dyDescent="0.2">
      <c r="A24" s="114"/>
      <c r="B24" s="117" t="str">
        <f>DFIE!$B37</f>
        <v>Appenzell I.Rh.</v>
      </c>
      <c r="C24" s="121">
        <f>GLA_1!$H22</f>
        <v>5219241.9391505308</v>
      </c>
      <c r="D24" s="121">
        <f>GLA_1!P22</f>
        <v>371065.42353318894</v>
      </c>
      <c r="E24" s="121">
        <f>GLA_1!H56</f>
        <v>2692792.3083424359</v>
      </c>
      <c r="F24" s="121">
        <f>GLA_1!P56</f>
        <v>394399.87284115021</v>
      </c>
      <c r="G24" s="144">
        <f t="shared" si="0"/>
        <v>8677499.5438673049</v>
      </c>
      <c r="J24" s="146"/>
    </row>
    <row r="25" spans="1:10" x14ac:dyDescent="0.2">
      <c r="A25" s="114"/>
      <c r="B25" s="130" t="str">
        <f>DFIE!$B38</f>
        <v>St. Gallen</v>
      </c>
      <c r="C25" s="92">
        <f>GLA_1!$H23</f>
        <v>0</v>
      </c>
      <c r="D25" s="92">
        <f>GLA_1!P23</f>
        <v>0</v>
      </c>
      <c r="E25" s="92">
        <f>GLA_1!H57</f>
        <v>1747994.2238413661</v>
      </c>
      <c r="F25" s="92">
        <f>GLA_1!P57</f>
        <v>0</v>
      </c>
      <c r="G25" s="134">
        <f t="shared" si="0"/>
        <v>1747994.2238413661</v>
      </c>
      <c r="J25" s="146"/>
    </row>
    <row r="26" spans="1:10" x14ac:dyDescent="0.2">
      <c r="A26" s="114"/>
      <c r="B26" s="117" t="str">
        <f>DFIE!$B39</f>
        <v>Graubünden</v>
      </c>
      <c r="C26" s="121">
        <f>GLA_1!$H24</f>
        <v>39175414.048747368</v>
      </c>
      <c r="D26" s="121">
        <f>GLA_1!P24</f>
        <v>62370082.094419464</v>
      </c>
      <c r="E26" s="121">
        <f>GLA_1!H58</f>
        <v>9407516.6465818658</v>
      </c>
      <c r="F26" s="121">
        <f>GLA_1!P58</f>
        <v>25659239.720563021</v>
      </c>
      <c r="G26" s="144">
        <f t="shared" si="0"/>
        <v>136612252.51031172</v>
      </c>
      <c r="J26" s="146"/>
    </row>
    <row r="27" spans="1:10" x14ac:dyDescent="0.2">
      <c r="A27" s="114"/>
      <c r="B27" s="130" t="str">
        <f>DFIE!$B40</f>
        <v>Aargau</v>
      </c>
      <c r="C27" s="92">
        <f>GLA_1!$H25</f>
        <v>0</v>
      </c>
      <c r="D27" s="92">
        <f>GLA_1!P25</f>
        <v>0</v>
      </c>
      <c r="E27" s="92">
        <f>GLA_1!H59</f>
        <v>0</v>
      </c>
      <c r="F27" s="92">
        <f>GLA_1!P59</f>
        <v>0</v>
      </c>
      <c r="G27" s="134">
        <f t="shared" si="0"/>
        <v>0</v>
      </c>
      <c r="J27" s="146"/>
    </row>
    <row r="28" spans="1:10" x14ac:dyDescent="0.2">
      <c r="A28" s="114"/>
      <c r="B28" s="117" t="str">
        <f>DFIE!$B41</f>
        <v>Thurgau</v>
      </c>
      <c r="C28" s="121">
        <f>GLA_1!$H26</f>
        <v>0</v>
      </c>
      <c r="D28" s="121">
        <f>GLA_1!P26</f>
        <v>0</v>
      </c>
      <c r="E28" s="121">
        <f>GLA_1!H60</f>
        <v>3561208.1606359426</v>
      </c>
      <c r="F28" s="121">
        <f>GLA_1!P60</f>
        <v>0</v>
      </c>
      <c r="G28" s="144">
        <f t="shared" si="0"/>
        <v>3561208.1606359426</v>
      </c>
      <c r="J28" s="146"/>
    </row>
    <row r="29" spans="1:10" x14ac:dyDescent="0.2">
      <c r="A29" s="114"/>
      <c r="B29" s="130" t="str">
        <f>DFIE!$B42</f>
        <v>Tessin</v>
      </c>
      <c r="C29" s="92">
        <f>GLA_1!$H27</f>
        <v>0</v>
      </c>
      <c r="D29" s="92">
        <f>GLA_1!P27</f>
        <v>9985263.31406123</v>
      </c>
      <c r="E29" s="92">
        <f>GLA_1!H61</f>
        <v>0</v>
      </c>
      <c r="F29" s="92">
        <f>GLA_1!P61</f>
        <v>4611639.4581743283</v>
      </c>
      <c r="G29" s="134">
        <f t="shared" si="0"/>
        <v>14596902.772235557</v>
      </c>
      <c r="J29" s="146"/>
    </row>
    <row r="30" spans="1:10" x14ac:dyDescent="0.2">
      <c r="A30" s="114"/>
      <c r="B30" s="117" t="str">
        <f>DFIE!$B43</f>
        <v>Waadt</v>
      </c>
      <c r="C30" s="121">
        <f>GLA_1!$H28</f>
        <v>59131.217799652761</v>
      </c>
      <c r="D30" s="121">
        <f>GLA_1!P28</f>
        <v>0</v>
      </c>
      <c r="E30" s="121">
        <f>GLA_1!H62</f>
        <v>0</v>
      </c>
      <c r="F30" s="121">
        <f>GLA_1!P62</f>
        <v>0</v>
      </c>
      <c r="G30" s="144">
        <f t="shared" si="0"/>
        <v>59131.217799652761</v>
      </c>
      <c r="J30" s="146"/>
    </row>
    <row r="31" spans="1:10" x14ac:dyDescent="0.2">
      <c r="A31" s="114"/>
      <c r="B31" s="130" t="str">
        <f>DFIE!$B44</f>
        <v>Wallis</v>
      </c>
      <c r="C31" s="92">
        <f>GLA_1!$H29</f>
        <v>28950969.056306012</v>
      </c>
      <c r="D31" s="92">
        <f>GLA_1!P29</f>
        <v>29392146.901439428</v>
      </c>
      <c r="E31" s="92">
        <f>GLA_1!H63</f>
        <v>551737.89509665873</v>
      </c>
      <c r="F31" s="92">
        <f>GLA_1!P63</f>
        <v>14868883.950786408</v>
      </c>
      <c r="G31" s="134">
        <f t="shared" si="0"/>
        <v>73763737.803628504</v>
      </c>
      <c r="J31" s="146"/>
    </row>
    <row r="32" spans="1:10" x14ac:dyDescent="0.2">
      <c r="A32" s="114"/>
      <c r="B32" s="117" t="str">
        <f>DFIE!$B45</f>
        <v>Neuenburg</v>
      </c>
      <c r="C32" s="121">
        <f>GLA_1!$H30</f>
        <v>20914979.349151719</v>
      </c>
      <c r="D32" s="121">
        <f>GLA_1!P30</f>
        <v>2073252.2637397025</v>
      </c>
      <c r="E32" s="121">
        <f>GLA_1!H64</f>
        <v>5112.2528818819619</v>
      </c>
      <c r="F32" s="121">
        <f>GLA_1!P64</f>
        <v>0</v>
      </c>
      <c r="G32" s="144">
        <f t="shared" si="0"/>
        <v>22993343.865773302</v>
      </c>
      <c r="J32" s="146"/>
    </row>
    <row r="33" spans="1:10" x14ac:dyDescent="0.2">
      <c r="A33" s="114"/>
      <c r="B33" s="130" t="str">
        <f>DFIE!$B46</f>
        <v>Genf</v>
      </c>
      <c r="C33" s="92">
        <f>GLA_1!$H31</f>
        <v>0</v>
      </c>
      <c r="D33" s="92">
        <f>GLA_1!P31</f>
        <v>0</v>
      </c>
      <c r="E33" s="92">
        <f>GLA_1!H65</f>
        <v>0</v>
      </c>
      <c r="F33" s="92">
        <f>GLA_1!P65</f>
        <v>0</v>
      </c>
      <c r="G33" s="134">
        <f t="shared" si="0"/>
        <v>0</v>
      </c>
      <c r="J33" s="146"/>
    </row>
    <row r="34" spans="1:10" x14ac:dyDescent="0.2">
      <c r="A34" s="114"/>
      <c r="B34" s="117" t="str">
        <f>DFIE!$B47</f>
        <v>Jura</v>
      </c>
      <c r="C34" s="121">
        <f>GLA_1!$H32</f>
        <v>925908.64074094128</v>
      </c>
      <c r="D34" s="121">
        <f>GLA_1!P32</f>
        <v>0</v>
      </c>
      <c r="E34" s="121">
        <f>GLA_1!H66</f>
        <v>1459286.580365493</v>
      </c>
      <c r="F34" s="121">
        <f>GLA_1!P66</f>
        <v>2018640.0921255567</v>
      </c>
      <c r="G34" s="144">
        <f t="shared" si="0"/>
        <v>4403835.3132319907</v>
      </c>
      <c r="J34" s="146"/>
    </row>
    <row r="35" spans="1:10" ht="15" customHeight="1" x14ac:dyDescent="0.2">
      <c r="A35" s="83"/>
      <c r="B35" s="131" t="str">
        <f>DFIE!$B48</f>
        <v>Schweiz</v>
      </c>
      <c r="C35" s="27">
        <f>SUM(C9:C34)</f>
        <v>120110466.28280655</v>
      </c>
      <c r="D35" s="27">
        <f>SUM(D9:D34)</f>
        <v>120110466.28280655</v>
      </c>
      <c r="E35" s="27">
        <f>SUM(E9:E34)</f>
        <v>60055233.14140328</v>
      </c>
      <c r="F35" s="27">
        <f>SUM(F9:F34)</f>
        <v>60055233.14140328</v>
      </c>
      <c r="G35" s="135">
        <f>SUM(G9:G34)</f>
        <v>360331398.84841973</v>
      </c>
      <c r="J35" s="145"/>
    </row>
    <row r="36" spans="1:10" x14ac:dyDescent="0.2">
      <c r="B36" s="142"/>
      <c r="H36" s="31"/>
    </row>
    <row r="37" spans="1:10" x14ac:dyDescent="0.2">
      <c r="H37" s="31"/>
    </row>
    <row r="38" spans="1:10" x14ac:dyDescent="0.2">
      <c r="H38" s="31"/>
    </row>
    <row r="39" spans="1:10" x14ac:dyDescent="0.2">
      <c r="H39" s="31"/>
    </row>
    <row r="40" spans="1:10" x14ac:dyDescent="0.2">
      <c r="H40" s="31"/>
    </row>
  </sheetData>
  <mergeCells count="1">
    <mergeCell ref="G7:G8"/>
  </mergeCells>
  <pageMargins left="0.78740157480314965" right="0.78740157480314965" top="0.98425196850393704" bottom="0.78740157480314965" header="0.51181102362204722" footer="0.51181102362204722"/>
  <pageSetup paperSize="9" scale="95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5"/>
  <sheetViews>
    <sheetView showGridLines="0" workbookViewId="0">
      <selection activeCell="A50" sqref="A50"/>
    </sheetView>
  </sheetViews>
  <sheetFormatPr baseColWidth="10" defaultColWidth="9.140625" defaultRowHeight="12.75" x14ac:dyDescent="0.2"/>
  <cols>
    <col min="1" max="1" width="1.42578125" customWidth="1"/>
    <col min="2" max="2" width="16.85546875" customWidth="1"/>
    <col min="3" max="3" width="1.42578125" customWidth="1"/>
    <col min="4" max="4" width="15.28515625" customWidth="1"/>
    <col min="5" max="5" width="1.42578125" customWidth="1"/>
    <col min="6" max="8" width="15.28515625" customWidth="1"/>
    <col min="9" max="9" width="1.42578125" customWidth="1"/>
    <col min="10" max="12" width="15.28515625" customWidth="1"/>
  </cols>
  <sheetData>
    <row r="1" spans="2:12" ht="23.25" customHeight="1" x14ac:dyDescent="0.25">
      <c r="C1" s="157"/>
      <c r="D1" s="158" t="str">
        <f>DFIE!B127</f>
        <v>SLA A</v>
      </c>
      <c r="F1" s="158" t="str">
        <f>DFIE!B129</f>
        <v>SLA B</v>
      </c>
      <c r="G1" s="158"/>
      <c r="H1" s="157"/>
      <c r="J1" s="158" t="str">
        <f>DFIE!B131</f>
        <v>SLA C</v>
      </c>
      <c r="K1" s="158"/>
      <c r="L1" s="157"/>
    </row>
    <row r="2" spans="2:12" ht="12.75" customHeight="1" x14ac:dyDescent="0.25">
      <c r="D2" s="126"/>
      <c r="E2" s="33"/>
      <c r="F2" s="126"/>
      <c r="G2" s="126"/>
      <c r="H2" s="33"/>
      <c r="I2" s="33"/>
      <c r="J2" s="126"/>
      <c r="K2" s="126"/>
      <c r="L2" s="33"/>
    </row>
    <row r="3" spans="2:12" ht="36" customHeight="1" x14ac:dyDescent="0.2">
      <c r="B3" s="194" t="str">
        <f>DFIE!B53</f>
        <v>Indikator</v>
      </c>
      <c r="C3" s="178"/>
      <c r="D3" s="193" t="str">
        <f>DFIE!B128</f>
        <v>Armut
(Armutsindikator
des BFS)</v>
      </c>
      <c r="E3" s="195"/>
      <c r="F3" s="380" t="str">
        <f>DFIE!B130</f>
        <v>Altersstruktur
(Anteil der Bevölkerung über 80 Jahre
an der Wohnbevölkerung)</v>
      </c>
      <c r="G3" s="381"/>
      <c r="H3" s="382"/>
      <c r="I3" s="195"/>
      <c r="J3" s="380" t="str">
        <f>DFIE!B132</f>
        <v>Ausländerintegration
(Anteil der massgebenden ausländischen
Bevölkerung an der Wohnbevölkerung)</v>
      </c>
      <c r="K3" s="381"/>
      <c r="L3" s="382"/>
    </row>
    <row r="4" spans="2:12" ht="12" customHeight="1" x14ac:dyDescent="0.2">
      <c r="B4" s="103" t="str">
        <f>DFIE!B49</f>
        <v>Spalte</v>
      </c>
      <c r="C4" s="159"/>
      <c r="D4" s="160" t="s">
        <v>48</v>
      </c>
      <c r="E4" s="161"/>
      <c r="F4" s="162" t="s">
        <v>50</v>
      </c>
      <c r="G4" s="163" t="s">
        <v>51</v>
      </c>
      <c r="H4" s="164" t="s">
        <v>52</v>
      </c>
      <c r="I4" s="161"/>
      <c r="J4" s="162" t="s">
        <v>58</v>
      </c>
      <c r="K4" s="163" t="s">
        <v>53</v>
      </c>
      <c r="L4" s="164" t="s">
        <v>54</v>
      </c>
    </row>
    <row r="5" spans="2:12" ht="12" customHeight="1" x14ac:dyDescent="0.2">
      <c r="B5" s="103" t="str">
        <f>DFIE!B50</f>
        <v>Formel</v>
      </c>
      <c r="C5" s="159"/>
      <c r="D5" s="165"/>
      <c r="E5" s="166"/>
      <c r="F5" s="167"/>
      <c r="G5" s="169"/>
      <c r="H5" s="170" t="s">
        <v>81</v>
      </c>
      <c r="I5" s="166"/>
      <c r="J5" s="167"/>
      <c r="K5" s="169"/>
      <c r="L5" s="170" t="s">
        <v>82</v>
      </c>
    </row>
    <row r="6" spans="2:12" ht="39" customHeight="1" x14ac:dyDescent="0.2">
      <c r="B6" s="196"/>
      <c r="C6" s="179"/>
      <c r="D6" s="197" t="str">
        <f>DFIE!$B$133</f>
        <v>Indikator</v>
      </c>
      <c r="E6" s="32"/>
      <c r="F6" s="198" t="str">
        <f>DFIE!$B$134</f>
        <v>Ständige Wohn-
bevölkerung</v>
      </c>
      <c r="G6" s="180" t="str">
        <f>DFIE!B135</f>
        <v>Bevölkerung
über 80 Jahre</v>
      </c>
      <c r="H6" s="199" t="str">
        <f>DFIE!$B$133</f>
        <v>Indikator</v>
      </c>
      <c r="I6" s="32"/>
      <c r="J6" s="200" t="str">
        <f>DFIE!$B$134</f>
        <v>Ständige Wohn-
bevölkerung</v>
      </c>
      <c r="K6" s="124" t="str">
        <f>DFIE!B136</f>
        <v>Massgebende
ausländische
Bevölkerung</v>
      </c>
      <c r="L6" s="201" t="str">
        <f>DFIE!$B$133</f>
        <v>Indikator</v>
      </c>
    </row>
    <row r="7" spans="2:12" ht="12.75" customHeight="1" x14ac:dyDescent="0.2">
      <c r="B7" s="171" t="str">
        <f>DFIE!B51</f>
        <v>Erhebungsjahr</v>
      </c>
      <c r="C7" s="172"/>
      <c r="D7" s="155">
        <v>2018</v>
      </c>
      <c r="E7" s="173"/>
      <c r="F7" s="174">
        <f>GLA_1!D5</f>
        <v>2018</v>
      </c>
      <c r="G7" s="156">
        <v>2018</v>
      </c>
      <c r="H7" s="175"/>
      <c r="I7" s="173"/>
      <c r="J7" s="174">
        <f>GLA_1!D5</f>
        <v>2018</v>
      </c>
      <c r="K7" s="156">
        <v>2018</v>
      </c>
      <c r="L7" s="175"/>
    </row>
    <row r="8" spans="2:12" ht="12.75" customHeight="1" x14ac:dyDescent="0.2">
      <c r="B8" s="171" t="str">
        <f>DFIE!B52</f>
        <v>Einheit</v>
      </c>
      <c r="C8" s="172"/>
      <c r="D8" s="148" t="str">
        <f>DFIE!$B$58</f>
        <v>Prozent</v>
      </c>
      <c r="E8" s="176"/>
      <c r="F8" s="90" t="str">
        <f>DFIE!$B$56</f>
        <v>Anzahl</v>
      </c>
      <c r="G8" s="105" t="str">
        <f>DFIE!$B$56</f>
        <v>Anzahl</v>
      </c>
      <c r="H8" s="177" t="str">
        <f>DFIE!$B$58</f>
        <v>Prozent</v>
      </c>
      <c r="I8" s="176"/>
      <c r="J8" s="90" t="str">
        <f>DFIE!$B$56</f>
        <v>Anzahl</v>
      </c>
      <c r="K8" s="105" t="str">
        <f>DFIE!$B$56</f>
        <v>Anzahl</v>
      </c>
      <c r="L8" s="177" t="str">
        <f>DFIE!$B$58</f>
        <v>Prozent</v>
      </c>
    </row>
    <row r="9" spans="2:12" x14ac:dyDescent="0.2">
      <c r="B9" s="130" t="str">
        <f>DFIE!$B22</f>
        <v>Zürich</v>
      </c>
      <c r="C9" s="168"/>
      <c r="D9" s="181">
        <v>5.1479801021454802E-2</v>
      </c>
      <c r="F9" s="150">
        <f>GLA_1!D7</f>
        <v>1520968</v>
      </c>
      <c r="G9" s="91">
        <v>73942</v>
      </c>
      <c r="H9" s="184">
        <f t="shared" ref="H9:H35" si="0">G9/F9</f>
        <v>4.8615092493727675E-2</v>
      </c>
      <c r="J9" s="152">
        <f>GLA_1!D7</f>
        <v>1520968</v>
      </c>
      <c r="K9" s="153">
        <v>161145</v>
      </c>
      <c r="L9" s="186">
        <f t="shared" ref="L9:L35" si="1">K9/J9</f>
        <v>0.10594897460038608</v>
      </c>
    </row>
    <row r="10" spans="2:12" x14ac:dyDescent="0.2">
      <c r="B10" s="117" t="str">
        <f>DFIE!$B23</f>
        <v>Bern</v>
      </c>
      <c r="C10" s="168"/>
      <c r="D10" s="188">
        <v>6.5600861178557596E-2</v>
      </c>
      <c r="F10" s="190">
        <f>GLA_1!D8</f>
        <v>1034977</v>
      </c>
      <c r="G10" s="118">
        <v>60710</v>
      </c>
      <c r="H10" s="191">
        <f t="shared" si="0"/>
        <v>5.865830834888118E-2</v>
      </c>
      <c r="J10" s="192">
        <f>GLA_1!D8</f>
        <v>1034977</v>
      </c>
      <c r="K10" s="118">
        <v>71611</v>
      </c>
      <c r="L10" s="191">
        <f t="shared" si="1"/>
        <v>6.9190909556444247E-2</v>
      </c>
    </row>
    <row r="11" spans="2:12" x14ac:dyDescent="0.2">
      <c r="B11" s="130" t="str">
        <f>DFIE!$B24</f>
        <v>Luzern</v>
      </c>
      <c r="C11" s="168"/>
      <c r="D11" s="182">
        <v>4.52978568917147E-2</v>
      </c>
      <c r="F11" s="150">
        <f>GLA_1!D9</f>
        <v>409557</v>
      </c>
      <c r="G11" s="91">
        <v>20608</v>
      </c>
      <c r="H11" s="184">
        <f t="shared" si="0"/>
        <v>5.0317782384381171E-2</v>
      </c>
      <c r="J11" s="154">
        <f>GLA_1!D9</f>
        <v>409557</v>
      </c>
      <c r="K11" s="91">
        <v>30889</v>
      </c>
      <c r="L11" s="184">
        <f t="shared" si="1"/>
        <v>7.542051533730347E-2</v>
      </c>
    </row>
    <row r="12" spans="2:12" x14ac:dyDescent="0.2">
      <c r="B12" s="117" t="str">
        <f>DFIE!$B25</f>
        <v>Uri</v>
      </c>
      <c r="C12" s="168"/>
      <c r="D12" s="188">
        <v>2.7046444843960099E-2</v>
      </c>
      <c r="F12" s="190">
        <f>GLA_1!D10</f>
        <v>36433</v>
      </c>
      <c r="G12" s="118">
        <v>2010</v>
      </c>
      <c r="H12" s="191">
        <f t="shared" si="0"/>
        <v>5.5169763675788436E-2</v>
      </c>
      <c r="J12" s="192">
        <f>GLA_1!D10</f>
        <v>36433</v>
      </c>
      <c r="K12" s="118">
        <v>2170</v>
      </c>
      <c r="L12" s="191">
        <f t="shared" si="1"/>
        <v>5.9561386654955674E-2</v>
      </c>
    </row>
    <row r="13" spans="2:12" x14ac:dyDescent="0.2">
      <c r="B13" s="130" t="str">
        <f>DFIE!$B26</f>
        <v>Schwyz</v>
      </c>
      <c r="C13" s="168"/>
      <c r="D13" s="182">
        <v>2.7836274463606901E-2</v>
      </c>
      <c r="F13" s="150">
        <f>GLA_1!D11</f>
        <v>159165</v>
      </c>
      <c r="G13" s="91">
        <v>7354</v>
      </c>
      <c r="H13" s="184">
        <f t="shared" si="0"/>
        <v>4.6203625168849932E-2</v>
      </c>
      <c r="J13" s="154">
        <f>GLA_1!D11</f>
        <v>159165</v>
      </c>
      <c r="K13" s="91">
        <v>11648</v>
      </c>
      <c r="L13" s="184">
        <f t="shared" si="1"/>
        <v>7.3181918135268434E-2</v>
      </c>
    </row>
    <row r="14" spans="2:12" x14ac:dyDescent="0.2">
      <c r="B14" s="117" t="str">
        <f>DFIE!$B27</f>
        <v>Obwalden</v>
      </c>
      <c r="C14" s="168"/>
      <c r="D14" s="188">
        <v>2.7257893987856999E-2</v>
      </c>
      <c r="F14" s="190">
        <f>GLA_1!D12</f>
        <v>37841</v>
      </c>
      <c r="G14" s="118">
        <v>1872</v>
      </c>
      <c r="H14" s="191">
        <f t="shared" si="0"/>
        <v>4.9470151423059647E-2</v>
      </c>
      <c r="J14" s="192">
        <f>GLA_1!D12</f>
        <v>37841</v>
      </c>
      <c r="K14" s="118">
        <v>2248</v>
      </c>
      <c r="L14" s="191">
        <f t="shared" si="1"/>
        <v>5.940646388837504E-2</v>
      </c>
    </row>
    <row r="15" spans="2:12" x14ac:dyDescent="0.2">
      <c r="B15" s="130" t="str">
        <f>DFIE!$B28</f>
        <v>Nidwalden</v>
      </c>
      <c r="C15" s="168"/>
      <c r="D15" s="182">
        <v>2.2045164033037998E-2</v>
      </c>
      <c r="F15" s="150">
        <f>GLA_1!D13</f>
        <v>43223</v>
      </c>
      <c r="G15" s="91">
        <v>2127</v>
      </c>
      <c r="H15" s="184">
        <f t="shared" si="0"/>
        <v>4.9209911389769337E-2</v>
      </c>
      <c r="J15" s="154">
        <f>GLA_1!D13</f>
        <v>43223</v>
      </c>
      <c r="K15" s="91">
        <v>2374</v>
      </c>
      <c r="L15" s="184">
        <f t="shared" si="1"/>
        <v>5.4924461513546026E-2</v>
      </c>
    </row>
    <row r="16" spans="2:12" x14ac:dyDescent="0.2">
      <c r="B16" s="117" t="str">
        <f>DFIE!$B29</f>
        <v>Glarus</v>
      </c>
      <c r="C16" s="168"/>
      <c r="D16" s="188">
        <v>3.7562319070951401E-2</v>
      </c>
      <c r="F16" s="190">
        <f>GLA_1!D14</f>
        <v>40403</v>
      </c>
      <c r="G16" s="118">
        <v>2273</v>
      </c>
      <c r="H16" s="191">
        <f t="shared" si="0"/>
        <v>5.6258198648615199E-2</v>
      </c>
      <c r="J16" s="192">
        <f>GLA_1!D14</f>
        <v>40403</v>
      </c>
      <c r="K16" s="118">
        <v>3492</v>
      </c>
      <c r="L16" s="191">
        <f t="shared" si="1"/>
        <v>8.6429225552557984E-2</v>
      </c>
    </row>
    <row r="17" spans="2:12" x14ac:dyDescent="0.2">
      <c r="B17" s="130" t="str">
        <f>DFIE!$B30</f>
        <v>Zug</v>
      </c>
      <c r="C17" s="168"/>
      <c r="D17" s="182">
        <v>3.8072534039751797E-2</v>
      </c>
      <c r="F17" s="150">
        <f>GLA_1!D15</f>
        <v>126837</v>
      </c>
      <c r="G17" s="91">
        <v>5585</v>
      </c>
      <c r="H17" s="184">
        <f t="shared" si="0"/>
        <v>4.4032892610200491E-2</v>
      </c>
      <c r="J17" s="154">
        <f>GLA_1!D15</f>
        <v>126837</v>
      </c>
      <c r="K17" s="91">
        <v>16452</v>
      </c>
      <c r="L17" s="184">
        <f t="shared" si="1"/>
        <v>0.12970978499964522</v>
      </c>
    </row>
    <row r="18" spans="2:12" x14ac:dyDescent="0.2">
      <c r="B18" s="117" t="str">
        <f>DFIE!$B31</f>
        <v>Freiburg</v>
      </c>
      <c r="C18" s="168"/>
      <c r="D18" s="188">
        <v>4.6795575343411298E-2</v>
      </c>
      <c r="F18" s="190">
        <f>GLA_1!D16</f>
        <v>318714</v>
      </c>
      <c r="G18" s="118">
        <v>12512</v>
      </c>
      <c r="H18" s="191">
        <f t="shared" si="0"/>
        <v>3.9257767151741056E-2</v>
      </c>
      <c r="J18" s="192">
        <f>GLA_1!D16</f>
        <v>318714</v>
      </c>
      <c r="K18" s="118">
        <v>34510</v>
      </c>
      <c r="L18" s="191">
        <f t="shared" si="1"/>
        <v>0.10827889581254667</v>
      </c>
    </row>
    <row r="19" spans="2:12" x14ac:dyDescent="0.2">
      <c r="B19" s="130" t="str">
        <f>DFIE!$B32</f>
        <v>Solothurn</v>
      </c>
      <c r="C19" s="168"/>
      <c r="D19" s="182">
        <v>8.0596316170926205E-2</v>
      </c>
      <c r="F19" s="150">
        <f>GLA_1!D17</f>
        <v>273194</v>
      </c>
      <c r="G19" s="91">
        <v>14928</v>
      </c>
      <c r="H19" s="184">
        <f t="shared" si="0"/>
        <v>5.4642488488034144E-2</v>
      </c>
      <c r="J19" s="154">
        <f>GLA_1!D17</f>
        <v>273194</v>
      </c>
      <c r="K19" s="91">
        <v>21226</v>
      </c>
      <c r="L19" s="184">
        <f t="shared" si="1"/>
        <v>7.7695703419548012E-2</v>
      </c>
    </row>
    <row r="20" spans="2:12" x14ac:dyDescent="0.2">
      <c r="B20" s="117" t="str">
        <f>DFIE!$B33</f>
        <v>Basel-Stadt</v>
      </c>
      <c r="C20" s="168"/>
      <c r="D20" s="188">
        <v>0.14498472517292901</v>
      </c>
      <c r="F20" s="190">
        <f>GLA_1!D18</f>
        <v>194766</v>
      </c>
      <c r="G20" s="118">
        <v>13284</v>
      </c>
      <c r="H20" s="191">
        <f t="shared" si="0"/>
        <v>6.8204922830473497E-2</v>
      </c>
      <c r="J20" s="192">
        <f>GLA_1!D18</f>
        <v>194766</v>
      </c>
      <c r="K20" s="118">
        <v>27000</v>
      </c>
      <c r="L20" s="191">
        <f t="shared" si="1"/>
        <v>0.13862789193185668</v>
      </c>
    </row>
    <row r="21" spans="2:12" ht="12.75" customHeight="1" x14ac:dyDescent="0.2">
      <c r="B21" s="130" t="str">
        <f>DFIE!$B34</f>
        <v>Basel-Landschaft</v>
      </c>
      <c r="C21" s="168"/>
      <c r="D21" s="182">
        <v>4.9416330883067502E-2</v>
      </c>
      <c r="F21" s="150">
        <f>GLA_1!D19</f>
        <v>288132</v>
      </c>
      <c r="G21" s="91">
        <v>18396</v>
      </c>
      <c r="H21" s="184">
        <f t="shared" si="0"/>
        <v>6.3845737370371913E-2</v>
      </c>
      <c r="J21" s="154">
        <f>GLA_1!D19</f>
        <v>288132</v>
      </c>
      <c r="K21" s="91">
        <v>22077</v>
      </c>
      <c r="L21" s="184">
        <f t="shared" si="1"/>
        <v>7.6621131981175289E-2</v>
      </c>
    </row>
    <row r="22" spans="2:12" x14ac:dyDescent="0.2">
      <c r="B22" s="117" t="str">
        <f>DFIE!$B35</f>
        <v>Schaffhausen</v>
      </c>
      <c r="C22" s="168"/>
      <c r="D22" s="188">
        <v>5.8758197546072102E-2</v>
      </c>
      <c r="F22" s="190">
        <f>GLA_1!D20</f>
        <v>81991</v>
      </c>
      <c r="G22" s="118">
        <v>5081</v>
      </c>
      <c r="H22" s="191">
        <f t="shared" si="0"/>
        <v>6.1970216243246209E-2</v>
      </c>
      <c r="J22" s="192">
        <f>GLA_1!D20</f>
        <v>81991</v>
      </c>
      <c r="K22" s="118">
        <v>6688</v>
      </c>
      <c r="L22" s="191">
        <f t="shared" si="1"/>
        <v>8.1569928406776349E-2</v>
      </c>
    </row>
    <row r="23" spans="2:12" ht="12.75" customHeight="1" x14ac:dyDescent="0.2">
      <c r="B23" s="130" t="str">
        <f>DFIE!$B36</f>
        <v>Appenzell A.Rh.</v>
      </c>
      <c r="C23" s="168"/>
      <c r="D23" s="182">
        <v>4.3186884437122097E-2</v>
      </c>
      <c r="F23" s="150">
        <f>GLA_1!D21</f>
        <v>55234</v>
      </c>
      <c r="G23" s="91">
        <v>2944</v>
      </c>
      <c r="H23" s="184">
        <f t="shared" si="0"/>
        <v>5.3300503313176664E-2</v>
      </c>
      <c r="J23" s="154">
        <f>GLA_1!D21</f>
        <v>55234</v>
      </c>
      <c r="K23" s="91">
        <v>2818</v>
      </c>
      <c r="L23" s="184">
        <f t="shared" si="1"/>
        <v>5.1019299706702395E-2</v>
      </c>
    </row>
    <row r="24" spans="2:12" ht="12.75" customHeight="1" x14ac:dyDescent="0.2">
      <c r="B24" s="117" t="str">
        <f>DFIE!$B37</f>
        <v>Appenzell I.Rh.</v>
      </c>
      <c r="C24" s="168"/>
      <c r="D24" s="188">
        <v>2.0169557138432999E-2</v>
      </c>
      <c r="F24" s="190">
        <f>GLA_1!D22</f>
        <v>16145</v>
      </c>
      <c r="G24" s="118">
        <v>930</v>
      </c>
      <c r="H24" s="191">
        <f t="shared" si="0"/>
        <v>5.760297305667389E-2</v>
      </c>
      <c r="J24" s="192">
        <f>GLA_1!D22</f>
        <v>16145</v>
      </c>
      <c r="K24" s="118">
        <v>729</v>
      </c>
      <c r="L24" s="191">
        <f t="shared" si="1"/>
        <v>4.5153298234747598E-2</v>
      </c>
    </row>
    <row r="25" spans="2:12" x14ac:dyDescent="0.2">
      <c r="B25" s="130" t="str">
        <f>DFIE!$B38</f>
        <v>St. Gallen</v>
      </c>
      <c r="C25" s="168"/>
      <c r="D25" s="182">
        <v>4.6493138377812E-2</v>
      </c>
      <c r="F25" s="150">
        <f>GLA_1!D23</f>
        <v>507697</v>
      </c>
      <c r="G25" s="91">
        <v>25157</v>
      </c>
      <c r="H25" s="184">
        <f t="shared" si="0"/>
        <v>4.9551208693374198E-2</v>
      </c>
      <c r="J25" s="154">
        <f>GLA_1!D23</f>
        <v>507697</v>
      </c>
      <c r="K25" s="91">
        <v>39341</v>
      </c>
      <c r="L25" s="184">
        <f t="shared" si="1"/>
        <v>7.748913229741361E-2</v>
      </c>
    </row>
    <row r="26" spans="2:12" x14ac:dyDescent="0.2">
      <c r="B26" s="117" t="str">
        <f>DFIE!$B39</f>
        <v>Graubünden</v>
      </c>
      <c r="C26" s="168"/>
      <c r="D26" s="188">
        <v>3.0474052823131498E-2</v>
      </c>
      <c r="F26" s="190">
        <f>GLA_1!D24</f>
        <v>198379</v>
      </c>
      <c r="G26" s="118">
        <v>11307</v>
      </c>
      <c r="H26" s="191">
        <f t="shared" si="0"/>
        <v>5.6996960363748177E-2</v>
      </c>
      <c r="J26" s="192">
        <f>GLA_1!D24</f>
        <v>198379</v>
      </c>
      <c r="K26" s="118">
        <v>14290</v>
      </c>
      <c r="L26" s="191">
        <f t="shared" si="1"/>
        <v>7.2033834226405011E-2</v>
      </c>
    </row>
    <row r="27" spans="2:12" x14ac:dyDescent="0.2">
      <c r="B27" s="130" t="str">
        <f>DFIE!$B40</f>
        <v>Aargau</v>
      </c>
      <c r="C27" s="168"/>
      <c r="D27" s="182">
        <v>3.8954671471984198E-2</v>
      </c>
      <c r="F27" s="150">
        <f>GLA_1!D25</f>
        <v>678207</v>
      </c>
      <c r="G27" s="91">
        <v>30919</v>
      </c>
      <c r="H27" s="184">
        <f t="shared" si="0"/>
        <v>4.5589325972748736E-2</v>
      </c>
      <c r="J27" s="154">
        <f>GLA_1!D25</f>
        <v>678207</v>
      </c>
      <c r="K27" s="91">
        <v>55671</v>
      </c>
      <c r="L27" s="184">
        <f t="shared" si="1"/>
        <v>8.2085557949121729E-2</v>
      </c>
    </row>
    <row r="28" spans="2:12" x14ac:dyDescent="0.2">
      <c r="B28" s="117" t="str">
        <f>DFIE!$B41</f>
        <v>Thurgau</v>
      </c>
      <c r="C28" s="168"/>
      <c r="D28" s="188">
        <v>3.2666960849561603E-2</v>
      </c>
      <c r="F28" s="190">
        <f>GLA_1!D26</f>
        <v>276472</v>
      </c>
      <c r="G28" s="118">
        <v>12652</v>
      </c>
      <c r="H28" s="191">
        <f t="shared" si="0"/>
        <v>4.5762319511559943E-2</v>
      </c>
      <c r="J28" s="192">
        <f>GLA_1!D26</f>
        <v>276472</v>
      </c>
      <c r="K28" s="118">
        <v>18057</v>
      </c>
      <c r="L28" s="191">
        <f t="shared" si="1"/>
        <v>6.5312219682282471E-2</v>
      </c>
    </row>
    <row r="29" spans="2:12" x14ac:dyDescent="0.2">
      <c r="B29" s="130" t="str">
        <f>DFIE!$B42</f>
        <v>Tessin</v>
      </c>
      <c r="C29" s="168"/>
      <c r="D29" s="182">
        <v>8.31665725129523E-2</v>
      </c>
      <c r="F29" s="150">
        <f>GLA_1!D27</f>
        <v>353343</v>
      </c>
      <c r="G29" s="91">
        <v>24171</v>
      </c>
      <c r="H29" s="184">
        <f t="shared" si="0"/>
        <v>6.8406619064195415E-2</v>
      </c>
      <c r="J29" s="154">
        <f>GLA_1!D27</f>
        <v>353343</v>
      </c>
      <c r="K29" s="91">
        <v>19113</v>
      </c>
      <c r="L29" s="184">
        <f t="shared" si="1"/>
        <v>5.4091916353231843E-2</v>
      </c>
    </row>
    <row r="30" spans="2:12" x14ac:dyDescent="0.2">
      <c r="B30" s="117" t="str">
        <f>DFIE!$B43</f>
        <v>Waadt</v>
      </c>
      <c r="C30" s="168"/>
      <c r="D30" s="188">
        <v>0.101404283673328</v>
      </c>
      <c r="F30" s="190">
        <f>GLA_1!D28</f>
        <v>799145</v>
      </c>
      <c r="G30" s="118">
        <v>37614</v>
      </c>
      <c r="H30" s="191">
        <f t="shared" si="0"/>
        <v>4.7067803715220645E-2</v>
      </c>
      <c r="J30" s="192">
        <f>GLA_1!D28</f>
        <v>799145</v>
      </c>
      <c r="K30" s="118">
        <v>118243</v>
      </c>
      <c r="L30" s="191">
        <f t="shared" si="1"/>
        <v>0.14796188426380694</v>
      </c>
    </row>
    <row r="31" spans="2:12" x14ac:dyDescent="0.2">
      <c r="B31" s="130" t="str">
        <f>DFIE!$B44</f>
        <v>Wallis</v>
      </c>
      <c r="C31" s="168"/>
      <c r="D31" s="182">
        <v>6.9631267040326794E-2</v>
      </c>
      <c r="F31" s="150">
        <f>GLA_1!D29</f>
        <v>343955</v>
      </c>
      <c r="G31" s="91">
        <v>17570</v>
      </c>
      <c r="H31" s="184">
        <f t="shared" si="0"/>
        <v>5.1082263668212412E-2</v>
      </c>
      <c r="J31" s="154">
        <f>GLA_1!D29</f>
        <v>343955</v>
      </c>
      <c r="K31" s="91">
        <v>35455</v>
      </c>
      <c r="L31" s="184">
        <f t="shared" si="1"/>
        <v>0.10308034481254816</v>
      </c>
    </row>
    <row r="32" spans="2:12" x14ac:dyDescent="0.2">
      <c r="B32" s="117" t="str">
        <f>DFIE!$B45</f>
        <v>Neuenburg</v>
      </c>
      <c r="C32" s="168"/>
      <c r="D32" s="188">
        <v>9.7065176433929007E-2</v>
      </c>
      <c r="F32" s="190">
        <f>GLA_1!D30</f>
        <v>176850</v>
      </c>
      <c r="G32" s="118">
        <v>10124</v>
      </c>
      <c r="H32" s="191">
        <f t="shared" si="0"/>
        <v>5.7246253887475264E-2</v>
      </c>
      <c r="J32" s="192">
        <f>GLA_1!D30</f>
        <v>176850</v>
      </c>
      <c r="K32" s="118">
        <v>18090</v>
      </c>
      <c r="L32" s="191">
        <f t="shared" si="1"/>
        <v>0.10229007633587786</v>
      </c>
    </row>
    <row r="33" spans="2:12" x14ac:dyDescent="0.2">
      <c r="B33" s="130" t="str">
        <f>DFIE!$B46</f>
        <v>Genf</v>
      </c>
      <c r="C33" s="168"/>
      <c r="D33" s="182">
        <v>0.115230616791947</v>
      </c>
      <c r="F33" s="150">
        <f>GLA_1!D31</f>
        <v>499480</v>
      </c>
      <c r="G33" s="91">
        <v>25182</v>
      </c>
      <c r="H33" s="184">
        <f t="shared" si="0"/>
        <v>5.0416433090414034E-2</v>
      </c>
      <c r="J33" s="154">
        <f>GLA_1!D31</f>
        <v>499480</v>
      </c>
      <c r="K33" s="91">
        <v>94774</v>
      </c>
      <c r="L33" s="184">
        <f t="shared" si="1"/>
        <v>0.18974533514855449</v>
      </c>
    </row>
    <row r="34" spans="2:12" x14ac:dyDescent="0.2">
      <c r="B34" s="187" t="str">
        <f>DFIE!$B47</f>
        <v>Jura</v>
      </c>
      <c r="C34" s="168"/>
      <c r="D34" s="189">
        <v>6.9098487789264404E-2</v>
      </c>
      <c r="F34" s="190">
        <f>GLA_1!D32</f>
        <v>73419</v>
      </c>
      <c r="G34" s="118">
        <v>4400</v>
      </c>
      <c r="H34" s="191">
        <f t="shared" si="0"/>
        <v>5.9929990874296846E-2</v>
      </c>
      <c r="J34" s="192">
        <f>GLA_1!D32</f>
        <v>73419</v>
      </c>
      <c r="K34" s="118">
        <v>4508</v>
      </c>
      <c r="L34" s="191">
        <f t="shared" si="1"/>
        <v>6.1400999741211403E-2</v>
      </c>
    </row>
    <row r="35" spans="2:12" x14ac:dyDescent="0.2">
      <c r="B35" s="149" t="str">
        <f>DFIE!$B48</f>
        <v>Schweiz</v>
      </c>
      <c r="D35" s="183"/>
      <c r="F35" s="151">
        <f>SUM(F9:F34)</f>
        <v>8544527</v>
      </c>
      <c r="G35" s="27">
        <f>SUM(G9:G34)</f>
        <v>443652</v>
      </c>
      <c r="H35" s="185">
        <f t="shared" si="0"/>
        <v>5.1922359189689495E-2</v>
      </c>
      <c r="J35" s="151">
        <f>SUM(J9:J34)</f>
        <v>8544527</v>
      </c>
      <c r="K35" s="27">
        <f>SUM(K9:K34)</f>
        <v>834619</v>
      </c>
      <c r="L35" s="185">
        <f t="shared" si="1"/>
        <v>9.7678783155580179E-2</v>
      </c>
    </row>
  </sheetData>
  <mergeCells count="2">
    <mergeCell ref="F3:H3"/>
    <mergeCell ref="J3:L3"/>
  </mergeCells>
  <conditionalFormatting sqref="D9:D34">
    <cfRule type="expression" dxfId="19" priority="6" stopIfTrue="1">
      <formula>ISBLANK(D9)</formula>
    </cfRule>
  </conditionalFormatting>
  <conditionalFormatting sqref="G9:G34">
    <cfRule type="expression" dxfId="18" priority="5" stopIfTrue="1">
      <formula>ISBLANK(G9)</formula>
    </cfRule>
  </conditionalFormatting>
  <conditionalFormatting sqref="K9:K34">
    <cfRule type="expression" dxfId="17" priority="4" stopIfTrue="1">
      <formula>ISBLANK(K9)</formula>
    </cfRule>
  </conditionalFormatting>
  <conditionalFormatting sqref="D7">
    <cfRule type="expression" dxfId="16" priority="3" stopIfTrue="1">
      <formula>ISBLANK(D7)</formula>
    </cfRule>
  </conditionalFormatting>
  <conditionalFormatting sqref="G7">
    <cfRule type="expression" dxfId="15" priority="2" stopIfTrue="1">
      <formula>ISBLANK(G7)</formula>
    </cfRule>
  </conditionalFormatting>
  <conditionalFormatting sqref="K7">
    <cfRule type="expression" dxfId="14" priority="1" stopIfTrue="1">
      <formula>ISBLANK(K7)</formula>
    </cfRule>
  </conditionalFormatting>
  <pageMargins left="0.78740157480314965" right="0.78740157480314965" top="0.98425196850393704" bottom="0.78740157480314965" header="0.51181102362204722" footer="0.51181102362204722"/>
  <pageSetup paperSize="9" scale="95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9"/>
  <sheetViews>
    <sheetView showGridLines="0" workbookViewId="0">
      <selection activeCell="A50" sqref="A50"/>
    </sheetView>
  </sheetViews>
  <sheetFormatPr baseColWidth="10" defaultColWidth="9.140625" defaultRowHeight="12.75" x14ac:dyDescent="0.2"/>
  <cols>
    <col min="1" max="1" width="1.42578125" customWidth="1"/>
    <col min="2" max="2" width="17.7109375" customWidth="1"/>
    <col min="3" max="4" width="10.7109375" customWidth="1"/>
    <col min="5" max="5" width="11.140625" customWidth="1"/>
    <col min="6" max="7" width="10.7109375" customWidth="1"/>
    <col min="8" max="8" width="11" customWidth="1"/>
    <col min="9" max="10" width="10.7109375" customWidth="1"/>
    <col min="11" max="11" width="10.85546875" customWidth="1"/>
    <col min="12" max="12" width="10.7109375" customWidth="1"/>
    <col min="13" max="13" width="11.140625" customWidth="1"/>
    <col min="14" max="14" width="13.42578125" customWidth="1"/>
    <col min="15" max="15" width="14.7109375" customWidth="1"/>
  </cols>
  <sheetData>
    <row r="1" spans="2:15" ht="23.25" customHeight="1" x14ac:dyDescent="0.35">
      <c r="B1" s="158" t="str">
        <f>DFIE!B137</f>
        <v>SLA A-C 2021</v>
      </c>
      <c r="C1" s="89"/>
      <c r="D1" s="89"/>
      <c r="E1" s="89"/>
      <c r="F1" s="31"/>
      <c r="G1" s="31"/>
      <c r="H1" s="31"/>
      <c r="L1" s="31"/>
    </row>
    <row r="2" spans="2:15" ht="16.5" customHeight="1" x14ac:dyDescent="0.2">
      <c r="B2" s="265"/>
      <c r="C2" s="265"/>
      <c r="D2" s="265"/>
      <c r="E2" s="265"/>
      <c r="F2" s="31"/>
      <c r="G2" s="31"/>
      <c r="H2" s="31"/>
      <c r="I2" s="31"/>
      <c r="J2" s="31"/>
      <c r="K2" s="31"/>
      <c r="L2" s="31"/>
    </row>
    <row r="3" spans="2:15" ht="12" customHeight="1" x14ac:dyDescent="0.2">
      <c r="B3" s="103" t="str">
        <f>DFIE!B49</f>
        <v>Spalte</v>
      </c>
      <c r="C3" s="211" t="s">
        <v>47</v>
      </c>
      <c r="D3" s="212" t="s">
        <v>48</v>
      </c>
      <c r="E3" s="213" t="s">
        <v>56</v>
      </c>
      <c r="F3" s="211" t="s">
        <v>50</v>
      </c>
      <c r="G3" s="214" t="s">
        <v>51</v>
      </c>
      <c r="H3" s="213" t="s">
        <v>52</v>
      </c>
      <c r="I3" s="211" t="s">
        <v>57</v>
      </c>
      <c r="J3" s="214" t="s">
        <v>58</v>
      </c>
      <c r="K3" s="213" t="s">
        <v>53</v>
      </c>
      <c r="L3" s="214" t="s">
        <v>54</v>
      </c>
      <c r="M3" s="215" t="s">
        <v>55</v>
      </c>
      <c r="N3" s="215" t="s">
        <v>65</v>
      </c>
      <c r="O3" s="216" t="s">
        <v>66</v>
      </c>
    </row>
    <row r="4" spans="2:15" ht="12" customHeight="1" x14ac:dyDescent="0.2">
      <c r="B4" s="171" t="str">
        <f>DFIE!B50</f>
        <v>Formel</v>
      </c>
      <c r="C4" s="217"/>
      <c r="D4" s="218"/>
      <c r="E4" s="219"/>
      <c r="F4" s="220"/>
      <c r="G4" s="221"/>
      <c r="H4" s="222"/>
      <c r="I4" s="231" t="s">
        <v>106</v>
      </c>
      <c r="J4" s="232" t="s">
        <v>107</v>
      </c>
      <c r="K4" s="233" t="s">
        <v>108</v>
      </c>
      <c r="L4" s="227" t="s">
        <v>67</v>
      </c>
      <c r="M4" s="228" t="str">
        <f>DFIE!$B$149</f>
        <v>L - L[Min]</v>
      </c>
      <c r="N4" s="228" t="str">
        <f>DFIE!$B$150</f>
        <v>(M-M[MW]) * Bev</v>
      </c>
      <c r="O4" s="234" t="str">
        <f>DFIE!$B$151</f>
        <v>N / N[Schweiz] * Dot</v>
      </c>
    </row>
    <row r="5" spans="2:15" ht="12" customHeight="1" x14ac:dyDescent="0.2">
      <c r="B5" s="104" t="str">
        <f>DFIE!B138</f>
        <v>Gewicht (ω)</v>
      </c>
      <c r="C5" s="90"/>
      <c r="D5" s="105"/>
      <c r="E5" s="177"/>
      <c r="F5" s="90"/>
      <c r="G5" s="105"/>
      <c r="H5" s="177"/>
      <c r="I5" s="235">
        <v>0.56462600467434598</v>
      </c>
      <c r="J5" s="236">
        <v>0.183243001256123</v>
      </c>
      <c r="K5" s="237">
        <v>0.48370735040627799</v>
      </c>
      <c r="L5" s="221"/>
      <c r="M5" s="223"/>
      <c r="N5" s="223"/>
      <c r="O5" s="224"/>
    </row>
    <row r="6" spans="2:15" ht="28.5" customHeight="1" x14ac:dyDescent="0.2">
      <c r="B6" s="284"/>
      <c r="C6" s="383" t="str">
        <f>DFIE!B139</f>
        <v>Teilindikatoren</v>
      </c>
      <c r="D6" s="384"/>
      <c r="E6" s="385"/>
      <c r="F6" s="383" t="str">
        <f>DFIE!B140</f>
        <v>Standardisierte Teilindikatoren</v>
      </c>
      <c r="G6" s="384"/>
      <c r="H6" s="385"/>
      <c r="I6" s="386" t="str">
        <f>DFIE!B141</f>
        <v>Gewichtete
standardisierte Teilindikatoren</v>
      </c>
      <c r="J6" s="387"/>
      <c r="K6" s="388"/>
      <c r="L6" s="210"/>
      <c r="M6" s="64"/>
      <c r="N6" s="64"/>
      <c r="O6" s="288"/>
    </row>
    <row r="7" spans="2:15" ht="55.9" customHeight="1" x14ac:dyDescent="0.2">
      <c r="B7" s="285"/>
      <c r="C7" s="286" t="str">
        <f>DFIE!$B$142</f>
        <v>Armut
(SLA A)</v>
      </c>
      <c r="D7" s="283" t="str">
        <f>DFIE!$B$143</f>
        <v>Alters-
struktur
(SLA B)</v>
      </c>
      <c r="E7" s="287" t="str">
        <f>DFIE!$B$144</f>
        <v>Ausländer-
integration
(SLA C)</v>
      </c>
      <c r="F7" s="286" t="str">
        <f>DFIE!$B$142</f>
        <v>Armut
(SLA A)</v>
      </c>
      <c r="G7" s="283" t="str">
        <f>DFIE!$B$143</f>
        <v>Alters-
struktur
(SLA B)</v>
      </c>
      <c r="H7" s="287" t="str">
        <f>DFIE!$B$144</f>
        <v>Ausländer-
integration
(SLA C)</v>
      </c>
      <c r="I7" s="286" t="str">
        <f>DFIE!$B$142</f>
        <v>Armut
(SLA A)</v>
      </c>
      <c r="J7" s="283" t="str">
        <f>DFIE!$B$143</f>
        <v>Alters-
struktur
(SLA B)</v>
      </c>
      <c r="K7" s="287" t="str">
        <f>DFIE!$B$144</f>
        <v>Ausländer-
integration
(SLA C)</v>
      </c>
      <c r="L7" s="286" t="str">
        <f>DFIE!B145</f>
        <v>Lasten-
index</v>
      </c>
      <c r="M7" s="283" t="str">
        <f>DFIE!B146</f>
        <v>Masszahl
Lasten</v>
      </c>
      <c r="N7" s="283" t="str">
        <f>DFIE!B147</f>
        <v>Massgebende
Sonderlasten</v>
      </c>
      <c r="O7" s="289" t="str">
        <f>DFIE!B148</f>
        <v>Auszahlung
SLA A-C</v>
      </c>
    </row>
    <row r="8" spans="2:15" ht="12.75" customHeight="1" x14ac:dyDescent="0.2">
      <c r="B8" s="171" t="str">
        <f>DFIE!$B$52</f>
        <v>Einheit</v>
      </c>
      <c r="C8" s="202" t="str">
        <f>DFIE!$B$58</f>
        <v>Prozent</v>
      </c>
      <c r="D8" s="84" t="str">
        <f>DFIE!$B$58</f>
        <v>Prozent</v>
      </c>
      <c r="E8" s="203" t="str">
        <f>DFIE!$B$58</f>
        <v>Prozent</v>
      </c>
      <c r="F8" s="90"/>
      <c r="G8" s="105"/>
      <c r="H8" s="177"/>
      <c r="I8" s="202"/>
      <c r="J8" s="84"/>
      <c r="K8" s="203"/>
      <c r="L8" s="105"/>
      <c r="M8" s="225"/>
      <c r="N8" s="225"/>
      <c r="O8" s="226" t="str">
        <f>DFIE!$B$54</f>
        <v>CHF</v>
      </c>
    </row>
    <row r="9" spans="2:15" x14ac:dyDescent="0.2">
      <c r="B9" s="130" t="str">
        <f>DFIE!$B22</f>
        <v>Zürich</v>
      </c>
      <c r="C9" s="229">
        <f>SLA_AC_1!D9</f>
        <v>5.1479801021454802E-2</v>
      </c>
      <c r="D9" s="110">
        <f>SLA_AC_1!H9</f>
        <v>4.8615092493727675E-2</v>
      </c>
      <c r="E9" s="184">
        <f>SLA_AC_1!L9</f>
        <v>0.10594897460038608</v>
      </c>
      <c r="F9" s="238">
        <f t="shared" ref="F9:F34" si="0">(C9-C$37)/C$38</f>
        <v>-0.16186384448725066</v>
      </c>
      <c r="G9" s="239">
        <f t="shared" ref="G9:G34" si="1">(D9-D$37)/D$38</f>
        <v>-0.65354444644327658</v>
      </c>
      <c r="H9" s="240">
        <f t="shared" ref="H9:H34" si="2">(E9-E$37)/E$38</f>
        <v>0.57130125305410528</v>
      </c>
      <c r="I9" s="238">
        <f t="shared" ref="I9:I34" si="3">I$5*F9</f>
        <v>-9.1392535814066006E-2</v>
      </c>
      <c r="J9" s="239">
        <f t="shared" ref="J9:J34" si="4">J$5*G9</f>
        <v>-0.11975744582053754</v>
      </c>
      <c r="K9" s="240">
        <f t="shared" ref="K9:K34" si="5">K$5*H9</f>
        <v>0.27634261539858779</v>
      </c>
      <c r="L9" s="238">
        <f>ROUND(SUM(I9:K9),3)</f>
        <v>6.5000000000000002E-2</v>
      </c>
      <c r="M9" s="239">
        <f t="shared" ref="M9:M34" si="6">L9-L$39</f>
        <v>1.2389999999999999</v>
      </c>
      <c r="N9" s="241">
        <f>MAX((M9-$M$37)*SLA_AC_1!F9,0)</f>
        <v>98979.917538461465</v>
      </c>
      <c r="O9" s="242">
        <f>N9/$N$35*DOT!$H$13</f>
        <v>7854095.395088166</v>
      </c>
    </row>
    <row r="10" spans="2:15" x14ac:dyDescent="0.2">
      <c r="B10" s="117" t="str">
        <f>DFIE!$B23</f>
        <v>Bern</v>
      </c>
      <c r="C10" s="230">
        <f>SLA_AC_1!D10</f>
        <v>6.5600861178557596E-2</v>
      </c>
      <c r="D10" s="119">
        <f>SLA_AC_1!H10</f>
        <v>5.865830834888118E-2</v>
      </c>
      <c r="E10" s="191">
        <f>SLA_AC_1!L10</f>
        <v>6.9190909556444247E-2</v>
      </c>
      <c r="F10" s="243">
        <f t="shared" si="0"/>
        <v>0.28897219531648172</v>
      </c>
      <c r="G10" s="244">
        <f t="shared" si="1"/>
        <v>0.71370310898465306</v>
      </c>
      <c r="H10" s="245">
        <f t="shared" si="2"/>
        <v>-0.50680418761700752</v>
      </c>
      <c r="I10" s="243">
        <f t="shared" si="3"/>
        <v>0.16316121610351983</v>
      </c>
      <c r="J10" s="244">
        <f t="shared" si="4"/>
        <v>0.13078109969617366</v>
      </c>
      <c r="K10" s="245">
        <f t="shared" si="5"/>
        <v>-0.24514491076702891</v>
      </c>
      <c r="L10" s="243">
        <f t="shared" ref="L10:L34" si="7">ROUND(SUM(I10:K10),3)</f>
        <v>4.9000000000000002E-2</v>
      </c>
      <c r="M10" s="244">
        <f t="shared" si="6"/>
        <v>1.2229999999999999</v>
      </c>
      <c r="N10" s="246">
        <f>MAX((M10-$M$37)*SLA_AC_1!F10,0)</f>
        <v>50793.486615384558</v>
      </c>
      <c r="O10" s="247">
        <f>N10/$N$35*DOT!$H$13</f>
        <v>4030483.1449404466</v>
      </c>
    </row>
    <row r="11" spans="2:15" x14ac:dyDescent="0.2">
      <c r="B11" s="130" t="str">
        <f>DFIE!$B24</f>
        <v>Luzern</v>
      </c>
      <c r="C11" s="229">
        <f>SLA_AC_1!D11</f>
        <v>4.52978568917147E-2</v>
      </c>
      <c r="D11" s="110">
        <f>SLA_AC_1!H11</f>
        <v>5.0317782384381171E-2</v>
      </c>
      <c r="E11" s="184">
        <f>SLA_AC_1!L11</f>
        <v>7.542051533730347E-2</v>
      </c>
      <c r="F11" s="248">
        <f t="shared" si="0"/>
        <v>-0.3592316893043479</v>
      </c>
      <c r="G11" s="249">
        <f t="shared" si="1"/>
        <v>-0.42174632279214869</v>
      </c>
      <c r="H11" s="250">
        <f t="shared" si="2"/>
        <v>-0.32409130875486369</v>
      </c>
      <c r="I11" s="248">
        <f t="shared" si="3"/>
        <v>-0.20283155348432994</v>
      </c>
      <c r="J11" s="249">
        <f t="shared" si="4"/>
        <v>-7.7282061957166956E-2</v>
      </c>
      <c r="K11" s="250">
        <f t="shared" si="5"/>
        <v>-0.15676534824751809</v>
      </c>
      <c r="L11" s="248">
        <f t="shared" si="7"/>
        <v>-0.437</v>
      </c>
      <c r="M11" s="249">
        <f t="shared" si="6"/>
        <v>0.73699999999999988</v>
      </c>
      <c r="N11" s="251">
        <f>MAX((M11-$M$37)*SLA_AC_1!F11,0)</f>
        <v>0</v>
      </c>
      <c r="O11" s="252">
        <f>N11/$N$35*DOT!$H$13</f>
        <v>0</v>
      </c>
    </row>
    <row r="12" spans="2:15" x14ac:dyDescent="0.2">
      <c r="B12" s="117" t="str">
        <f>DFIE!$B25</f>
        <v>Uri</v>
      </c>
      <c r="C12" s="230">
        <f>SLA_AC_1!D12</f>
        <v>2.7046444843960099E-2</v>
      </c>
      <c r="D12" s="119">
        <f>SLA_AC_1!H12</f>
        <v>5.5169763675788436E-2</v>
      </c>
      <c r="E12" s="191">
        <f>SLA_AC_1!L12</f>
        <v>5.9561386654955674E-2</v>
      </c>
      <c r="F12" s="243">
        <f t="shared" si="0"/>
        <v>-0.94193541245908496</v>
      </c>
      <c r="G12" s="244">
        <f t="shared" si="1"/>
        <v>0.23878509018695007</v>
      </c>
      <c r="H12" s="245">
        <f t="shared" si="2"/>
        <v>-0.78923583952119092</v>
      </c>
      <c r="I12" s="243">
        <f t="shared" si="3"/>
        <v>-0.53184122859805527</v>
      </c>
      <c r="J12" s="244">
        <f t="shared" si="4"/>
        <v>4.3755696581070737E-2</v>
      </c>
      <c r="K12" s="245">
        <f t="shared" si="5"/>
        <v>-0.38175917678046967</v>
      </c>
      <c r="L12" s="243">
        <f t="shared" si="7"/>
        <v>-0.87</v>
      </c>
      <c r="M12" s="244">
        <f t="shared" si="6"/>
        <v>0.30399999999999994</v>
      </c>
      <c r="N12" s="246">
        <f>MAX((M12-$M$37)*SLA_AC_1!F12,0)</f>
        <v>0</v>
      </c>
      <c r="O12" s="247">
        <f>N12/$N$35*DOT!$H$13</f>
        <v>0</v>
      </c>
    </row>
    <row r="13" spans="2:15" x14ac:dyDescent="0.2">
      <c r="B13" s="130" t="str">
        <f>DFIE!$B26</f>
        <v>Schwyz</v>
      </c>
      <c r="C13" s="229">
        <f>SLA_AC_1!D13</f>
        <v>2.7836274463606901E-2</v>
      </c>
      <c r="D13" s="110">
        <f>SLA_AC_1!H13</f>
        <v>4.6203625168849932E-2</v>
      </c>
      <c r="E13" s="184">
        <f>SLA_AC_1!L13</f>
        <v>7.3181918135268434E-2</v>
      </c>
      <c r="F13" s="248">
        <f t="shared" si="0"/>
        <v>-0.91671891639719794</v>
      </c>
      <c r="G13" s="249">
        <f t="shared" si="1"/>
        <v>-0.98183299987923478</v>
      </c>
      <c r="H13" s="250">
        <f t="shared" si="2"/>
        <v>-0.38974884051285996</v>
      </c>
      <c r="I13" s="248">
        <f t="shared" si="3"/>
        <v>-0.51760333917474566</v>
      </c>
      <c r="J13" s="249">
        <f t="shared" si="4"/>
        <v>-0.17991402563017364</v>
      </c>
      <c r="K13" s="250">
        <f t="shared" si="5"/>
        <v>-0.1885243789683945</v>
      </c>
      <c r="L13" s="248">
        <f t="shared" si="7"/>
        <v>-0.88600000000000001</v>
      </c>
      <c r="M13" s="249">
        <f t="shared" si="6"/>
        <v>0.28799999999999992</v>
      </c>
      <c r="N13" s="251">
        <f>MAX((M13-$M$37)*SLA_AC_1!F13,0)</f>
        <v>0</v>
      </c>
      <c r="O13" s="252">
        <f>N13/$N$35*DOT!$H$13</f>
        <v>0</v>
      </c>
    </row>
    <row r="14" spans="2:15" x14ac:dyDescent="0.2">
      <c r="B14" s="117" t="str">
        <f>DFIE!$B27</f>
        <v>Obwalden</v>
      </c>
      <c r="C14" s="230">
        <f>SLA_AC_1!D14</f>
        <v>2.7257893987856999E-2</v>
      </c>
      <c r="D14" s="119">
        <f>SLA_AC_1!H14</f>
        <v>4.9470151423059647E-2</v>
      </c>
      <c r="E14" s="191">
        <f>SLA_AC_1!L14</f>
        <v>5.940646388837504E-2</v>
      </c>
      <c r="F14" s="243">
        <f t="shared" si="0"/>
        <v>-0.93518458117632053</v>
      </c>
      <c r="G14" s="244">
        <f t="shared" si="1"/>
        <v>-0.53713977609298558</v>
      </c>
      <c r="H14" s="245">
        <f t="shared" si="2"/>
        <v>-0.79377968798913223</v>
      </c>
      <c r="I14" s="243">
        <f t="shared" si="3"/>
        <v>-0.5280295337026375</v>
      </c>
      <c r="J14" s="244">
        <f t="shared" si="4"/>
        <v>-9.8427104665320578E-2</v>
      </c>
      <c r="K14" s="245">
        <f t="shared" si="5"/>
        <v>-0.3839570696835452</v>
      </c>
      <c r="L14" s="243">
        <f t="shared" si="7"/>
        <v>-1.01</v>
      </c>
      <c r="M14" s="244">
        <f t="shared" si="6"/>
        <v>0.16399999999999992</v>
      </c>
      <c r="N14" s="246">
        <f>MAX((M14-$M$37)*SLA_AC_1!F14,0)</f>
        <v>0</v>
      </c>
      <c r="O14" s="247">
        <f>N14/$N$35*DOT!$H$13</f>
        <v>0</v>
      </c>
    </row>
    <row r="15" spans="2:15" x14ac:dyDescent="0.2">
      <c r="B15" s="130" t="str">
        <f>DFIE!$B28</f>
        <v>Nidwalden</v>
      </c>
      <c r="C15" s="229">
        <f>SLA_AC_1!D15</f>
        <v>2.2045164033037998E-2</v>
      </c>
      <c r="D15" s="110">
        <f>SLA_AC_1!H15</f>
        <v>4.9209911389769337E-2</v>
      </c>
      <c r="E15" s="184">
        <f>SLA_AC_1!L15</f>
        <v>5.4924461513546026E-2</v>
      </c>
      <c r="F15" s="248">
        <f t="shared" si="0"/>
        <v>-1.1016088087662588</v>
      </c>
      <c r="G15" s="249">
        <f t="shared" si="1"/>
        <v>-0.57256792525081535</v>
      </c>
      <c r="H15" s="250">
        <f t="shared" si="2"/>
        <v>-0.9252357681616763</v>
      </c>
      <c r="I15" s="248">
        <f t="shared" si="3"/>
        <v>-0.6219969804077583</v>
      </c>
      <c r="J15" s="249">
        <f t="shared" si="4"/>
        <v>-0.1049190650459509</v>
      </c>
      <c r="K15" s="250">
        <f t="shared" si="5"/>
        <v>-0.44754334191860173</v>
      </c>
      <c r="L15" s="248">
        <f t="shared" si="7"/>
        <v>-1.1739999999999999</v>
      </c>
      <c r="M15" s="249">
        <f t="shared" si="6"/>
        <v>0</v>
      </c>
      <c r="N15" s="251">
        <f>MAX((M15-$M$37)*SLA_AC_1!F15,0)</f>
        <v>0</v>
      </c>
      <c r="O15" s="252">
        <f>N15/$N$35*DOT!$H$13</f>
        <v>0</v>
      </c>
    </row>
    <row r="16" spans="2:15" x14ac:dyDescent="0.2">
      <c r="B16" s="117" t="str">
        <f>DFIE!$B29</f>
        <v>Glarus</v>
      </c>
      <c r="C16" s="230">
        <f>SLA_AC_1!D16</f>
        <v>3.7562319070951401E-2</v>
      </c>
      <c r="D16" s="119">
        <f>SLA_AC_1!H16</f>
        <v>5.6258198648615199E-2</v>
      </c>
      <c r="E16" s="191">
        <f>SLA_AC_1!L16</f>
        <v>8.6429225552557984E-2</v>
      </c>
      <c r="F16" s="243">
        <f t="shared" si="0"/>
        <v>-0.60620034449492521</v>
      </c>
      <c r="G16" s="244">
        <f t="shared" si="1"/>
        <v>0.38696074202022546</v>
      </c>
      <c r="H16" s="245">
        <f t="shared" si="2"/>
        <v>-1.2084158808921516E-3</v>
      </c>
      <c r="I16" s="243">
        <f t="shared" si="3"/>
        <v>-0.34227647854438181</v>
      </c>
      <c r="J16" s="244">
        <f t="shared" si="4"/>
        <v>7.0907847736082455E-2</v>
      </c>
      <c r="K16" s="245">
        <f t="shared" si="5"/>
        <v>-5.8451964393521107E-4</v>
      </c>
      <c r="L16" s="243">
        <f t="shared" si="7"/>
        <v>-0.27200000000000002</v>
      </c>
      <c r="M16" s="244">
        <f t="shared" si="6"/>
        <v>0.90199999999999991</v>
      </c>
      <c r="N16" s="246">
        <f>MAX((M16-$M$37)*SLA_AC_1!F16,0)</f>
        <v>0</v>
      </c>
      <c r="O16" s="247">
        <f>N16/$N$35*DOT!$H$13</f>
        <v>0</v>
      </c>
    </row>
    <row r="17" spans="2:15" x14ac:dyDescent="0.2">
      <c r="B17" s="130" t="str">
        <f>DFIE!$B30</f>
        <v>Zug</v>
      </c>
      <c r="C17" s="229">
        <f>SLA_AC_1!D17</f>
        <v>3.8072534039751797E-2</v>
      </c>
      <c r="D17" s="110">
        <f>SLA_AC_1!H17</f>
        <v>4.4032892610200491E-2</v>
      </c>
      <c r="E17" s="184">
        <f>SLA_AC_1!L17</f>
        <v>0.12970978499964522</v>
      </c>
      <c r="F17" s="248">
        <f t="shared" si="0"/>
        <v>-0.58991096583472202</v>
      </c>
      <c r="G17" s="249">
        <f t="shared" si="1"/>
        <v>-1.2773487815875728</v>
      </c>
      <c r="H17" s="250">
        <f t="shared" si="2"/>
        <v>1.2682002583628185</v>
      </c>
      <c r="I17" s="248">
        <f t="shared" si="3"/>
        <v>-0.33307907175284374</v>
      </c>
      <c r="J17" s="249">
        <f t="shared" si="4"/>
        <v>-0.2340652243889588</v>
      </c>
      <c r="K17" s="250">
        <f t="shared" si="5"/>
        <v>0.61343778675723615</v>
      </c>
      <c r="L17" s="248">
        <f t="shared" si="7"/>
        <v>4.5999999999999999E-2</v>
      </c>
      <c r="M17" s="249">
        <f t="shared" si="6"/>
        <v>1.22</v>
      </c>
      <c r="N17" s="251">
        <f>MAX((M17-$M$37)*SLA_AC_1!F17,0)</f>
        <v>5844.2586923076988</v>
      </c>
      <c r="O17" s="252">
        <f>N17/$N$35*DOT!$H$13</f>
        <v>463744.22634896211</v>
      </c>
    </row>
    <row r="18" spans="2:15" x14ac:dyDescent="0.2">
      <c r="B18" s="117" t="str">
        <f>DFIE!$B31</f>
        <v>Freiburg</v>
      </c>
      <c r="C18" s="230">
        <f>SLA_AC_1!D18</f>
        <v>4.6795575343411298E-2</v>
      </c>
      <c r="D18" s="119">
        <f>SLA_AC_1!H18</f>
        <v>3.9257767151741056E-2</v>
      </c>
      <c r="E18" s="191">
        <f>SLA_AC_1!L18</f>
        <v>0.10827889581254667</v>
      </c>
      <c r="F18" s="243">
        <f t="shared" si="0"/>
        <v>-0.31141477980947269</v>
      </c>
      <c r="G18" s="244">
        <f t="shared" si="1"/>
        <v>-1.927417315820082</v>
      </c>
      <c r="H18" s="245">
        <f t="shared" si="2"/>
        <v>0.6396372966451529</v>
      </c>
      <c r="I18" s="243">
        <f t="shared" si="3"/>
        <v>-0.17583288292036375</v>
      </c>
      <c r="J18" s="244">
        <f t="shared" si="4"/>
        <v>-0.35318573362389249</v>
      </c>
      <c r="K18" s="245">
        <f t="shared" si="5"/>
        <v>0.30939726198126133</v>
      </c>
      <c r="L18" s="243">
        <f t="shared" si="7"/>
        <v>-0.22</v>
      </c>
      <c r="M18" s="244">
        <f t="shared" si="6"/>
        <v>0.95399999999999996</v>
      </c>
      <c r="N18" s="246">
        <f>MAX((M18-$M$37)*SLA_AC_1!F18,0)</f>
        <v>0</v>
      </c>
      <c r="O18" s="247">
        <f>N18/$N$35*DOT!$H$13</f>
        <v>0</v>
      </c>
    </row>
    <row r="19" spans="2:15" x14ac:dyDescent="0.2">
      <c r="B19" s="130" t="str">
        <f>DFIE!$B32</f>
        <v>Solothurn</v>
      </c>
      <c r="C19" s="229">
        <f>SLA_AC_1!D19</f>
        <v>8.0596316170926205E-2</v>
      </c>
      <c r="D19" s="110">
        <f>SLA_AC_1!H19</f>
        <v>5.4642488488034144E-2</v>
      </c>
      <c r="E19" s="184">
        <f>SLA_AC_1!L19</f>
        <v>7.7695703419548012E-2</v>
      </c>
      <c r="F19" s="248">
        <f t="shared" si="0"/>
        <v>0.76772460261460462</v>
      </c>
      <c r="G19" s="249">
        <f t="shared" si="1"/>
        <v>0.16700372833113247</v>
      </c>
      <c r="H19" s="250">
        <f t="shared" si="2"/>
        <v>-0.25736057504824328</v>
      </c>
      <c r="I19" s="248">
        <f t="shared" si="3"/>
        <v>0.43347727506448414</v>
      </c>
      <c r="J19" s="249">
        <f t="shared" si="4"/>
        <v>3.0602264400358931E-2</v>
      </c>
      <c r="K19" s="250">
        <f t="shared" si="5"/>
        <v>-0.12448720185562182</v>
      </c>
      <c r="L19" s="248">
        <f t="shared" si="7"/>
        <v>0.34</v>
      </c>
      <c r="M19" s="249">
        <f t="shared" si="6"/>
        <v>1.514</v>
      </c>
      <c r="N19" s="251">
        <f>MAX((M19-$M$37)*SLA_AC_1!F19,0)</f>
        <v>92906.974923076952</v>
      </c>
      <c r="O19" s="252">
        <f>N19/$N$35*DOT!$H$13</f>
        <v>7372205.0094794687</v>
      </c>
    </row>
    <row r="20" spans="2:15" x14ac:dyDescent="0.2">
      <c r="B20" s="117" t="str">
        <f>DFIE!$B33</f>
        <v>Basel-Stadt</v>
      </c>
      <c r="C20" s="230">
        <f>SLA_AC_1!D20</f>
        <v>0.14498472517292901</v>
      </c>
      <c r="D20" s="119">
        <f>SLA_AC_1!H20</f>
        <v>6.8204922830473497E-2</v>
      </c>
      <c r="E20" s="191">
        <f>SLA_AC_1!L20</f>
        <v>0.13862789193185668</v>
      </c>
      <c r="F20" s="243">
        <f t="shared" si="0"/>
        <v>2.8234212005166222</v>
      </c>
      <c r="G20" s="244">
        <f t="shared" si="1"/>
        <v>2.0133451261252344</v>
      </c>
      <c r="H20" s="245">
        <f t="shared" si="2"/>
        <v>1.5297662464693809</v>
      </c>
      <c r="I20" s="243">
        <f t="shared" si="3"/>
        <v>1.5941770319605459</v>
      </c>
      <c r="J20" s="244">
        <f t="shared" si="4"/>
        <v>0.36893140347557546</v>
      </c>
      <c r="K20" s="245">
        <f t="shared" si="5"/>
        <v>0.73995917782066145</v>
      </c>
      <c r="L20" s="243">
        <f t="shared" si="7"/>
        <v>2.7029999999999998</v>
      </c>
      <c r="M20" s="244">
        <f t="shared" si="6"/>
        <v>3.8769999999999998</v>
      </c>
      <c r="N20" s="246">
        <f>MAX((M20-$M$37)*SLA_AC_1!F20,0)</f>
        <v>526467.48</v>
      </c>
      <c r="O20" s="247">
        <f>N20/$N$35*DOT!$H$13</f>
        <v>41775401.648773119</v>
      </c>
    </row>
    <row r="21" spans="2:15" x14ac:dyDescent="0.2">
      <c r="B21" s="130" t="str">
        <f>DFIE!$B34</f>
        <v>Basel-Landschaft</v>
      </c>
      <c r="C21" s="229">
        <f>SLA_AC_1!D21</f>
        <v>4.9416330883067502E-2</v>
      </c>
      <c r="D21" s="110">
        <f>SLA_AC_1!H21</f>
        <v>6.3845737370371913E-2</v>
      </c>
      <c r="E21" s="184">
        <f>SLA_AC_1!L21</f>
        <v>7.6621131981175289E-2</v>
      </c>
      <c r="F21" s="248">
        <f t="shared" si="0"/>
        <v>-0.22774322571599376</v>
      </c>
      <c r="G21" s="249">
        <f t="shared" si="1"/>
        <v>1.4199011784953972</v>
      </c>
      <c r="H21" s="250">
        <f t="shared" si="2"/>
        <v>-0.28887750371993764</v>
      </c>
      <c r="I21" s="248">
        <f t="shared" si="3"/>
        <v>-0.12858974762766934</v>
      </c>
      <c r="J21" s="249">
        <f t="shared" si="4"/>
        <v>0.26018695343460257</v>
      </c>
      <c r="K21" s="250">
        <f t="shared" si="5"/>
        <v>-0.13973217191635076</v>
      </c>
      <c r="L21" s="248">
        <f t="shared" si="7"/>
        <v>-8.0000000000000002E-3</v>
      </c>
      <c r="M21" s="249">
        <f t="shared" si="6"/>
        <v>1.1659999999999999</v>
      </c>
      <c r="N21" s="251">
        <f>MAX((M21-$M$37)*SLA_AC_1!F21,0)</f>
        <v>0</v>
      </c>
      <c r="O21" s="252">
        <f>N21/$N$35*DOT!$H$13</f>
        <v>0</v>
      </c>
    </row>
    <row r="22" spans="2:15" x14ac:dyDescent="0.2">
      <c r="B22" s="117" t="str">
        <f>DFIE!$B35</f>
        <v>Schaffhausen</v>
      </c>
      <c r="C22" s="230">
        <f>SLA_AC_1!D22</f>
        <v>5.8758197546072102E-2</v>
      </c>
      <c r="D22" s="119">
        <f>SLA_AC_1!H22</f>
        <v>6.1970216243246209E-2</v>
      </c>
      <c r="E22" s="191">
        <f>SLA_AC_1!L22</f>
        <v>8.1569928406776349E-2</v>
      </c>
      <c r="F22" s="243">
        <f t="shared" si="0"/>
        <v>7.0509888700849233E-2</v>
      </c>
      <c r="G22" s="244">
        <f t="shared" si="1"/>
        <v>1.1645744272635967</v>
      </c>
      <c r="H22" s="245">
        <f t="shared" si="2"/>
        <v>-0.14373046334019424</v>
      </c>
      <c r="I22" s="243">
        <f t="shared" si="3"/>
        <v>3.9811716747193311E-2</v>
      </c>
      <c r="J22" s="244">
        <f t="shared" si="4"/>
        <v>0.21340011323791197</v>
      </c>
      <c r="K22" s="245">
        <f t="shared" si="5"/>
        <v>-6.952348159495203E-2</v>
      </c>
      <c r="L22" s="243">
        <f t="shared" si="7"/>
        <v>0.184</v>
      </c>
      <c r="M22" s="244">
        <f t="shared" si="6"/>
        <v>1.3579999999999999</v>
      </c>
      <c r="N22" s="246">
        <f>MAX((M22-$M$37)*SLA_AC_1!F22,0)</f>
        <v>15092.650999999996</v>
      </c>
      <c r="O22" s="247">
        <f>N22/$N$35*DOT!$H$13</f>
        <v>1197607.7942549409</v>
      </c>
    </row>
    <row r="23" spans="2:15" x14ac:dyDescent="0.2">
      <c r="B23" s="130" t="str">
        <f>DFIE!$B36</f>
        <v>Appenzell A.Rh.</v>
      </c>
      <c r="C23" s="229">
        <f>SLA_AC_1!D23</f>
        <v>4.3186884437122097E-2</v>
      </c>
      <c r="D23" s="110">
        <f>SLA_AC_1!H23</f>
        <v>5.3300503313176664E-2</v>
      </c>
      <c r="E23" s="184">
        <f>SLA_AC_1!L23</f>
        <v>5.1019299706702395E-2</v>
      </c>
      <c r="F23" s="248">
        <f t="shared" si="0"/>
        <v>-0.42662765327413477</v>
      </c>
      <c r="G23" s="249">
        <f t="shared" si="1"/>
        <v>-1.568934291286574E-2</v>
      </c>
      <c r="H23" s="250">
        <f t="shared" si="2"/>
        <v>-1.0397732495450454</v>
      </c>
      <c r="I23" s="248">
        <f t="shared" si="3"/>
        <v>-0.24088506735176687</v>
      </c>
      <c r="J23" s="249">
        <f t="shared" si="4"/>
        <v>-2.8749622830900011E-3</v>
      </c>
      <c r="K23" s="250">
        <f t="shared" si="5"/>
        <v>-0.5029459635607596</v>
      </c>
      <c r="L23" s="248">
        <f t="shared" si="7"/>
        <v>-0.747</v>
      </c>
      <c r="M23" s="249">
        <f t="shared" si="6"/>
        <v>0.42699999999999994</v>
      </c>
      <c r="N23" s="251">
        <f>MAX((M23-$M$37)*SLA_AC_1!F23,0)</f>
        <v>0</v>
      </c>
      <c r="O23" s="252">
        <f>N23/$N$35*DOT!$H$13</f>
        <v>0</v>
      </c>
    </row>
    <row r="24" spans="2:15" x14ac:dyDescent="0.2">
      <c r="B24" s="117" t="str">
        <f>DFIE!$B37</f>
        <v>Appenzell I.Rh.</v>
      </c>
      <c r="C24" s="230">
        <f>SLA_AC_1!D24</f>
        <v>2.0169557138432999E-2</v>
      </c>
      <c r="D24" s="119">
        <f>SLA_AC_1!H24</f>
        <v>5.760297305667389E-2</v>
      </c>
      <c r="E24" s="191">
        <f>SLA_AC_1!L24</f>
        <v>4.5153298234747598E-2</v>
      </c>
      <c r="F24" s="243">
        <f t="shared" si="0"/>
        <v>-1.1614903739734554</v>
      </c>
      <c r="G24" s="244">
        <f t="shared" si="1"/>
        <v>0.57003352951555941</v>
      </c>
      <c r="H24" s="245">
        <f t="shared" si="2"/>
        <v>-1.2118216991666209</v>
      </c>
      <c r="I24" s="243">
        <f t="shared" si="3"/>
        <v>-0.65580766932434409</v>
      </c>
      <c r="J24" s="244">
        <f t="shared" si="4"/>
        <v>0.10445465476505188</v>
      </c>
      <c r="K24" s="245">
        <f t="shared" si="5"/>
        <v>-0.58616706326871992</v>
      </c>
      <c r="L24" s="243">
        <f t="shared" si="7"/>
        <v>-1.1379999999999999</v>
      </c>
      <c r="M24" s="244">
        <f t="shared" si="6"/>
        <v>3.6000000000000032E-2</v>
      </c>
      <c r="N24" s="246">
        <f>MAX((M24-$M$37)*SLA_AC_1!F24,0)</f>
        <v>0</v>
      </c>
      <c r="O24" s="247">
        <f>N24/$N$35*DOT!$H$13</f>
        <v>0</v>
      </c>
    </row>
    <row r="25" spans="2:15" x14ac:dyDescent="0.2">
      <c r="B25" s="130" t="str">
        <f>DFIE!$B38</f>
        <v>St. Gallen</v>
      </c>
      <c r="C25" s="229">
        <f>SLA_AC_1!D25</f>
        <v>4.6493138377812E-2</v>
      </c>
      <c r="D25" s="110">
        <f>SLA_AC_1!H25</f>
        <v>4.9551208693374198E-2</v>
      </c>
      <c r="E25" s="184">
        <f>SLA_AC_1!L25</f>
        <v>7.748913229741361E-2</v>
      </c>
      <c r="F25" s="248">
        <f t="shared" si="0"/>
        <v>-0.32107053386363715</v>
      </c>
      <c r="G25" s="249">
        <f t="shared" si="1"/>
        <v>-0.52610492866108827</v>
      </c>
      <c r="H25" s="250">
        <f t="shared" si="2"/>
        <v>-0.26341925769087982</v>
      </c>
      <c r="I25" s="248">
        <f t="shared" si="3"/>
        <v>-0.18128477275408475</v>
      </c>
      <c r="J25" s="249">
        <f t="shared" si="4"/>
        <v>-9.6405046103496303E-2</v>
      </c>
      <c r="K25" s="250">
        <f t="shared" si="5"/>
        <v>-0.12741783118364405</v>
      </c>
      <c r="L25" s="248">
        <f t="shared" si="7"/>
        <v>-0.40500000000000003</v>
      </c>
      <c r="M25" s="249">
        <f t="shared" si="6"/>
        <v>0.76899999999999991</v>
      </c>
      <c r="N25" s="251">
        <f>MAX((M25-$M$37)*SLA_AC_1!F25,0)</f>
        <v>0</v>
      </c>
      <c r="O25" s="252">
        <f>N25/$N$35*DOT!$H$13</f>
        <v>0</v>
      </c>
    </row>
    <row r="26" spans="2:15" x14ac:dyDescent="0.2">
      <c r="B26" s="117" t="str">
        <f>DFIE!$B39</f>
        <v>Graubünden</v>
      </c>
      <c r="C26" s="230">
        <f>SLA_AC_1!D26</f>
        <v>3.0474052823131498E-2</v>
      </c>
      <c r="D26" s="119">
        <f>SLA_AC_1!H26</f>
        <v>5.6996960363748177E-2</v>
      </c>
      <c r="E26" s="191">
        <f>SLA_AC_1!L26</f>
        <v>7.2033834226405011E-2</v>
      </c>
      <c r="F26" s="243">
        <f t="shared" si="0"/>
        <v>-0.83250388322988333</v>
      </c>
      <c r="G26" s="244">
        <f t="shared" si="1"/>
        <v>0.48753312477360505</v>
      </c>
      <c r="H26" s="245">
        <f t="shared" si="2"/>
        <v>-0.42342187273076809</v>
      </c>
      <c r="I26" s="243">
        <f t="shared" si="3"/>
        <v>-0.47005334146396727</v>
      </c>
      <c r="J26" s="244">
        <f t="shared" si="4"/>
        <v>8.9337032995291277E-2</v>
      </c>
      <c r="K26" s="245">
        <f t="shared" si="5"/>
        <v>-0.20481227216266409</v>
      </c>
      <c r="L26" s="243">
        <f t="shared" si="7"/>
        <v>-0.58599999999999997</v>
      </c>
      <c r="M26" s="244">
        <f t="shared" si="6"/>
        <v>0.58799999999999997</v>
      </c>
      <c r="N26" s="246">
        <f>MAX((M26-$M$37)*SLA_AC_1!F26,0)</f>
        <v>0</v>
      </c>
      <c r="O26" s="247">
        <f>N26/$N$35*DOT!$H$13</f>
        <v>0</v>
      </c>
    </row>
    <row r="27" spans="2:15" x14ac:dyDescent="0.2">
      <c r="B27" s="130" t="str">
        <f>DFIE!$B40</f>
        <v>Aargau</v>
      </c>
      <c r="C27" s="229">
        <f>SLA_AC_1!D27</f>
        <v>3.8954671471984198E-2</v>
      </c>
      <c r="D27" s="110">
        <f>SLA_AC_1!H27</f>
        <v>4.5589325972748736E-2</v>
      </c>
      <c r="E27" s="184">
        <f>SLA_AC_1!L27</f>
        <v>8.2085557949121729E-2</v>
      </c>
      <c r="F27" s="248">
        <f t="shared" si="0"/>
        <v>-0.56174740431131553</v>
      </c>
      <c r="G27" s="249">
        <f t="shared" si="1"/>
        <v>-1.0654614995833136</v>
      </c>
      <c r="H27" s="250">
        <f t="shared" si="2"/>
        <v>-0.12860716960020097</v>
      </c>
      <c r="I27" s="248">
        <f t="shared" si="3"/>
        <v>-0.31717719253248255</v>
      </c>
      <c r="J27" s="249">
        <f t="shared" si="4"/>
        <v>-0.19523836290649582</v>
      </c>
      <c r="K27" s="250">
        <f t="shared" si="5"/>
        <v>-6.220823325056403E-2</v>
      </c>
      <c r="L27" s="248">
        <f t="shared" si="7"/>
        <v>-0.57499999999999996</v>
      </c>
      <c r="M27" s="249">
        <f t="shared" si="6"/>
        <v>0.59899999999999998</v>
      </c>
      <c r="N27" s="251">
        <f>MAX((M27-$M$37)*SLA_AC_1!F27,0)</f>
        <v>0</v>
      </c>
      <c r="O27" s="252">
        <f>N27/$N$35*DOT!$H$13</f>
        <v>0</v>
      </c>
    </row>
    <row r="28" spans="2:15" x14ac:dyDescent="0.2">
      <c r="B28" s="117" t="str">
        <f>DFIE!$B41</f>
        <v>Thurgau</v>
      </c>
      <c r="C28" s="230">
        <f>SLA_AC_1!D28</f>
        <v>3.2666960849561603E-2</v>
      </c>
      <c r="D28" s="119">
        <f>SLA_AC_1!H28</f>
        <v>4.5762319511559943E-2</v>
      </c>
      <c r="E28" s="191">
        <f>SLA_AC_1!L28</f>
        <v>6.5312219682282471E-2</v>
      </c>
      <c r="F28" s="243">
        <f t="shared" si="0"/>
        <v>-0.76249200315214805</v>
      </c>
      <c r="G28" s="244">
        <f t="shared" si="1"/>
        <v>-1.0419107767415774</v>
      </c>
      <c r="H28" s="245">
        <f t="shared" si="2"/>
        <v>-0.62056525341334079</v>
      </c>
      <c r="I28" s="243">
        <f t="shared" si="3"/>
        <v>-0.43052281333593617</v>
      </c>
      <c r="J28" s="244">
        <f t="shared" si="4"/>
        <v>-0.19092285777122495</v>
      </c>
      <c r="K28" s="245">
        <f t="shared" si="5"/>
        <v>-0.30017197448276756</v>
      </c>
      <c r="L28" s="243">
        <f t="shared" si="7"/>
        <v>-0.92200000000000004</v>
      </c>
      <c r="M28" s="244">
        <f t="shared" si="6"/>
        <v>0.25199999999999989</v>
      </c>
      <c r="N28" s="246">
        <f>MAX((M28-$M$37)*SLA_AC_1!F28,0)</f>
        <v>0</v>
      </c>
      <c r="O28" s="247">
        <f>N28/$N$35*DOT!$H$13</f>
        <v>0</v>
      </c>
    </row>
    <row r="29" spans="2:15" x14ac:dyDescent="0.2">
      <c r="B29" s="130" t="str">
        <f>DFIE!$B42</f>
        <v>Tessin</v>
      </c>
      <c r="C29" s="229">
        <f>SLA_AC_1!D29</f>
        <v>8.31665725129523E-2</v>
      </c>
      <c r="D29" s="110">
        <f>SLA_AC_1!H29</f>
        <v>6.8406619064195415E-2</v>
      </c>
      <c r="E29" s="184">
        <f>SLA_AC_1!L29</f>
        <v>5.4091916353231843E-2</v>
      </c>
      <c r="F29" s="248">
        <f t="shared" si="0"/>
        <v>0.8497838940295358</v>
      </c>
      <c r="G29" s="249">
        <f t="shared" si="1"/>
        <v>2.0408033313926044</v>
      </c>
      <c r="H29" s="250">
        <f t="shared" si="2"/>
        <v>-0.9496541227694647</v>
      </c>
      <c r="I29" s="248">
        <f t="shared" si="3"/>
        <v>0.4798100849225046</v>
      </c>
      <c r="J29" s="249">
        <f t="shared" si="4"/>
        <v>0.37396292741787501</v>
      </c>
      <c r="K29" s="250">
        <f t="shared" si="5"/>
        <v>-0.45935467952721598</v>
      </c>
      <c r="L29" s="248">
        <f t="shared" si="7"/>
        <v>0.39400000000000002</v>
      </c>
      <c r="M29" s="249">
        <f t="shared" si="6"/>
        <v>1.5680000000000001</v>
      </c>
      <c r="N29" s="251">
        <f>MAX((M29-$M$37)*SLA_AC_1!F29,0)</f>
        <v>139244.32223076929</v>
      </c>
      <c r="O29" s="252">
        <f>N29/$N$35*DOT!$H$13</f>
        <v>11049091.747322315</v>
      </c>
    </row>
    <row r="30" spans="2:15" x14ac:dyDescent="0.2">
      <c r="B30" s="117" t="str">
        <f>DFIE!$B43</f>
        <v>Waadt</v>
      </c>
      <c r="C30" s="230">
        <f>SLA_AC_1!D30</f>
        <v>0.101404283673328</v>
      </c>
      <c r="D30" s="119">
        <f>SLA_AC_1!H30</f>
        <v>4.7067803715220645E-2</v>
      </c>
      <c r="E30" s="191">
        <f>SLA_AC_1!L30</f>
        <v>0.14796188426380694</v>
      </c>
      <c r="F30" s="243">
        <f t="shared" si="0"/>
        <v>1.4320501957910503</v>
      </c>
      <c r="G30" s="244">
        <f t="shared" si="1"/>
        <v>-0.86418681741942749</v>
      </c>
      <c r="H30" s="245">
        <f t="shared" si="2"/>
        <v>1.8035300559688292</v>
      </c>
      <c r="I30" s="243">
        <f t="shared" si="3"/>
        <v>0.80857278054261561</v>
      </c>
      <c r="J30" s="244">
        <f t="shared" si="4"/>
        <v>-0.15835618606991309</v>
      </c>
      <c r="K30" s="245">
        <f t="shared" si="5"/>
        <v>0.87238074475076866</v>
      </c>
      <c r="L30" s="243">
        <f t="shared" si="7"/>
        <v>1.5229999999999999</v>
      </c>
      <c r="M30" s="244">
        <f t="shared" si="6"/>
        <v>2.6970000000000001</v>
      </c>
      <c r="N30" s="246">
        <f>MAX((M30-$M$37)*SLA_AC_1!F30,0)</f>
        <v>1217159.3076923077</v>
      </c>
      <c r="O30" s="247">
        <f>N30/$N$35*DOT!$H$13</f>
        <v>96582069.892310888</v>
      </c>
    </row>
    <row r="31" spans="2:15" x14ac:dyDescent="0.2">
      <c r="B31" s="130" t="str">
        <f>DFIE!$B44</f>
        <v>Wallis</v>
      </c>
      <c r="C31" s="229">
        <f>SLA_AC_1!D31</f>
        <v>6.9631267040326794E-2</v>
      </c>
      <c r="D31" s="110">
        <f>SLA_AC_1!H31</f>
        <v>5.1082263668212412E-2</v>
      </c>
      <c r="E31" s="184">
        <f>SLA_AC_1!L31</f>
        <v>0.10308034481254816</v>
      </c>
      <c r="F31" s="248">
        <f t="shared" si="0"/>
        <v>0.41764895168649196</v>
      </c>
      <c r="G31" s="249">
        <f t="shared" si="1"/>
        <v>-0.31767256976688391</v>
      </c>
      <c r="H31" s="250">
        <f t="shared" si="2"/>
        <v>0.48716501307949894</v>
      </c>
      <c r="I31" s="248">
        <f t="shared" si="3"/>
        <v>0.2358154589471729</v>
      </c>
      <c r="J31" s="249">
        <f t="shared" si="4"/>
        <v>-5.8211275100828928E-2</v>
      </c>
      <c r="K31" s="250">
        <f t="shared" si="5"/>
        <v>0.2356452976873242</v>
      </c>
      <c r="L31" s="248">
        <f t="shared" si="7"/>
        <v>0.41299999999999998</v>
      </c>
      <c r="M31" s="249">
        <f t="shared" si="6"/>
        <v>1.587</v>
      </c>
      <c r="N31" s="251">
        <f>MAX((M31-$M$37)*SLA_AC_1!F31,0)</f>
        <v>142079.8730769231</v>
      </c>
      <c r="O31" s="252">
        <f>N31/$N$35*DOT!$H$13</f>
        <v>11274093.822462063</v>
      </c>
    </row>
    <row r="32" spans="2:15" x14ac:dyDescent="0.2">
      <c r="B32" s="117" t="str">
        <f>DFIE!$B45</f>
        <v>Neuenburg</v>
      </c>
      <c r="C32" s="230">
        <f>SLA_AC_1!D32</f>
        <v>9.7065176433929007E-2</v>
      </c>
      <c r="D32" s="119">
        <f>SLA_AC_1!H32</f>
        <v>5.7246253887475264E-2</v>
      </c>
      <c r="E32" s="191">
        <f>SLA_AC_1!L32</f>
        <v>0.10229007633587786</v>
      </c>
      <c r="F32" s="243">
        <f t="shared" si="0"/>
        <v>1.2935176846105507</v>
      </c>
      <c r="G32" s="244">
        <f t="shared" si="1"/>
        <v>0.52147105519506221</v>
      </c>
      <c r="H32" s="245">
        <f t="shared" si="2"/>
        <v>0.46398662370370841</v>
      </c>
      <c r="I32" s="243">
        <f t="shared" si="3"/>
        <v>0.73035372223726602</v>
      </c>
      <c r="J32" s="244">
        <f t="shared" si="4"/>
        <v>9.5555921222140572E-2</v>
      </c>
      <c r="K32" s="245">
        <f t="shared" si="5"/>
        <v>0.22443374037567554</v>
      </c>
      <c r="L32" s="243">
        <f t="shared" si="7"/>
        <v>1.05</v>
      </c>
      <c r="M32" s="244">
        <f t="shared" si="6"/>
        <v>2.2240000000000002</v>
      </c>
      <c r="N32" s="246">
        <f>MAX((M32-$M$37)*SLA_AC_1!F32,0)</f>
        <v>185706.10384615388</v>
      </c>
      <c r="O32" s="247">
        <f>N32/$N$35*DOT!$H$13</f>
        <v>14735852.396432634</v>
      </c>
    </row>
    <row r="33" spans="2:15" x14ac:dyDescent="0.2">
      <c r="B33" s="130" t="str">
        <f>DFIE!$B46</f>
        <v>Genf</v>
      </c>
      <c r="C33" s="229">
        <f>SLA_AC_1!D33</f>
        <v>0.115230616791947</v>
      </c>
      <c r="D33" s="110">
        <f>SLA_AC_1!H33</f>
        <v>5.0416433090414034E-2</v>
      </c>
      <c r="E33" s="184">
        <f>SLA_AC_1!L33</f>
        <v>0.18974533514855449</v>
      </c>
      <c r="F33" s="248">
        <f t="shared" si="0"/>
        <v>1.8734766325356043</v>
      </c>
      <c r="G33" s="249">
        <f t="shared" si="1"/>
        <v>-0.40831636782454139</v>
      </c>
      <c r="H33" s="250">
        <f t="shared" si="2"/>
        <v>3.029028886633879</v>
      </c>
      <c r="I33" s="248">
        <f t="shared" si="3"/>
        <v>1.057813625879326</v>
      </c>
      <c r="J33" s="249">
        <f t="shared" si="4"/>
        <v>-7.4821116702168025E-2</v>
      </c>
      <c r="K33" s="250">
        <f t="shared" si="5"/>
        <v>1.4651635370577518</v>
      </c>
      <c r="L33" s="248">
        <f t="shared" si="7"/>
        <v>2.448</v>
      </c>
      <c r="M33" s="249">
        <f t="shared" si="6"/>
        <v>3.6219999999999999</v>
      </c>
      <c r="N33" s="251">
        <f>MAX((M33-$M$37)*SLA_AC_1!F33,0)</f>
        <v>1222765.4615384615</v>
      </c>
      <c r="O33" s="252">
        <f>N33/$N$35*DOT!$H$13</f>
        <v>97026920.405447781</v>
      </c>
    </row>
    <row r="34" spans="2:15" x14ac:dyDescent="0.2">
      <c r="B34" s="117" t="str">
        <f>DFIE!$B47</f>
        <v>Jura</v>
      </c>
      <c r="C34" s="230">
        <f>SLA_AC_1!D34</f>
        <v>6.9098487789264404E-2</v>
      </c>
      <c r="D34" s="119">
        <f>SLA_AC_1!H34</f>
        <v>5.9929990874296846E-2</v>
      </c>
      <c r="E34" s="191">
        <f>SLA_AC_1!L34</f>
        <v>6.1400999741211403E-2</v>
      </c>
      <c r="F34" s="253">
        <f t="shared" si="0"/>
        <v>0.40063917444836089</v>
      </c>
      <c r="G34" s="254">
        <f t="shared" si="1"/>
        <v>0.88682542849178569</v>
      </c>
      <c r="H34" s="255">
        <f t="shared" si="2"/>
        <v>-0.73528041845506087</v>
      </c>
      <c r="I34" s="253">
        <f t="shared" si="3"/>
        <v>0.22621129638480633</v>
      </c>
      <c r="J34" s="254">
        <f t="shared" si="4"/>
        <v>0.16250455310708212</v>
      </c>
      <c r="K34" s="255">
        <f t="shared" si="5"/>
        <v>-0.35566054301651684</v>
      </c>
      <c r="L34" s="243">
        <f t="shared" si="7"/>
        <v>3.3000000000000002E-2</v>
      </c>
      <c r="M34" s="244">
        <f t="shared" si="6"/>
        <v>1.2069999999999999</v>
      </c>
      <c r="N34" s="246">
        <f>MAX((M34-$M$37)*SLA_AC_1!F34,0)</f>
        <v>2428.4746153846099</v>
      </c>
      <c r="O34" s="247">
        <f>N34/$N$35*DOT!$H$13</f>
        <v>192700.41608560877</v>
      </c>
    </row>
    <row r="35" spans="2:15" x14ac:dyDescent="0.2">
      <c r="B35" s="282" t="str">
        <f>DFIE!$B48</f>
        <v>Schweiz</v>
      </c>
      <c r="C35" s="256"/>
      <c r="D35" s="257"/>
      <c r="E35" s="258"/>
      <c r="F35" s="205"/>
      <c r="G35" s="206"/>
      <c r="H35" s="207"/>
      <c r="I35" s="205"/>
      <c r="J35" s="206"/>
      <c r="K35" s="207"/>
      <c r="L35" s="205"/>
      <c r="M35" s="259"/>
      <c r="N35" s="28">
        <f>SUM(N9:N34)</f>
        <v>3699468.3117692308</v>
      </c>
      <c r="O35" s="26">
        <f>SUM(O9:O34)</f>
        <v>293554265.8989464</v>
      </c>
    </row>
    <row r="36" spans="2:15" ht="7.5" customHeight="1" x14ac:dyDescent="0.2">
      <c r="C36" s="209"/>
      <c r="D36" s="209"/>
      <c r="E36" s="209"/>
      <c r="F36" s="204"/>
      <c r="G36" s="204"/>
      <c r="H36" s="204"/>
      <c r="I36" s="204"/>
      <c r="J36" s="204"/>
      <c r="K36" s="204"/>
      <c r="L36" s="204"/>
      <c r="M36" s="204"/>
      <c r="N36" s="114"/>
      <c r="O36" s="114"/>
    </row>
    <row r="37" spans="2:15" ht="11.25" customHeight="1" x14ac:dyDescent="0.2">
      <c r="B37" s="260" t="str">
        <f>DFIE!B152</f>
        <v>Mittelwert (MW)</v>
      </c>
      <c r="C37" s="261">
        <f t="shared" ref="C37:M37" si="8">AVERAGE(C9:C34)</f>
        <v>5.6549690922580394E-2</v>
      </c>
      <c r="D37" s="262">
        <f t="shared" si="8"/>
        <v>5.3415750516855237E-2</v>
      </c>
      <c r="E37" s="263">
        <f t="shared" si="8"/>
        <v>8.6470426559318803E-2</v>
      </c>
      <c r="F37" s="264">
        <f t="shared" si="8"/>
        <v>1.3877787807814457E-16</v>
      </c>
      <c r="G37" s="266">
        <f t="shared" si="8"/>
        <v>-2.7328566760003855E-16</v>
      </c>
      <c r="H37" s="267">
        <f t="shared" si="8"/>
        <v>-2.6047540193128674E-16</v>
      </c>
      <c r="I37" s="264">
        <f t="shared" si="8"/>
        <v>5.6578673370320474E-17</v>
      </c>
      <c r="J37" s="266">
        <f t="shared" si="8"/>
        <v>-5.3376106953132527E-17</v>
      </c>
      <c r="K37" s="267">
        <f t="shared" si="8"/>
        <v>-1.0675221390626505E-16</v>
      </c>
      <c r="L37" s="264">
        <f t="shared" si="8"/>
        <v>-7.6923076923099409E-5</v>
      </c>
      <c r="M37" s="208">
        <f t="shared" si="8"/>
        <v>1.1739230769230768</v>
      </c>
      <c r="N37" s="114"/>
      <c r="O37" s="114"/>
    </row>
    <row r="38" spans="2:15" ht="11.25" customHeight="1" x14ac:dyDescent="0.2">
      <c r="B38" s="268" t="str">
        <f>DFIE!B153</f>
        <v>Standardabweichung</v>
      </c>
      <c r="C38" s="269">
        <f t="shared" ref="C38:L38" si="9">STDEV(C9:C34)</f>
        <v>3.1321941704683318E-2</v>
      </c>
      <c r="D38" s="270">
        <f t="shared" si="9"/>
        <v>7.345572361992716E-3</v>
      </c>
      <c r="E38" s="271">
        <f t="shared" si="9"/>
        <v>3.4095055694237292E-2</v>
      </c>
      <c r="F38" s="272">
        <f t="shared" si="9"/>
        <v>1</v>
      </c>
      <c r="G38" s="273">
        <f t="shared" si="9"/>
        <v>1.0000000000000064</v>
      </c>
      <c r="H38" s="274">
        <f t="shared" si="9"/>
        <v>1</v>
      </c>
      <c r="I38" s="272">
        <f t="shared" si="9"/>
        <v>0.56462600467434598</v>
      </c>
      <c r="J38" s="273">
        <f t="shared" si="9"/>
        <v>0.18324300125612419</v>
      </c>
      <c r="K38" s="274">
        <f t="shared" si="9"/>
        <v>0.48370735040627799</v>
      </c>
      <c r="L38" s="272">
        <f t="shared" si="9"/>
        <v>1.0000181167589683</v>
      </c>
      <c r="M38" s="274"/>
    </row>
    <row r="39" spans="2:15" ht="11.25" customHeight="1" x14ac:dyDescent="0.2">
      <c r="B39" s="275" t="str">
        <f>DFIE!B154</f>
        <v>Minimum (Min)</v>
      </c>
      <c r="C39" s="276"/>
      <c r="D39" s="277"/>
      <c r="E39" s="278"/>
      <c r="F39" s="279"/>
      <c r="G39" s="280"/>
      <c r="H39" s="281"/>
      <c r="I39" s="279"/>
      <c r="J39" s="280"/>
      <c r="K39" s="281"/>
      <c r="L39" s="279">
        <f>MIN(L9:L34)</f>
        <v>-1.1739999999999999</v>
      </c>
      <c r="M39" s="281"/>
    </row>
  </sheetData>
  <mergeCells count="3">
    <mergeCell ref="C6:E6"/>
    <mergeCell ref="F6:H6"/>
    <mergeCell ref="I6:K6"/>
  </mergeCells>
  <conditionalFormatting sqref="I5:K5">
    <cfRule type="expression" dxfId="13" priority="3" stopIfTrue="1">
      <formula>ISBLANK(I5)</formula>
    </cfRule>
  </conditionalFormatting>
  <conditionalFormatting sqref="F9:M34">
    <cfRule type="expression" dxfId="12" priority="2">
      <formula>AND(ISBLANK($B10),ISNUMBER($B9))</formula>
    </cfRule>
  </conditionalFormatting>
  <conditionalFormatting sqref="N9:O35">
    <cfRule type="expression" dxfId="11" priority="1">
      <formula>AND(ISBLANK($B10),ISNUMBER($B9))</formula>
    </cfRule>
  </conditionalFormatting>
  <pageMargins left="0.70866141732283472" right="0.39370078740157483" top="0.98425196850393704" bottom="0.78740157480314965" header="0.51181102362204722" footer="0.51181102362204722"/>
  <pageSetup paperSize="9" scale="82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001"/>
  <sheetViews>
    <sheetView showGridLines="0" workbookViewId="0">
      <pane ySplit="8" topLeftCell="A9" activePane="bottomLeft" state="frozen"/>
      <selection pane="bottomLeft" activeCell="A50" sqref="A50"/>
    </sheetView>
  </sheetViews>
  <sheetFormatPr baseColWidth="10" defaultColWidth="9.140625" defaultRowHeight="12.75" x14ac:dyDescent="0.2"/>
  <cols>
    <col min="1" max="1" width="1.42578125" customWidth="1"/>
    <col min="2" max="2" width="13.7109375" customWidth="1"/>
    <col min="3" max="3" width="11" customWidth="1"/>
    <col min="4" max="4" width="26.42578125" customWidth="1"/>
    <col min="5" max="8" width="11.5703125" customWidth="1"/>
    <col min="9" max="11" width="12.7109375" customWidth="1"/>
    <col min="12" max="12" width="11.42578125" customWidth="1"/>
    <col min="13" max="13" width="10.28515625" customWidth="1"/>
    <col min="14" max="14" width="19.7109375" customWidth="1"/>
    <col min="15" max="15" width="11.42578125" customWidth="1"/>
  </cols>
  <sheetData>
    <row r="1" spans="2:11" ht="23.25" customHeight="1" x14ac:dyDescent="0.25">
      <c r="B1" s="7" t="str">
        <f>DFIE!B155</f>
        <v>Massgebende Sonderlasten Kernstädte (SLA F) 2021</v>
      </c>
    </row>
    <row r="2" spans="2:11" ht="19.5" customHeight="1" x14ac:dyDescent="0.2">
      <c r="B2" s="308" t="str">
        <f>DFIE!B156</f>
        <v>(Teil-)Indikatoren Gemeinden</v>
      </c>
      <c r="I2" s="292"/>
      <c r="J2" s="293"/>
    </row>
    <row r="3" spans="2:11" ht="12.75" customHeight="1" x14ac:dyDescent="0.25">
      <c r="B3" s="314"/>
      <c r="I3" s="315"/>
      <c r="J3" s="316"/>
      <c r="K3" s="290"/>
    </row>
    <row r="4" spans="2:11" ht="12" customHeight="1" x14ac:dyDescent="0.2">
      <c r="B4" s="220" t="str">
        <f>DFIE!B49</f>
        <v>Spalte</v>
      </c>
      <c r="C4" s="215" t="s">
        <v>47</v>
      </c>
      <c r="D4" s="215" t="s">
        <v>48</v>
      </c>
      <c r="E4" s="215" t="s">
        <v>56</v>
      </c>
      <c r="F4" s="215" t="s">
        <v>50</v>
      </c>
      <c r="G4" s="215" t="s">
        <v>51</v>
      </c>
      <c r="H4" s="296" t="s">
        <v>52</v>
      </c>
      <c r="I4" s="297" t="s">
        <v>57</v>
      </c>
      <c r="J4" s="215" t="s">
        <v>58</v>
      </c>
      <c r="K4" s="298" t="s">
        <v>53</v>
      </c>
    </row>
    <row r="5" spans="2:11" ht="12" customHeight="1" x14ac:dyDescent="0.2">
      <c r="B5" s="220" t="str">
        <f>DFIE!B50</f>
        <v>Formel</v>
      </c>
      <c r="C5" s="227"/>
      <c r="D5" s="227"/>
      <c r="E5" s="227"/>
      <c r="F5" s="227"/>
      <c r="G5" s="227"/>
      <c r="H5" s="299" t="s">
        <v>109</v>
      </c>
      <c r="I5" s="300" t="s">
        <v>110</v>
      </c>
      <c r="J5" s="227"/>
      <c r="K5" s="301" t="s">
        <v>111</v>
      </c>
    </row>
    <row r="6" spans="2:11" ht="70.150000000000006" customHeight="1" x14ac:dyDescent="0.2">
      <c r="B6" s="200" t="str">
        <f>DFIE!$B$157</f>
        <v>Kantons-
nummer
BFS</v>
      </c>
      <c r="C6" s="124" t="str">
        <f>DFIE!$B$158</f>
        <v>Gemeinde-
nummer
BFS</v>
      </c>
      <c r="D6" s="291" t="str">
        <f>DFIE!$B$159</f>
        <v>Gemeindebezeichnung</v>
      </c>
      <c r="E6" s="124" t="str">
        <f>DFIE!$B$160</f>
        <v>Ständige
Wohnbe-
völkerung</v>
      </c>
      <c r="F6" s="124" t="str">
        <f>DFIE!$B$161</f>
        <v>Beschäf-
tigung</v>
      </c>
      <c r="G6" s="124" t="str">
        <f>DFIE!$B$162</f>
        <v>Fläche</v>
      </c>
      <c r="H6" s="318" t="str">
        <f>DFIE!$B$163</f>
        <v>Beschäfti-
gungs-
quote</v>
      </c>
      <c r="I6" s="319" t="str">
        <f>DFIE!$B$164</f>
        <v>Siedlungs-
dichte</v>
      </c>
      <c r="J6" s="124" t="str">
        <f>DFIE!$B$165</f>
        <v>Gemeinde-
indikator</v>
      </c>
      <c r="K6" s="294" t="str">
        <f>DFIE!$B$166</f>
        <v>Gemeinde-
indikator
gewichtet</v>
      </c>
    </row>
    <row r="7" spans="2:11" ht="12.75" customHeight="1" x14ac:dyDescent="0.2">
      <c r="B7" s="220" t="str">
        <f>DFIE!B51</f>
        <v>Erhebungsjahr</v>
      </c>
      <c r="C7" s="302"/>
      <c r="D7" s="303"/>
      <c r="E7" s="156">
        <v>2018</v>
      </c>
      <c r="F7" s="156">
        <v>2017</v>
      </c>
      <c r="G7" s="156">
        <v>2018</v>
      </c>
      <c r="H7" s="302"/>
      <c r="I7" s="302"/>
      <c r="J7" s="302"/>
      <c r="K7" s="304"/>
    </row>
    <row r="8" spans="2:11" ht="12.75" customHeight="1" x14ac:dyDescent="0.2">
      <c r="B8" s="220" t="str">
        <f>DFIE!B52</f>
        <v>Einheit</v>
      </c>
      <c r="C8" s="105"/>
      <c r="D8" s="305"/>
      <c r="E8" s="105" t="str">
        <f>DFIE!$B$56</f>
        <v>Anzahl</v>
      </c>
      <c r="F8" s="105" t="str">
        <f>DFIE!$B$56</f>
        <v>Anzahl</v>
      </c>
      <c r="G8" s="105" t="str">
        <f>DFIE!$B$59</f>
        <v>Hektaren</v>
      </c>
      <c r="H8" s="105" t="str">
        <f>DFIE!$B$58</f>
        <v>Prozent</v>
      </c>
      <c r="I8" s="306"/>
      <c r="J8" s="105"/>
      <c r="K8" s="307"/>
    </row>
    <row r="9" spans="2:11" x14ac:dyDescent="0.2">
      <c r="B9" s="295">
        <v>1</v>
      </c>
      <c r="C9" s="295">
        <v>1</v>
      </c>
      <c r="D9" s="309" t="s">
        <v>578</v>
      </c>
      <c r="E9" s="310">
        <v>1982</v>
      </c>
      <c r="F9" s="310">
        <v>440</v>
      </c>
      <c r="G9" s="310">
        <v>744</v>
      </c>
      <c r="H9" s="311">
        <v>0.221997981836529</v>
      </c>
      <c r="I9" s="249">
        <v>3.2553763440860202</v>
      </c>
      <c r="J9" s="249">
        <v>-0.42080447062682902</v>
      </c>
      <c r="K9" s="92">
        <v>-834.03446078237596</v>
      </c>
    </row>
    <row r="10" spans="2:11" x14ac:dyDescent="0.2">
      <c r="B10" s="295">
        <v>1</v>
      </c>
      <c r="C10" s="295">
        <v>2</v>
      </c>
      <c r="D10" s="312" t="s">
        <v>579</v>
      </c>
      <c r="E10" s="310">
        <v>12229</v>
      </c>
      <c r="F10" s="310">
        <v>6704</v>
      </c>
      <c r="G10" s="310">
        <v>1041</v>
      </c>
      <c r="H10" s="311">
        <v>0.54820508627034104</v>
      </c>
      <c r="I10" s="249">
        <v>18.1873198847262</v>
      </c>
      <c r="J10" s="249">
        <v>0.88822287827247903</v>
      </c>
      <c r="K10" s="92">
        <v>10862.077578394101</v>
      </c>
    </row>
    <row r="11" spans="2:11" x14ac:dyDescent="0.2">
      <c r="B11" s="295">
        <v>1</v>
      </c>
      <c r="C11" s="295">
        <v>3</v>
      </c>
      <c r="D11" s="312" t="s">
        <v>580</v>
      </c>
      <c r="E11" s="310">
        <v>5548</v>
      </c>
      <c r="F11" s="310">
        <v>996</v>
      </c>
      <c r="G11" s="310">
        <v>736</v>
      </c>
      <c r="H11" s="311">
        <v>0.17952415284787299</v>
      </c>
      <c r="I11" s="249">
        <v>8.8913043478260896</v>
      </c>
      <c r="J11" s="249">
        <v>-0.13689612698783801</v>
      </c>
      <c r="K11" s="92">
        <v>-759.49971252852504</v>
      </c>
    </row>
    <row r="12" spans="2:11" x14ac:dyDescent="0.2">
      <c r="B12" s="295">
        <v>1</v>
      </c>
      <c r="C12" s="295">
        <v>4</v>
      </c>
      <c r="D12" s="312" t="s">
        <v>581</v>
      </c>
      <c r="E12" s="310">
        <v>3701</v>
      </c>
      <c r="F12" s="310">
        <v>1088</v>
      </c>
      <c r="G12" s="310">
        <v>1329</v>
      </c>
      <c r="H12" s="311">
        <v>0.29397460145906501</v>
      </c>
      <c r="I12" s="249">
        <v>3.60346124905944</v>
      </c>
      <c r="J12" s="249">
        <v>-0.25787827388690199</v>
      </c>
      <c r="K12" s="92">
        <v>-954.407491655424</v>
      </c>
    </row>
    <row r="13" spans="2:11" x14ac:dyDescent="0.2">
      <c r="B13" s="295">
        <v>1</v>
      </c>
      <c r="C13" s="295">
        <v>5</v>
      </c>
      <c r="D13" s="312" t="s">
        <v>582</v>
      </c>
      <c r="E13" s="310">
        <v>3734</v>
      </c>
      <c r="F13" s="310">
        <v>1458</v>
      </c>
      <c r="G13" s="310">
        <v>651</v>
      </c>
      <c r="H13" s="311">
        <v>0.39046598821639</v>
      </c>
      <c r="I13" s="249">
        <v>7.9754224270353298</v>
      </c>
      <c r="J13" s="249">
        <v>1.6164325445381302E-2</v>
      </c>
      <c r="K13" s="92">
        <v>60.357591213053603</v>
      </c>
    </row>
    <row r="14" spans="2:11" x14ac:dyDescent="0.2">
      <c r="B14" s="295">
        <v>1</v>
      </c>
      <c r="C14" s="295">
        <v>6</v>
      </c>
      <c r="D14" s="312" t="s">
        <v>583</v>
      </c>
      <c r="E14" s="310">
        <v>1157</v>
      </c>
      <c r="F14" s="310">
        <v>319</v>
      </c>
      <c r="G14" s="310">
        <v>773</v>
      </c>
      <c r="H14" s="311">
        <v>0.27571305099394999</v>
      </c>
      <c r="I14" s="249">
        <v>1.9094437257438599</v>
      </c>
      <c r="J14" s="249">
        <v>-0.43526846853018603</v>
      </c>
      <c r="K14" s="92">
        <v>-503.605618089426</v>
      </c>
    </row>
    <row r="15" spans="2:11" x14ac:dyDescent="0.2">
      <c r="B15" s="295">
        <v>1</v>
      </c>
      <c r="C15" s="295">
        <v>7</v>
      </c>
      <c r="D15" s="312" t="s">
        <v>584</v>
      </c>
      <c r="E15" s="310">
        <v>2373</v>
      </c>
      <c r="F15" s="310">
        <v>531</v>
      </c>
      <c r="G15" s="310">
        <v>631</v>
      </c>
      <c r="H15" s="311">
        <v>0.22376738305941801</v>
      </c>
      <c r="I15" s="249">
        <v>4.60221870047544</v>
      </c>
      <c r="J15" s="249">
        <v>-0.35579774761913102</v>
      </c>
      <c r="K15" s="92">
        <v>-844.30805510019798</v>
      </c>
    </row>
    <row r="16" spans="2:11" x14ac:dyDescent="0.2">
      <c r="B16" s="295">
        <v>1</v>
      </c>
      <c r="C16" s="295">
        <v>8</v>
      </c>
      <c r="D16" s="312" t="s">
        <v>585</v>
      </c>
      <c r="E16" s="310">
        <v>656</v>
      </c>
      <c r="F16" s="310">
        <v>162</v>
      </c>
      <c r="G16" s="310">
        <v>425</v>
      </c>
      <c r="H16" s="311">
        <v>0.24695121951219501</v>
      </c>
      <c r="I16" s="249">
        <v>1.9247058823529399</v>
      </c>
      <c r="J16" s="249">
        <v>-0.48791692107552997</v>
      </c>
      <c r="K16" s="92">
        <v>-320.07350022554698</v>
      </c>
    </row>
    <row r="17" spans="2:11" x14ac:dyDescent="0.2">
      <c r="B17" s="295">
        <v>1</v>
      </c>
      <c r="C17" s="295">
        <v>9</v>
      </c>
      <c r="D17" s="312" t="s">
        <v>586</v>
      </c>
      <c r="E17" s="310">
        <v>5094</v>
      </c>
      <c r="F17" s="310">
        <v>1654</v>
      </c>
      <c r="G17" s="310">
        <v>1297</v>
      </c>
      <c r="H17" s="311">
        <v>0.32469572045543799</v>
      </c>
      <c r="I17" s="249">
        <v>5.2027756360832704</v>
      </c>
      <c r="J17" s="249">
        <v>-0.111745396888732</v>
      </c>
      <c r="K17" s="92">
        <v>-569.23105175120202</v>
      </c>
    </row>
    <row r="18" spans="2:11" x14ac:dyDescent="0.2">
      <c r="B18" s="295">
        <v>1</v>
      </c>
      <c r="C18" s="295">
        <v>10</v>
      </c>
      <c r="D18" s="312" t="s">
        <v>587</v>
      </c>
      <c r="E18" s="310">
        <v>5599</v>
      </c>
      <c r="F18" s="310">
        <v>1239</v>
      </c>
      <c r="G18" s="310">
        <v>718</v>
      </c>
      <c r="H18" s="311">
        <v>0.22128951598499699</v>
      </c>
      <c r="I18" s="249">
        <v>9.5236768802228404</v>
      </c>
      <c r="J18" s="249">
        <v>-6.2128656794895099E-2</v>
      </c>
      <c r="K18" s="92">
        <v>-347.85834939461802</v>
      </c>
    </row>
    <row r="19" spans="2:11" x14ac:dyDescent="0.2">
      <c r="B19" s="295">
        <v>1</v>
      </c>
      <c r="C19" s="295">
        <v>11</v>
      </c>
      <c r="D19" s="312" t="s">
        <v>588</v>
      </c>
      <c r="E19" s="310">
        <v>2555</v>
      </c>
      <c r="F19" s="310">
        <v>684</v>
      </c>
      <c r="G19" s="310">
        <v>477</v>
      </c>
      <c r="H19" s="311">
        <v>0.26771037181996099</v>
      </c>
      <c r="I19" s="249">
        <v>6.7903563941299803</v>
      </c>
      <c r="J19" s="249">
        <v>-0.217710179956148</v>
      </c>
      <c r="K19" s="92">
        <v>-556.24950978795903</v>
      </c>
    </row>
    <row r="20" spans="2:11" x14ac:dyDescent="0.2">
      <c r="B20" s="295">
        <v>1</v>
      </c>
      <c r="C20" s="295">
        <v>12</v>
      </c>
      <c r="D20" s="312" t="s">
        <v>589</v>
      </c>
      <c r="E20" s="310">
        <v>1123</v>
      </c>
      <c r="F20" s="310">
        <v>255</v>
      </c>
      <c r="G20" s="310">
        <v>643</v>
      </c>
      <c r="H20" s="311">
        <v>0.227070347284061</v>
      </c>
      <c r="I20" s="249">
        <v>2.1430793157076198</v>
      </c>
      <c r="J20" s="249">
        <v>-0.48658860735746901</v>
      </c>
      <c r="K20" s="92">
        <v>-546.43900606243801</v>
      </c>
    </row>
    <row r="21" spans="2:11" x14ac:dyDescent="0.2">
      <c r="B21" s="295">
        <v>1</v>
      </c>
      <c r="C21" s="295">
        <v>13</v>
      </c>
      <c r="D21" s="312" t="s">
        <v>590</v>
      </c>
      <c r="E21" s="310">
        <v>3680</v>
      </c>
      <c r="F21" s="310">
        <v>772</v>
      </c>
      <c r="G21" s="310">
        <v>1192</v>
      </c>
      <c r="H21" s="311">
        <v>0.20978260869565199</v>
      </c>
      <c r="I21" s="249">
        <v>3.73489932885906</v>
      </c>
      <c r="J21" s="249">
        <v>-0.35509089936760002</v>
      </c>
      <c r="K21" s="92">
        <v>-1306.7345096727699</v>
      </c>
    </row>
    <row r="22" spans="2:11" x14ac:dyDescent="0.2">
      <c r="B22" s="295">
        <v>1</v>
      </c>
      <c r="C22" s="295">
        <v>14</v>
      </c>
      <c r="D22" s="312" t="s">
        <v>591</v>
      </c>
      <c r="E22" s="310">
        <v>5188</v>
      </c>
      <c r="F22" s="310">
        <v>1304</v>
      </c>
      <c r="G22" s="310">
        <v>344</v>
      </c>
      <c r="H22" s="311">
        <v>0.25134926754047798</v>
      </c>
      <c r="I22" s="249">
        <v>18.8720930232558</v>
      </c>
      <c r="J22" s="249">
        <v>0.29416523663858501</v>
      </c>
      <c r="K22" s="92">
        <v>1526.1292476809799</v>
      </c>
    </row>
    <row r="23" spans="2:11" x14ac:dyDescent="0.2">
      <c r="B23" s="295">
        <v>1</v>
      </c>
      <c r="C23" s="295">
        <v>21</v>
      </c>
      <c r="D23" s="312" t="s">
        <v>592</v>
      </c>
      <c r="E23" s="310">
        <v>707</v>
      </c>
      <c r="F23" s="310">
        <v>147</v>
      </c>
      <c r="G23" s="310">
        <v>645</v>
      </c>
      <c r="H23" s="311">
        <v>0.20792079207920799</v>
      </c>
      <c r="I23" s="249">
        <v>1.3240310077519399</v>
      </c>
      <c r="J23" s="249">
        <v>-0.55446582826757096</v>
      </c>
      <c r="K23" s="92">
        <v>-392.00734058517298</v>
      </c>
    </row>
    <row r="24" spans="2:11" x14ac:dyDescent="0.2">
      <c r="B24" s="295">
        <v>1</v>
      </c>
      <c r="C24" s="295">
        <v>22</v>
      </c>
      <c r="D24" s="312" t="s">
        <v>593</v>
      </c>
      <c r="E24" s="310">
        <v>855</v>
      </c>
      <c r="F24" s="310">
        <v>271</v>
      </c>
      <c r="G24" s="310">
        <v>562</v>
      </c>
      <c r="H24" s="311">
        <v>0.316959064327485</v>
      </c>
      <c r="I24" s="249">
        <v>2.0035587188612101</v>
      </c>
      <c r="J24" s="249">
        <v>-0.39357544553096202</v>
      </c>
      <c r="K24" s="92">
        <v>-336.507005928973</v>
      </c>
    </row>
    <row r="25" spans="2:11" x14ac:dyDescent="0.2">
      <c r="B25" s="295">
        <v>1</v>
      </c>
      <c r="C25" s="295">
        <v>23</v>
      </c>
      <c r="D25" s="312" t="s">
        <v>594</v>
      </c>
      <c r="E25" s="310">
        <v>570</v>
      </c>
      <c r="F25" s="310">
        <v>128</v>
      </c>
      <c r="G25" s="310">
        <v>691</v>
      </c>
      <c r="H25" s="311">
        <v>0.22456140350877199</v>
      </c>
      <c r="I25" s="249">
        <v>1.0101302460202599</v>
      </c>
      <c r="J25" s="249">
        <v>-0.55083601448505803</v>
      </c>
      <c r="K25" s="92">
        <v>-313.97652825648299</v>
      </c>
    </row>
    <row r="26" spans="2:11" x14ac:dyDescent="0.2">
      <c r="B26" s="295">
        <v>1</v>
      </c>
      <c r="C26" s="295">
        <v>24</v>
      </c>
      <c r="D26" s="312" t="s">
        <v>595</v>
      </c>
      <c r="E26" s="310">
        <v>977</v>
      </c>
      <c r="F26" s="310">
        <v>199</v>
      </c>
      <c r="G26" s="310">
        <v>1016</v>
      </c>
      <c r="H26" s="311">
        <v>0.203684749232344</v>
      </c>
      <c r="I26" s="249">
        <v>1.1574803149606301</v>
      </c>
      <c r="J26" s="249">
        <v>-0.55548529178852002</v>
      </c>
      <c r="K26" s="92">
        <v>-542.70913007738397</v>
      </c>
    </row>
    <row r="27" spans="2:11" x14ac:dyDescent="0.2">
      <c r="B27" s="295">
        <v>1</v>
      </c>
      <c r="C27" s="295">
        <v>25</v>
      </c>
      <c r="D27" s="312" t="s">
        <v>596</v>
      </c>
      <c r="E27" s="310">
        <v>1920</v>
      </c>
      <c r="F27" s="310">
        <v>384</v>
      </c>
      <c r="G27" s="310">
        <v>246</v>
      </c>
      <c r="H27" s="311">
        <v>0.2</v>
      </c>
      <c r="I27" s="249">
        <v>9.3658536585365795</v>
      </c>
      <c r="J27" s="249">
        <v>-0.230261819558745</v>
      </c>
      <c r="K27" s="92">
        <v>-442.10269355279002</v>
      </c>
    </row>
    <row r="28" spans="2:11" x14ac:dyDescent="0.2">
      <c r="B28" s="295">
        <v>1</v>
      </c>
      <c r="C28" s="295">
        <v>26</v>
      </c>
      <c r="D28" s="312" t="s">
        <v>597</v>
      </c>
      <c r="E28" s="310">
        <v>658</v>
      </c>
      <c r="F28" s="310">
        <v>143</v>
      </c>
      <c r="G28" s="310">
        <v>554</v>
      </c>
      <c r="H28" s="311">
        <v>0.21732522796352599</v>
      </c>
      <c r="I28" s="249">
        <v>1.4458483754512601</v>
      </c>
      <c r="J28" s="249">
        <v>-0.54061913545376195</v>
      </c>
      <c r="K28" s="92">
        <v>-355.72739112857499</v>
      </c>
    </row>
    <row r="29" spans="2:11" x14ac:dyDescent="0.2">
      <c r="B29" s="295">
        <v>1</v>
      </c>
      <c r="C29" s="295">
        <v>27</v>
      </c>
      <c r="D29" s="312" t="s">
        <v>598</v>
      </c>
      <c r="E29" s="310">
        <v>3623</v>
      </c>
      <c r="F29" s="310">
        <v>1073</v>
      </c>
      <c r="G29" s="310">
        <v>245</v>
      </c>
      <c r="H29" s="311">
        <v>0.29616340049682599</v>
      </c>
      <c r="I29" s="249">
        <v>19.167346938775498</v>
      </c>
      <c r="J29" s="249">
        <v>0.30036782130085399</v>
      </c>
      <c r="K29" s="92">
        <v>1088.2326165729901</v>
      </c>
    </row>
    <row r="30" spans="2:11" x14ac:dyDescent="0.2">
      <c r="B30" s="295">
        <v>1</v>
      </c>
      <c r="C30" s="295">
        <v>28</v>
      </c>
      <c r="D30" s="312" t="s">
        <v>599</v>
      </c>
      <c r="E30" s="310">
        <v>1414</v>
      </c>
      <c r="F30" s="310">
        <v>792</v>
      </c>
      <c r="G30" s="310">
        <v>933</v>
      </c>
      <c r="H30" s="311">
        <v>0.56011315417256002</v>
      </c>
      <c r="I30" s="249">
        <v>2.36441586280815</v>
      </c>
      <c r="J30" s="249">
        <v>-6.7701507624873994E-2</v>
      </c>
      <c r="K30" s="92">
        <v>-95.729931781571807</v>
      </c>
    </row>
    <row r="31" spans="2:11" x14ac:dyDescent="0.2">
      <c r="B31" s="295">
        <v>1</v>
      </c>
      <c r="C31" s="295">
        <v>29</v>
      </c>
      <c r="D31" s="312" t="s">
        <v>600</v>
      </c>
      <c r="E31" s="310">
        <v>1438</v>
      </c>
      <c r="F31" s="310">
        <v>397</v>
      </c>
      <c r="G31" s="310">
        <v>231</v>
      </c>
      <c r="H31" s="311">
        <v>0.27607788595271199</v>
      </c>
      <c r="I31" s="249">
        <v>7.94372294372294</v>
      </c>
      <c r="J31" s="249">
        <v>-0.20783088369818301</v>
      </c>
      <c r="K31" s="92">
        <v>-298.86081075798802</v>
      </c>
    </row>
    <row r="32" spans="2:11" x14ac:dyDescent="0.2">
      <c r="B32" s="295">
        <v>1</v>
      </c>
      <c r="C32" s="295">
        <v>30</v>
      </c>
      <c r="D32" s="312" t="s">
        <v>601</v>
      </c>
      <c r="E32" s="310">
        <v>2215</v>
      </c>
      <c r="F32" s="310">
        <v>1505</v>
      </c>
      <c r="G32" s="310">
        <v>635</v>
      </c>
      <c r="H32" s="311">
        <v>0.67945823927765203</v>
      </c>
      <c r="I32" s="249">
        <v>5.8582677165354298</v>
      </c>
      <c r="J32" s="249">
        <v>0.230862619254741</v>
      </c>
      <c r="K32" s="92">
        <v>511.36070164925201</v>
      </c>
    </row>
    <row r="33" spans="2:11" x14ac:dyDescent="0.2">
      <c r="B33" s="295">
        <v>1</v>
      </c>
      <c r="C33" s="295">
        <v>31</v>
      </c>
      <c r="D33" s="312" t="s">
        <v>602</v>
      </c>
      <c r="E33" s="310">
        <v>2239</v>
      </c>
      <c r="F33" s="310">
        <v>602</v>
      </c>
      <c r="G33" s="310">
        <v>300</v>
      </c>
      <c r="H33" s="311">
        <v>0.26887003126395698</v>
      </c>
      <c r="I33" s="249">
        <v>9.4700000000000006</v>
      </c>
      <c r="J33" s="249">
        <v>-0.13191454034476199</v>
      </c>
      <c r="K33" s="92">
        <v>-295.35665583192099</v>
      </c>
    </row>
    <row r="34" spans="2:11" x14ac:dyDescent="0.2">
      <c r="B34" s="295">
        <v>1</v>
      </c>
      <c r="C34" s="295">
        <v>32</v>
      </c>
      <c r="D34" s="312" t="s">
        <v>603</v>
      </c>
      <c r="E34" s="310">
        <v>487</v>
      </c>
      <c r="F34" s="310">
        <v>151</v>
      </c>
      <c r="G34" s="310">
        <v>367</v>
      </c>
      <c r="H34" s="311">
        <v>0.31006160164271002</v>
      </c>
      <c r="I34" s="249">
        <v>1.73841961852861</v>
      </c>
      <c r="J34" s="249">
        <v>-0.42506966335936602</v>
      </c>
      <c r="K34" s="92">
        <v>-207.00892605601101</v>
      </c>
    </row>
    <row r="35" spans="2:11" x14ac:dyDescent="0.2">
      <c r="B35" s="295">
        <v>1</v>
      </c>
      <c r="C35" s="295">
        <v>33</v>
      </c>
      <c r="D35" s="312" t="s">
        <v>604</v>
      </c>
      <c r="E35" s="310">
        <v>2109</v>
      </c>
      <c r="F35" s="310">
        <v>1090</v>
      </c>
      <c r="G35" s="310">
        <v>991</v>
      </c>
      <c r="H35" s="311">
        <v>0.51683262209577996</v>
      </c>
      <c r="I35" s="249">
        <v>3.2280524722502499</v>
      </c>
      <c r="J35" s="249">
        <v>-6.2846145920328694E-2</v>
      </c>
      <c r="K35" s="92">
        <v>-132.542521745973</v>
      </c>
    </row>
    <row r="36" spans="2:11" x14ac:dyDescent="0.2">
      <c r="B36" s="295">
        <v>1</v>
      </c>
      <c r="C36" s="295">
        <v>34</v>
      </c>
      <c r="D36" s="312" t="s">
        <v>605</v>
      </c>
      <c r="E36" s="310">
        <v>1709</v>
      </c>
      <c r="F36" s="310">
        <v>505</v>
      </c>
      <c r="G36" s="310">
        <v>605</v>
      </c>
      <c r="H36" s="311">
        <v>0.29549444119368101</v>
      </c>
      <c r="I36" s="249">
        <v>3.6595041322314099</v>
      </c>
      <c r="J36" s="249">
        <v>-0.32816182692804902</v>
      </c>
      <c r="K36" s="92">
        <v>-560.82856222003602</v>
      </c>
    </row>
    <row r="37" spans="2:11" x14ac:dyDescent="0.2">
      <c r="B37" s="295">
        <v>1</v>
      </c>
      <c r="C37" s="295">
        <v>35</v>
      </c>
      <c r="D37" s="312" t="s">
        <v>606</v>
      </c>
      <c r="E37" s="310">
        <v>1908</v>
      </c>
      <c r="F37" s="310">
        <v>1123</v>
      </c>
      <c r="G37" s="310">
        <v>1374</v>
      </c>
      <c r="H37" s="311">
        <v>0.58857442348008404</v>
      </c>
      <c r="I37" s="249">
        <v>2.2059679767103302</v>
      </c>
      <c r="J37" s="249">
        <v>-2.0812913865129502E-2</v>
      </c>
      <c r="K37" s="92">
        <v>-39.711039654667097</v>
      </c>
    </row>
    <row r="38" spans="2:11" x14ac:dyDescent="0.2">
      <c r="B38" s="295">
        <v>1</v>
      </c>
      <c r="C38" s="295">
        <v>37</v>
      </c>
      <c r="D38" s="312" t="s">
        <v>607</v>
      </c>
      <c r="E38" s="310">
        <v>1641</v>
      </c>
      <c r="F38" s="310">
        <v>417</v>
      </c>
      <c r="G38" s="310">
        <v>1242</v>
      </c>
      <c r="H38" s="311">
        <v>0.25411334552102399</v>
      </c>
      <c r="I38" s="249">
        <v>1.65700483091787</v>
      </c>
      <c r="J38" s="249">
        <v>-0.45226796480495002</v>
      </c>
      <c r="K38" s="92">
        <v>-742.17173024492195</v>
      </c>
    </row>
    <row r="39" spans="2:11" x14ac:dyDescent="0.2">
      <c r="B39" s="295">
        <v>1</v>
      </c>
      <c r="C39" s="295">
        <v>38</v>
      </c>
      <c r="D39" s="312" t="s">
        <v>608</v>
      </c>
      <c r="E39" s="310">
        <v>1333</v>
      </c>
      <c r="F39" s="310">
        <v>656</v>
      </c>
      <c r="G39" s="310">
        <v>826</v>
      </c>
      <c r="H39" s="311">
        <v>0.49212303075768898</v>
      </c>
      <c r="I39" s="249">
        <v>2.4079903147699802</v>
      </c>
      <c r="J39" s="249">
        <v>-0.15083484877411699</v>
      </c>
      <c r="K39" s="92">
        <v>-201.06285341589799</v>
      </c>
    </row>
    <row r="40" spans="2:11" x14ac:dyDescent="0.2">
      <c r="B40" s="295">
        <v>1</v>
      </c>
      <c r="C40" s="295">
        <v>39</v>
      </c>
      <c r="D40" s="312" t="s">
        <v>609</v>
      </c>
      <c r="E40" s="310">
        <v>917</v>
      </c>
      <c r="F40" s="310">
        <v>257</v>
      </c>
      <c r="G40" s="310">
        <v>617</v>
      </c>
      <c r="H40" s="311">
        <v>0.280261723009815</v>
      </c>
      <c r="I40" s="249">
        <v>1.9027552674230099</v>
      </c>
      <c r="J40" s="249">
        <v>-0.43897392351687697</v>
      </c>
      <c r="K40" s="92">
        <v>-402.53908786497601</v>
      </c>
    </row>
    <row r="41" spans="2:11" x14ac:dyDescent="0.2">
      <c r="B41" s="295">
        <v>1</v>
      </c>
      <c r="C41" s="295">
        <v>40</v>
      </c>
      <c r="D41" s="312" t="s">
        <v>610</v>
      </c>
      <c r="E41" s="310">
        <v>1066</v>
      </c>
      <c r="F41" s="310">
        <v>311</v>
      </c>
      <c r="G41" s="310">
        <v>952</v>
      </c>
      <c r="H41" s="311">
        <v>0.29174484052532801</v>
      </c>
      <c r="I41" s="249">
        <v>1.4464285714285701</v>
      </c>
      <c r="J41" s="249">
        <v>-0.43600952449089098</v>
      </c>
      <c r="K41" s="92">
        <v>-464.78615310728998</v>
      </c>
    </row>
    <row r="42" spans="2:11" x14ac:dyDescent="0.2">
      <c r="B42" s="295">
        <v>1</v>
      </c>
      <c r="C42" s="295">
        <v>41</v>
      </c>
      <c r="D42" s="312" t="s">
        <v>611</v>
      </c>
      <c r="E42" s="310">
        <v>477</v>
      </c>
      <c r="F42" s="310">
        <v>102</v>
      </c>
      <c r="G42" s="310">
        <v>438</v>
      </c>
      <c r="H42" s="311">
        <v>0.213836477987421</v>
      </c>
      <c r="I42" s="249">
        <v>1.32191780821918</v>
      </c>
      <c r="J42" s="249">
        <v>-0.55599268042106897</v>
      </c>
      <c r="K42" s="92">
        <v>-265.20850856085002</v>
      </c>
    </row>
    <row r="43" spans="2:11" x14ac:dyDescent="0.2">
      <c r="B43" s="295">
        <v>1</v>
      </c>
      <c r="C43" s="295">
        <v>43</v>
      </c>
      <c r="D43" s="312" t="s">
        <v>612</v>
      </c>
      <c r="E43" s="310">
        <v>362</v>
      </c>
      <c r="F43" s="310">
        <v>105</v>
      </c>
      <c r="G43" s="310">
        <v>328</v>
      </c>
      <c r="H43" s="311">
        <v>0.29005524861878501</v>
      </c>
      <c r="I43" s="249">
        <v>1.4237804878048801</v>
      </c>
      <c r="J43" s="249">
        <v>-0.46504737037074301</v>
      </c>
      <c r="K43" s="92">
        <v>-168.347148074209</v>
      </c>
    </row>
    <row r="44" spans="2:11" x14ac:dyDescent="0.2">
      <c r="B44" s="295">
        <v>1</v>
      </c>
      <c r="C44" s="295">
        <v>51</v>
      </c>
      <c r="D44" s="312" t="s">
        <v>613</v>
      </c>
      <c r="E44" s="310">
        <v>4165</v>
      </c>
      <c r="F44" s="310">
        <v>1836</v>
      </c>
      <c r="G44" s="310">
        <v>421</v>
      </c>
      <c r="H44" s="311">
        <v>0.44081632653061198</v>
      </c>
      <c r="I44" s="249">
        <v>14.2541567695962</v>
      </c>
      <c r="J44" s="249">
        <v>0.318008098711133</v>
      </c>
      <c r="K44" s="92">
        <v>1324.5037311318699</v>
      </c>
    </row>
    <row r="45" spans="2:11" x14ac:dyDescent="0.2">
      <c r="B45" s="295">
        <v>1</v>
      </c>
      <c r="C45" s="295">
        <v>52</v>
      </c>
      <c r="D45" s="312" t="s">
        <v>614</v>
      </c>
      <c r="E45" s="310">
        <v>11687</v>
      </c>
      <c r="F45" s="310">
        <v>4388</v>
      </c>
      <c r="G45" s="310">
        <v>893</v>
      </c>
      <c r="H45" s="311">
        <v>0.37545991272353901</v>
      </c>
      <c r="I45" s="249">
        <v>18.001119820828698</v>
      </c>
      <c r="J45" s="249">
        <v>0.65383818685906603</v>
      </c>
      <c r="K45" s="92">
        <v>7641.4068898219102</v>
      </c>
    </row>
    <row r="46" spans="2:11" x14ac:dyDescent="0.2">
      <c r="B46" s="295">
        <v>1</v>
      </c>
      <c r="C46" s="295">
        <v>53</v>
      </c>
      <c r="D46" s="312" t="s">
        <v>615</v>
      </c>
      <c r="E46" s="310">
        <v>20447</v>
      </c>
      <c r="F46" s="310">
        <v>10722</v>
      </c>
      <c r="G46" s="310">
        <v>1600</v>
      </c>
      <c r="H46" s="311">
        <v>0.52438010466082996</v>
      </c>
      <c r="I46" s="249">
        <v>19.480625</v>
      </c>
      <c r="J46" s="249">
        <v>1.2117953509561701</v>
      </c>
      <c r="K46" s="92">
        <v>24777.579541000701</v>
      </c>
    </row>
    <row r="47" spans="2:11" x14ac:dyDescent="0.2">
      <c r="B47" s="295">
        <v>1</v>
      </c>
      <c r="C47" s="295">
        <v>54</v>
      </c>
      <c r="D47" s="312" t="s">
        <v>616</v>
      </c>
      <c r="E47" s="310">
        <v>7776</v>
      </c>
      <c r="F47" s="310">
        <v>6193</v>
      </c>
      <c r="G47" s="310">
        <v>422</v>
      </c>
      <c r="H47" s="311">
        <v>0.79642489711934195</v>
      </c>
      <c r="I47" s="249">
        <v>33.1018957345972</v>
      </c>
      <c r="J47" s="249">
        <v>1.5559589116021</v>
      </c>
      <c r="K47" s="92">
        <v>12099.136496617901</v>
      </c>
    </row>
    <row r="48" spans="2:11" x14ac:dyDescent="0.2">
      <c r="B48" s="295">
        <v>1</v>
      </c>
      <c r="C48" s="295">
        <v>55</v>
      </c>
      <c r="D48" s="312" t="s">
        <v>617</v>
      </c>
      <c r="E48" s="310">
        <v>5217</v>
      </c>
      <c r="F48" s="310">
        <v>1560</v>
      </c>
      <c r="G48" s="310">
        <v>843</v>
      </c>
      <c r="H48" s="311">
        <v>0.29902242668200102</v>
      </c>
      <c r="I48" s="249">
        <v>8.0391459074733103</v>
      </c>
      <c r="J48" s="249">
        <v>-3.6227734072808701E-2</v>
      </c>
      <c r="K48" s="92">
        <v>-189.00008865784301</v>
      </c>
    </row>
    <row r="49" spans="2:11" x14ac:dyDescent="0.2">
      <c r="B49" s="295">
        <v>1</v>
      </c>
      <c r="C49" s="295">
        <v>56</v>
      </c>
      <c r="D49" s="312" t="s">
        <v>618</v>
      </c>
      <c r="E49" s="310">
        <v>9440</v>
      </c>
      <c r="F49" s="310">
        <v>3537</v>
      </c>
      <c r="G49" s="310">
        <v>1252</v>
      </c>
      <c r="H49" s="311">
        <v>0.37468220338982999</v>
      </c>
      <c r="I49" s="249">
        <v>10.365015974440899</v>
      </c>
      <c r="J49" s="249">
        <v>0.29526902257179</v>
      </c>
      <c r="K49" s="92">
        <v>2787.3395730777002</v>
      </c>
    </row>
    <row r="50" spans="2:11" x14ac:dyDescent="0.2">
      <c r="B50" s="295">
        <v>1</v>
      </c>
      <c r="C50" s="295">
        <v>57</v>
      </c>
      <c r="D50" s="312" t="s">
        <v>619</v>
      </c>
      <c r="E50" s="310">
        <v>2371</v>
      </c>
      <c r="F50" s="310">
        <v>662</v>
      </c>
      <c r="G50" s="310">
        <v>816</v>
      </c>
      <c r="H50" s="311">
        <v>0.27920708561788299</v>
      </c>
      <c r="I50" s="249">
        <v>3.71691176470588</v>
      </c>
      <c r="J50" s="249">
        <v>-0.32103684034986602</v>
      </c>
      <c r="K50" s="92">
        <v>-761.17834846953201</v>
      </c>
    </row>
    <row r="51" spans="2:11" x14ac:dyDescent="0.2">
      <c r="B51" s="295">
        <v>1</v>
      </c>
      <c r="C51" s="295">
        <v>58</v>
      </c>
      <c r="D51" s="312" t="s">
        <v>620</v>
      </c>
      <c r="E51" s="310">
        <v>5200</v>
      </c>
      <c r="F51" s="310">
        <v>1071</v>
      </c>
      <c r="G51" s="310">
        <v>1188</v>
      </c>
      <c r="H51" s="311">
        <v>0.205961538461538</v>
      </c>
      <c r="I51" s="249">
        <v>5.2786195286195303</v>
      </c>
      <c r="J51" s="249">
        <v>-0.24772635405308399</v>
      </c>
      <c r="K51" s="92">
        <v>-1288.17704107604</v>
      </c>
    </row>
    <row r="52" spans="2:11" x14ac:dyDescent="0.2">
      <c r="B52" s="295">
        <v>1</v>
      </c>
      <c r="C52" s="295">
        <v>59</v>
      </c>
      <c r="D52" s="312" t="s">
        <v>621</v>
      </c>
      <c r="E52" s="310">
        <v>1931</v>
      </c>
      <c r="F52" s="310">
        <v>398</v>
      </c>
      <c r="G52" s="310">
        <v>600</v>
      </c>
      <c r="H52" s="311">
        <v>0.20611082340756101</v>
      </c>
      <c r="I52" s="249">
        <v>3.8816666666666699</v>
      </c>
      <c r="J52" s="249">
        <v>-0.419314132465334</v>
      </c>
      <c r="K52" s="92">
        <v>-809.69558979055898</v>
      </c>
    </row>
    <row r="53" spans="2:11" x14ac:dyDescent="0.2">
      <c r="B53" s="295">
        <v>1</v>
      </c>
      <c r="C53" s="295">
        <v>60</v>
      </c>
      <c r="D53" s="312" t="s">
        <v>622</v>
      </c>
      <c r="E53" s="310">
        <v>2845</v>
      </c>
      <c r="F53" s="310">
        <v>1244</v>
      </c>
      <c r="G53" s="310">
        <v>432</v>
      </c>
      <c r="H53" s="311">
        <v>0.43725834797891</v>
      </c>
      <c r="I53" s="249">
        <v>9.4652777777777803</v>
      </c>
      <c r="J53" s="249">
        <v>9.27658701898358E-2</v>
      </c>
      <c r="K53" s="92">
        <v>263.91890069008298</v>
      </c>
    </row>
    <row r="54" spans="2:11" x14ac:dyDescent="0.2">
      <c r="B54" s="295">
        <v>1</v>
      </c>
      <c r="C54" s="295">
        <v>61</v>
      </c>
      <c r="D54" s="312" t="s">
        <v>623</v>
      </c>
      <c r="E54" s="310">
        <v>1031</v>
      </c>
      <c r="F54" s="310">
        <v>325</v>
      </c>
      <c r="G54" s="310">
        <v>479</v>
      </c>
      <c r="H54" s="311">
        <v>0.31522793404461702</v>
      </c>
      <c r="I54" s="249">
        <v>2.8308977035490601</v>
      </c>
      <c r="J54" s="249">
        <v>-0.35941688525699</v>
      </c>
      <c r="K54" s="92">
        <v>-370.55880869995701</v>
      </c>
    </row>
    <row r="55" spans="2:11" x14ac:dyDescent="0.2">
      <c r="B55" s="295">
        <v>1</v>
      </c>
      <c r="C55" s="295">
        <v>62</v>
      </c>
      <c r="D55" s="312" t="s">
        <v>624</v>
      </c>
      <c r="E55" s="310">
        <v>19679</v>
      </c>
      <c r="F55" s="310">
        <v>36939</v>
      </c>
      <c r="G55" s="310">
        <v>1909</v>
      </c>
      <c r="H55" s="311">
        <v>1.8770770872503699</v>
      </c>
      <c r="I55" s="249">
        <v>29.658459926663198</v>
      </c>
      <c r="J55" s="249">
        <v>3.17358144016583</v>
      </c>
      <c r="K55" s="92">
        <v>62452.909161023301</v>
      </c>
    </row>
    <row r="56" spans="2:11" x14ac:dyDescent="0.2">
      <c r="B56" s="295">
        <v>1</v>
      </c>
      <c r="C56" s="295">
        <v>63</v>
      </c>
      <c r="D56" s="312" t="s">
        <v>625</v>
      </c>
      <c r="E56" s="310">
        <v>2401</v>
      </c>
      <c r="F56" s="310">
        <v>377</v>
      </c>
      <c r="G56" s="310">
        <v>517</v>
      </c>
      <c r="H56" s="311">
        <v>0.15701790920449801</v>
      </c>
      <c r="I56" s="249">
        <v>5.3733075435203101</v>
      </c>
      <c r="J56" s="249">
        <v>-0.407277516979827</v>
      </c>
      <c r="K56" s="92">
        <v>-977.87331826856598</v>
      </c>
    </row>
    <row r="57" spans="2:11" x14ac:dyDescent="0.2">
      <c r="B57" s="295">
        <v>1</v>
      </c>
      <c r="C57" s="295">
        <v>64</v>
      </c>
      <c r="D57" s="312" t="s">
        <v>626</v>
      </c>
      <c r="E57" s="310">
        <v>5629</v>
      </c>
      <c r="F57" s="310">
        <v>1027</v>
      </c>
      <c r="G57" s="310">
        <v>1009</v>
      </c>
      <c r="H57" s="311">
        <v>0.182448036951501</v>
      </c>
      <c r="I57" s="249">
        <v>6.5966303270564897</v>
      </c>
      <c r="J57" s="249">
        <v>-0.212715110366445</v>
      </c>
      <c r="K57" s="92">
        <v>-1197.37335625272</v>
      </c>
    </row>
    <row r="58" spans="2:11" x14ac:dyDescent="0.2">
      <c r="B58" s="295">
        <v>1</v>
      </c>
      <c r="C58" s="295">
        <v>65</v>
      </c>
      <c r="D58" s="312" t="s">
        <v>627</v>
      </c>
      <c r="E58" s="310">
        <v>1073</v>
      </c>
      <c r="F58" s="310">
        <v>246</v>
      </c>
      <c r="G58" s="310">
        <v>1016</v>
      </c>
      <c r="H58" s="311">
        <v>0.22926374650512599</v>
      </c>
      <c r="I58" s="249">
        <v>1.2982283464566899</v>
      </c>
      <c r="J58" s="249">
        <v>-0.51613187471773003</v>
      </c>
      <c r="K58" s="92">
        <v>-553.80950157212396</v>
      </c>
    </row>
    <row r="59" spans="2:11" x14ac:dyDescent="0.2">
      <c r="B59" s="295">
        <v>1</v>
      </c>
      <c r="C59" s="295">
        <v>66</v>
      </c>
      <c r="D59" s="312" t="s">
        <v>628</v>
      </c>
      <c r="E59" s="310">
        <v>20361</v>
      </c>
      <c r="F59" s="310">
        <v>19059</v>
      </c>
      <c r="G59" s="310">
        <v>549</v>
      </c>
      <c r="H59" s="311">
        <v>0.93605422130543703</v>
      </c>
      <c r="I59" s="249">
        <v>71.8032786885246</v>
      </c>
      <c r="J59" s="249">
        <v>3.5808070551296498</v>
      </c>
      <c r="K59" s="92">
        <v>72908.812449494697</v>
      </c>
    </row>
    <row r="60" spans="2:11" x14ac:dyDescent="0.2">
      <c r="B60" s="295">
        <v>1</v>
      </c>
      <c r="C60" s="295">
        <v>67</v>
      </c>
      <c r="D60" s="312" t="s">
        <v>629</v>
      </c>
      <c r="E60" s="310">
        <v>4576</v>
      </c>
      <c r="F60" s="310">
        <v>1427</v>
      </c>
      <c r="G60" s="310">
        <v>1071</v>
      </c>
      <c r="H60" s="311">
        <v>0.31184440559440602</v>
      </c>
      <c r="I60" s="249">
        <v>5.6050420168067197</v>
      </c>
      <c r="J60" s="249">
        <v>-0.13202370208928199</v>
      </c>
      <c r="K60" s="92">
        <v>-604.14046076055502</v>
      </c>
    </row>
    <row r="61" spans="2:11" x14ac:dyDescent="0.2">
      <c r="B61" s="295">
        <v>1</v>
      </c>
      <c r="C61" s="295">
        <v>68</v>
      </c>
      <c r="D61" s="312" t="s">
        <v>630</v>
      </c>
      <c r="E61" s="310">
        <v>2830</v>
      </c>
      <c r="F61" s="310">
        <v>498</v>
      </c>
      <c r="G61" s="310">
        <v>435</v>
      </c>
      <c r="H61" s="311">
        <v>0.17597173144876299</v>
      </c>
      <c r="I61" s="249">
        <v>7.6505747126436798</v>
      </c>
      <c r="J61" s="249">
        <v>-0.28682272598793501</v>
      </c>
      <c r="K61" s="92">
        <v>-811.70831454585698</v>
      </c>
    </row>
    <row r="62" spans="2:11" x14ac:dyDescent="0.2">
      <c r="B62" s="295">
        <v>1</v>
      </c>
      <c r="C62" s="295">
        <v>69</v>
      </c>
      <c r="D62" s="312" t="s">
        <v>631</v>
      </c>
      <c r="E62" s="310">
        <v>16324</v>
      </c>
      <c r="F62" s="310">
        <v>19958</v>
      </c>
      <c r="G62" s="310">
        <v>638</v>
      </c>
      <c r="H62" s="311">
        <v>1.2226170056358701</v>
      </c>
      <c r="I62" s="249">
        <v>56.868338557993702</v>
      </c>
      <c r="J62" s="249">
        <v>3.2389205332465001</v>
      </c>
      <c r="K62" s="92">
        <v>52872.138784715899</v>
      </c>
    </row>
    <row r="63" spans="2:11" x14ac:dyDescent="0.2">
      <c r="B63" s="295">
        <v>1</v>
      </c>
      <c r="C63" s="295">
        <v>70</v>
      </c>
      <c r="D63" s="312" t="s">
        <v>632</v>
      </c>
      <c r="E63" s="310">
        <v>560</v>
      </c>
      <c r="F63" s="310">
        <v>87</v>
      </c>
      <c r="G63" s="310">
        <v>392</v>
      </c>
      <c r="H63" s="311">
        <v>0.155357142857143</v>
      </c>
      <c r="I63" s="249">
        <v>1.65051020408163</v>
      </c>
      <c r="J63" s="249">
        <v>-0.61136946534802294</v>
      </c>
      <c r="K63" s="92">
        <v>-342.36690059489302</v>
      </c>
    </row>
    <row r="64" spans="2:11" x14ac:dyDescent="0.2">
      <c r="B64" s="295">
        <v>1</v>
      </c>
      <c r="C64" s="295">
        <v>71</v>
      </c>
      <c r="D64" s="312" t="s">
        <v>633</v>
      </c>
      <c r="E64" s="310">
        <v>1425</v>
      </c>
      <c r="F64" s="310">
        <v>505</v>
      </c>
      <c r="G64" s="310">
        <v>881</v>
      </c>
      <c r="H64" s="311">
        <v>0.35438596491228103</v>
      </c>
      <c r="I64" s="249">
        <v>2.19069239500568</v>
      </c>
      <c r="J64" s="249">
        <v>-0.32068629035416701</v>
      </c>
      <c r="K64" s="92">
        <v>-456.97796375468801</v>
      </c>
    </row>
    <row r="65" spans="2:11" x14ac:dyDescent="0.2">
      <c r="B65" s="295">
        <v>1</v>
      </c>
      <c r="C65" s="295">
        <v>72</v>
      </c>
      <c r="D65" s="312" t="s">
        <v>634</v>
      </c>
      <c r="E65" s="310">
        <v>4518</v>
      </c>
      <c r="F65" s="310">
        <v>948</v>
      </c>
      <c r="G65" s="310">
        <v>750</v>
      </c>
      <c r="H65" s="311">
        <v>0.20982735723771601</v>
      </c>
      <c r="I65" s="249">
        <v>7.2880000000000003</v>
      </c>
      <c r="J65" s="249">
        <v>-0.196350860248933</v>
      </c>
      <c r="K65" s="92">
        <v>-887.11318660467896</v>
      </c>
    </row>
    <row r="66" spans="2:11" x14ac:dyDescent="0.2">
      <c r="B66" s="295">
        <v>1</v>
      </c>
      <c r="C66" s="295">
        <v>81</v>
      </c>
      <c r="D66" s="312" t="s">
        <v>635</v>
      </c>
      <c r="E66" s="310">
        <v>580</v>
      </c>
      <c r="F66" s="310">
        <v>278</v>
      </c>
      <c r="G66" s="310">
        <v>916</v>
      </c>
      <c r="H66" s="311">
        <v>0.479310344827586</v>
      </c>
      <c r="I66" s="249">
        <v>0.93668122270742404</v>
      </c>
      <c r="J66" s="249">
        <v>-0.24704520375639799</v>
      </c>
      <c r="K66" s="92">
        <v>-143.28621817871101</v>
      </c>
    </row>
    <row r="67" spans="2:11" x14ac:dyDescent="0.2">
      <c r="B67" s="295">
        <v>1</v>
      </c>
      <c r="C67" s="295">
        <v>82</v>
      </c>
      <c r="D67" s="312" t="s">
        <v>636</v>
      </c>
      <c r="E67" s="310">
        <v>1377</v>
      </c>
      <c r="F67" s="310">
        <v>262</v>
      </c>
      <c r="G67" s="310">
        <v>390</v>
      </c>
      <c r="H67" s="311">
        <v>0.190268700072622</v>
      </c>
      <c r="I67" s="249">
        <v>4.2025641025641001</v>
      </c>
      <c r="J67" s="249">
        <v>-0.44744508392514398</v>
      </c>
      <c r="K67" s="92">
        <v>-616.13188056492299</v>
      </c>
    </row>
    <row r="68" spans="2:11" x14ac:dyDescent="0.2">
      <c r="B68" s="295">
        <v>1</v>
      </c>
      <c r="C68" s="295">
        <v>83</v>
      </c>
      <c r="D68" s="312" t="s">
        <v>637</v>
      </c>
      <c r="E68" s="310">
        <v>6397</v>
      </c>
      <c r="F68" s="310">
        <v>2251</v>
      </c>
      <c r="G68" s="310">
        <v>579</v>
      </c>
      <c r="H68" s="311">
        <v>0.35188369548225701</v>
      </c>
      <c r="I68" s="249">
        <v>14.936096718480099</v>
      </c>
      <c r="J68" s="249">
        <v>0.31868735629968298</v>
      </c>
      <c r="K68" s="92">
        <v>2038.6430182490701</v>
      </c>
    </row>
    <row r="69" spans="2:11" x14ac:dyDescent="0.2">
      <c r="B69" s="295">
        <v>1</v>
      </c>
      <c r="C69" s="295">
        <v>84</v>
      </c>
      <c r="D69" s="312" t="s">
        <v>638</v>
      </c>
      <c r="E69" s="310">
        <v>4149</v>
      </c>
      <c r="F69" s="310">
        <v>2726</v>
      </c>
      <c r="G69" s="310">
        <v>445</v>
      </c>
      <c r="H69" s="311">
        <v>0.65702578934683098</v>
      </c>
      <c r="I69" s="249">
        <v>15.449438202247199</v>
      </c>
      <c r="J69" s="249">
        <v>0.62005938438309505</v>
      </c>
      <c r="K69" s="92">
        <v>2572.6263858054599</v>
      </c>
    </row>
    <row r="70" spans="2:11" x14ac:dyDescent="0.2">
      <c r="B70" s="295">
        <v>1</v>
      </c>
      <c r="C70" s="295">
        <v>85</v>
      </c>
      <c r="D70" s="312" t="s">
        <v>639</v>
      </c>
      <c r="E70" s="310">
        <v>1874</v>
      </c>
      <c r="F70" s="310">
        <v>418</v>
      </c>
      <c r="G70" s="310">
        <v>278</v>
      </c>
      <c r="H70" s="311">
        <v>0.22305229455709699</v>
      </c>
      <c r="I70" s="249">
        <v>8.2446043165467593</v>
      </c>
      <c r="J70" s="249">
        <v>-0.24451515820738201</v>
      </c>
      <c r="K70" s="92">
        <v>-458.22140648063402</v>
      </c>
    </row>
    <row r="71" spans="2:11" x14ac:dyDescent="0.2">
      <c r="B71" s="295">
        <v>1</v>
      </c>
      <c r="C71" s="295">
        <v>86</v>
      </c>
      <c r="D71" s="312" t="s">
        <v>640</v>
      </c>
      <c r="E71" s="310">
        <v>6001</v>
      </c>
      <c r="F71" s="310">
        <v>4133</v>
      </c>
      <c r="G71" s="310">
        <v>579</v>
      </c>
      <c r="H71" s="311">
        <v>0.68871854690884804</v>
      </c>
      <c r="I71" s="249">
        <v>17.502590673575099</v>
      </c>
      <c r="J71" s="249">
        <v>0.800724816261284</v>
      </c>
      <c r="K71" s="92">
        <v>4805.1496223839704</v>
      </c>
    </row>
    <row r="72" spans="2:11" x14ac:dyDescent="0.2">
      <c r="B72" s="295">
        <v>1</v>
      </c>
      <c r="C72" s="295">
        <v>87</v>
      </c>
      <c r="D72" s="312" t="s">
        <v>641</v>
      </c>
      <c r="E72" s="310">
        <v>926</v>
      </c>
      <c r="F72" s="310">
        <v>105</v>
      </c>
      <c r="G72" s="310">
        <v>159</v>
      </c>
      <c r="H72" s="311">
        <v>0.113390928725702</v>
      </c>
      <c r="I72" s="249">
        <v>6.4842767295597499</v>
      </c>
      <c r="J72" s="249">
        <v>-0.47470654955668801</v>
      </c>
      <c r="K72" s="92">
        <v>-439.57826488949303</v>
      </c>
    </row>
    <row r="73" spans="2:11" x14ac:dyDescent="0.2">
      <c r="B73" s="295">
        <v>1</v>
      </c>
      <c r="C73" s="295">
        <v>88</v>
      </c>
      <c r="D73" s="312" t="s">
        <v>642</v>
      </c>
      <c r="E73" s="310">
        <v>3178</v>
      </c>
      <c r="F73" s="310">
        <v>646</v>
      </c>
      <c r="G73" s="310">
        <v>523</v>
      </c>
      <c r="H73" s="311">
        <v>0.20327249842668299</v>
      </c>
      <c r="I73" s="249">
        <v>7.3116634799235198</v>
      </c>
      <c r="J73" s="249">
        <v>-0.25323691926432501</v>
      </c>
      <c r="K73" s="92">
        <v>-804.78692942202304</v>
      </c>
    </row>
    <row r="74" spans="2:11" x14ac:dyDescent="0.2">
      <c r="B74" s="295">
        <v>1</v>
      </c>
      <c r="C74" s="295">
        <v>89</v>
      </c>
      <c r="D74" s="312" t="s">
        <v>643</v>
      </c>
      <c r="E74" s="310">
        <v>4954</v>
      </c>
      <c r="F74" s="310">
        <v>1417</v>
      </c>
      <c r="G74" s="310">
        <v>347</v>
      </c>
      <c r="H74" s="311">
        <v>0.28603148970528902</v>
      </c>
      <c r="I74" s="249">
        <v>18.360230547550401</v>
      </c>
      <c r="J74" s="249">
        <v>0.30875692350366801</v>
      </c>
      <c r="K74" s="92">
        <v>1529.58179903717</v>
      </c>
    </row>
    <row r="75" spans="2:11" x14ac:dyDescent="0.2">
      <c r="B75" s="295">
        <v>1</v>
      </c>
      <c r="C75" s="295">
        <v>90</v>
      </c>
      <c r="D75" s="312" t="s">
        <v>644</v>
      </c>
      <c r="E75" s="310">
        <v>9264</v>
      </c>
      <c r="F75" s="310">
        <v>2432</v>
      </c>
      <c r="G75" s="310">
        <v>1109</v>
      </c>
      <c r="H75" s="311">
        <v>0.26252158894645899</v>
      </c>
      <c r="I75" s="249">
        <v>10.546438232642</v>
      </c>
      <c r="J75" s="249">
        <v>0.16048128687876501</v>
      </c>
      <c r="K75" s="92">
        <v>1486.6986416448799</v>
      </c>
    </row>
    <row r="76" spans="2:11" x14ac:dyDescent="0.2">
      <c r="B76" s="295">
        <v>1</v>
      </c>
      <c r="C76" s="295">
        <v>91</v>
      </c>
      <c r="D76" s="312" t="s">
        <v>645</v>
      </c>
      <c r="E76" s="310">
        <v>3053</v>
      </c>
      <c r="F76" s="310">
        <v>789</v>
      </c>
      <c r="G76" s="310">
        <v>681</v>
      </c>
      <c r="H76" s="311">
        <v>0.25843432689158202</v>
      </c>
      <c r="I76" s="249">
        <v>5.6417033773862002</v>
      </c>
      <c r="J76" s="249">
        <v>-0.25154429385064703</v>
      </c>
      <c r="K76" s="92">
        <v>-767.96472912602405</v>
      </c>
    </row>
    <row r="77" spans="2:11" x14ac:dyDescent="0.2">
      <c r="B77" s="295">
        <v>1</v>
      </c>
      <c r="C77" s="295">
        <v>92</v>
      </c>
      <c r="D77" s="312" t="s">
        <v>646</v>
      </c>
      <c r="E77" s="310">
        <v>7108</v>
      </c>
      <c r="F77" s="310">
        <v>1673</v>
      </c>
      <c r="G77" s="310">
        <v>761</v>
      </c>
      <c r="H77" s="311">
        <v>0.23536859876195801</v>
      </c>
      <c r="I77" s="249">
        <v>11.53876478318</v>
      </c>
      <c r="J77" s="249">
        <v>8.32470637629735E-2</v>
      </c>
      <c r="K77" s="92">
        <v>591.72012922721603</v>
      </c>
    </row>
    <row r="78" spans="2:11" x14ac:dyDescent="0.2">
      <c r="B78" s="295">
        <v>1</v>
      </c>
      <c r="C78" s="295">
        <v>93</v>
      </c>
      <c r="D78" s="312" t="s">
        <v>647</v>
      </c>
      <c r="E78" s="310">
        <v>1803</v>
      </c>
      <c r="F78" s="310">
        <v>281</v>
      </c>
      <c r="G78" s="310">
        <v>489</v>
      </c>
      <c r="H78" s="311">
        <v>0.155851358846367</v>
      </c>
      <c r="I78" s="249">
        <v>4.2617586912065404</v>
      </c>
      <c r="J78" s="249">
        <v>-0.47081863000639002</v>
      </c>
      <c r="K78" s="92">
        <v>-848.88598990152195</v>
      </c>
    </row>
    <row r="79" spans="2:11" x14ac:dyDescent="0.2">
      <c r="B79" s="295">
        <v>1</v>
      </c>
      <c r="C79" s="295">
        <v>94</v>
      </c>
      <c r="D79" s="312" t="s">
        <v>648</v>
      </c>
      <c r="E79" s="310">
        <v>2939</v>
      </c>
      <c r="F79" s="310">
        <v>2335</v>
      </c>
      <c r="G79" s="310">
        <v>711</v>
      </c>
      <c r="H79" s="311">
        <v>0.79448792106158606</v>
      </c>
      <c r="I79" s="249">
        <v>7.4177215189873396</v>
      </c>
      <c r="J79" s="249">
        <v>0.45196016957899199</v>
      </c>
      <c r="K79" s="92">
        <v>1328.3109383926601</v>
      </c>
    </row>
    <row r="80" spans="2:11" x14ac:dyDescent="0.2">
      <c r="B80" s="295">
        <v>1</v>
      </c>
      <c r="C80" s="295">
        <v>95</v>
      </c>
      <c r="D80" s="312" t="s">
        <v>649</v>
      </c>
      <c r="E80" s="310">
        <v>485</v>
      </c>
      <c r="F80" s="310">
        <v>218</v>
      </c>
      <c r="G80" s="310">
        <v>236</v>
      </c>
      <c r="H80" s="311">
        <v>0.44948453608247402</v>
      </c>
      <c r="I80" s="249">
        <v>2.9788135593220302</v>
      </c>
      <c r="J80" s="249">
        <v>-0.21312962607744501</v>
      </c>
      <c r="K80" s="92">
        <v>-103.367868647561</v>
      </c>
    </row>
    <row r="81" spans="2:11" x14ac:dyDescent="0.2">
      <c r="B81" s="295">
        <v>1</v>
      </c>
      <c r="C81" s="295">
        <v>96</v>
      </c>
      <c r="D81" s="312" t="s">
        <v>650</v>
      </c>
      <c r="E81" s="310">
        <v>18457</v>
      </c>
      <c r="F81" s="310">
        <v>10749</v>
      </c>
      <c r="G81" s="310">
        <v>1424</v>
      </c>
      <c r="H81" s="311">
        <v>0.582380668581026</v>
      </c>
      <c r="I81" s="249">
        <v>20.509831460674199</v>
      </c>
      <c r="J81" s="249">
        <v>1.2443644812561101</v>
      </c>
      <c r="K81" s="92">
        <v>22967.235230544102</v>
      </c>
    </row>
    <row r="82" spans="2:11" x14ac:dyDescent="0.2">
      <c r="B82" s="295">
        <v>1</v>
      </c>
      <c r="C82" s="295">
        <v>97</v>
      </c>
      <c r="D82" s="312" t="s">
        <v>651</v>
      </c>
      <c r="E82" s="310">
        <v>8172</v>
      </c>
      <c r="F82" s="310">
        <v>5960</v>
      </c>
      <c r="G82" s="310">
        <v>1207</v>
      </c>
      <c r="H82" s="311">
        <v>0.72931962799804195</v>
      </c>
      <c r="I82" s="249">
        <v>11.7083678541839</v>
      </c>
      <c r="J82" s="249">
        <v>0.72235491670944096</v>
      </c>
      <c r="K82" s="92">
        <v>5903.0843793495496</v>
      </c>
    </row>
    <row r="83" spans="2:11" x14ac:dyDescent="0.2">
      <c r="B83" s="295">
        <v>1</v>
      </c>
      <c r="C83" s="295">
        <v>98</v>
      </c>
      <c r="D83" s="312" t="s">
        <v>652</v>
      </c>
      <c r="E83" s="310">
        <v>728</v>
      </c>
      <c r="F83" s="310">
        <v>129</v>
      </c>
      <c r="G83" s="310">
        <v>564</v>
      </c>
      <c r="H83" s="311">
        <v>0.17719780219780201</v>
      </c>
      <c r="I83" s="249">
        <v>1.5195035460992901</v>
      </c>
      <c r="J83" s="249">
        <v>-0.583580285850825</v>
      </c>
      <c r="K83" s="92">
        <v>-424.84644809940102</v>
      </c>
    </row>
    <row r="84" spans="2:11" x14ac:dyDescent="0.2">
      <c r="B84" s="295">
        <v>1</v>
      </c>
      <c r="C84" s="295">
        <v>99</v>
      </c>
      <c r="D84" s="312" t="s">
        <v>653</v>
      </c>
      <c r="E84" s="310">
        <v>1376</v>
      </c>
      <c r="F84" s="310">
        <v>349</v>
      </c>
      <c r="G84" s="310">
        <v>395</v>
      </c>
      <c r="H84" s="311">
        <v>0.25363372093023301</v>
      </c>
      <c r="I84" s="249">
        <v>4.3670886075949404</v>
      </c>
      <c r="J84" s="249">
        <v>-0.36545172628357803</v>
      </c>
      <c r="K84" s="92">
        <v>-502.861575366203</v>
      </c>
    </row>
    <row r="85" spans="2:11" x14ac:dyDescent="0.2">
      <c r="B85" s="295">
        <v>1</v>
      </c>
      <c r="C85" s="295">
        <v>100</v>
      </c>
      <c r="D85" s="312" t="s">
        <v>654</v>
      </c>
      <c r="E85" s="310">
        <v>2289</v>
      </c>
      <c r="F85" s="310">
        <v>509</v>
      </c>
      <c r="G85" s="310">
        <v>1277</v>
      </c>
      <c r="H85" s="311">
        <v>0.22236784622105699</v>
      </c>
      <c r="I85" s="249">
        <v>2.1910728269381399</v>
      </c>
      <c r="J85" s="249">
        <v>-0.44713004025944397</v>
      </c>
      <c r="K85" s="92">
        <v>-1023.48066215387</v>
      </c>
    </row>
    <row r="86" spans="2:11" x14ac:dyDescent="0.2">
      <c r="B86" s="295">
        <v>1</v>
      </c>
      <c r="C86" s="295">
        <v>101</v>
      </c>
      <c r="D86" s="312" t="s">
        <v>655</v>
      </c>
      <c r="E86" s="310">
        <v>3535</v>
      </c>
      <c r="F86" s="310">
        <v>799</v>
      </c>
      <c r="G86" s="310">
        <v>939</v>
      </c>
      <c r="H86" s="311">
        <v>0.22602545968882601</v>
      </c>
      <c r="I86" s="249">
        <v>4.61554845580405</v>
      </c>
      <c r="J86" s="249">
        <v>-0.30936953200576001</v>
      </c>
      <c r="K86" s="92">
        <v>-1093.6212956403599</v>
      </c>
    </row>
    <row r="87" spans="2:11" x14ac:dyDescent="0.2">
      <c r="B87" s="295">
        <v>1</v>
      </c>
      <c r="C87" s="295">
        <v>102</v>
      </c>
      <c r="D87" s="312" t="s">
        <v>656</v>
      </c>
      <c r="E87" s="310">
        <v>1810</v>
      </c>
      <c r="F87" s="310">
        <v>283</v>
      </c>
      <c r="G87" s="310">
        <v>922</v>
      </c>
      <c r="H87" s="311">
        <v>0.15635359116022099</v>
      </c>
      <c r="I87" s="249">
        <v>2.2700650759219099</v>
      </c>
      <c r="J87" s="249">
        <v>-0.54142783162072905</v>
      </c>
      <c r="K87" s="92">
        <v>-979.98437523352004</v>
      </c>
    </row>
    <row r="88" spans="2:11" x14ac:dyDescent="0.2">
      <c r="B88" s="295">
        <v>1</v>
      </c>
      <c r="C88" s="295">
        <v>111</v>
      </c>
      <c r="D88" s="312" t="s">
        <v>657</v>
      </c>
      <c r="E88" s="310">
        <v>5029</v>
      </c>
      <c r="F88" s="310">
        <v>1634</v>
      </c>
      <c r="G88" s="310">
        <v>2163</v>
      </c>
      <c r="H88" s="311">
        <v>0.32491549015708898</v>
      </c>
      <c r="I88" s="249">
        <v>3.08044382801664</v>
      </c>
      <c r="J88" s="249">
        <v>-0.19006103144250899</v>
      </c>
      <c r="K88" s="92">
        <v>-955.81692712437803</v>
      </c>
    </row>
    <row r="89" spans="2:11" x14ac:dyDescent="0.2">
      <c r="B89" s="295">
        <v>1</v>
      </c>
      <c r="C89" s="295">
        <v>112</v>
      </c>
      <c r="D89" s="312" t="s">
        <v>658</v>
      </c>
      <c r="E89" s="310">
        <v>7334</v>
      </c>
      <c r="F89" s="310">
        <v>3540</v>
      </c>
      <c r="G89" s="310">
        <v>1093</v>
      </c>
      <c r="H89" s="311">
        <v>0.48268339241887098</v>
      </c>
      <c r="I89" s="249">
        <v>9.9487648673375997</v>
      </c>
      <c r="J89" s="249">
        <v>0.33172140882939799</v>
      </c>
      <c r="K89" s="92">
        <v>2432.8448123548101</v>
      </c>
    </row>
    <row r="90" spans="2:11" x14ac:dyDescent="0.2">
      <c r="B90" s="295">
        <v>1</v>
      </c>
      <c r="C90" s="295">
        <v>113</v>
      </c>
      <c r="D90" s="312" t="s">
        <v>659</v>
      </c>
      <c r="E90" s="310">
        <v>7637</v>
      </c>
      <c r="F90" s="310">
        <v>1799</v>
      </c>
      <c r="G90" s="310">
        <v>1007</v>
      </c>
      <c r="H90" s="311">
        <v>0.23556370302474799</v>
      </c>
      <c r="I90" s="249">
        <v>9.3704071499503492</v>
      </c>
      <c r="J90" s="249">
        <v>2.5352364751976199E-2</v>
      </c>
      <c r="K90" s="92">
        <v>193.61600961084201</v>
      </c>
    </row>
    <row r="91" spans="2:11" x14ac:dyDescent="0.2">
      <c r="B91" s="295">
        <v>1</v>
      </c>
      <c r="C91" s="295">
        <v>114</v>
      </c>
      <c r="D91" s="312" t="s">
        <v>660</v>
      </c>
      <c r="E91" s="310">
        <v>2501</v>
      </c>
      <c r="F91" s="310">
        <v>695</v>
      </c>
      <c r="G91" s="310">
        <v>2971</v>
      </c>
      <c r="H91" s="311">
        <v>0.27788884446221501</v>
      </c>
      <c r="I91" s="249">
        <v>1.0757320767418399</v>
      </c>
      <c r="J91" s="249">
        <v>-0.41256360079925097</v>
      </c>
      <c r="K91" s="92">
        <v>-1031.82156559893</v>
      </c>
    </row>
    <row r="92" spans="2:11" x14ac:dyDescent="0.2">
      <c r="B92" s="295">
        <v>1</v>
      </c>
      <c r="C92" s="295">
        <v>115</v>
      </c>
      <c r="D92" s="312" t="s">
        <v>661</v>
      </c>
      <c r="E92" s="310">
        <v>10222</v>
      </c>
      <c r="F92" s="310">
        <v>2654</v>
      </c>
      <c r="G92" s="310">
        <v>1817</v>
      </c>
      <c r="H92" s="311">
        <v>0.25963607904519698</v>
      </c>
      <c r="I92" s="249">
        <v>7.0864061640065996</v>
      </c>
      <c r="J92" s="249">
        <v>6.84958076723544E-2</v>
      </c>
      <c r="K92" s="92">
        <v>700.16414602680697</v>
      </c>
    </row>
    <row r="93" spans="2:11" x14ac:dyDescent="0.2">
      <c r="B93" s="295">
        <v>1</v>
      </c>
      <c r="C93" s="295">
        <v>116</v>
      </c>
      <c r="D93" s="312" t="s">
        <v>662</v>
      </c>
      <c r="E93" s="310">
        <v>3475</v>
      </c>
      <c r="F93" s="310">
        <v>1854</v>
      </c>
      <c r="G93" s="310">
        <v>851</v>
      </c>
      <c r="H93" s="311">
        <v>0.53352517985611503</v>
      </c>
      <c r="I93" s="249">
        <v>6.2620446533490002</v>
      </c>
      <c r="J93" s="249">
        <v>0.116912439932428</v>
      </c>
      <c r="K93" s="92">
        <v>406.27072876518901</v>
      </c>
    </row>
    <row r="94" spans="2:11" x14ac:dyDescent="0.2">
      <c r="B94" s="295">
        <v>1</v>
      </c>
      <c r="C94" s="295">
        <v>117</v>
      </c>
      <c r="D94" s="312" t="s">
        <v>663</v>
      </c>
      <c r="E94" s="310">
        <v>11138</v>
      </c>
      <c r="F94" s="310">
        <v>7013</v>
      </c>
      <c r="G94" s="310">
        <v>2185</v>
      </c>
      <c r="H94" s="311">
        <v>0.62964625606033398</v>
      </c>
      <c r="I94" s="249">
        <v>8.3070938215102998</v>
      </c>
      <c r="J94" s="249">
        <v>0.59091336670959105</v>
      </c>
      <c r="K94" s="92">
        <v>6581.5930784114298</v>
      </c>
    </row>
    <row r="95" spans="2:11" x14ac:dyDescent="0.2">
      <c r="B95" s="295">
        <v>1</v>
      </c>
      <c r="C95" s="295">
        <v>118</v>
      </c>
      <c r="D95" s="312" t="s">
        <v>664</v>
      </c>
      <c r="E95" s="310">
        <v>12174</v>
      </c>
      <c r="F95" s="310">
        <v>4928</v>
      </c>
      <c r="G95" s="310">
        <v>988</v>
      </c>
      <c r="H95" s="311">
        <v>0.40479710859208201</v>
      </c>
      <c r="I95" s="249">
        <v>17.309716599190299</v>
      </c>
      <c r="J95" s="249">
        <v>0.68239324968130899</v>
      </c>
      <c r="K95" s="92">
        <v>8307.4554216202596</v>
      </c>
    </row>
    <row r="96" spans="2:11" x14ac:dyDescent="0.2">
      <c r="B96" s="295">
        <v>1</v>
      </c>
      <c r="C96" s="295">
        <v>119</v>
      </c>
      <c r="D96" s="312" t="s">
        <v>665</v>
      </c>
      <c r="E96" s="310">
        <v>1443</v>
      </c>
      <c r="F96" s="310">
        <v>553</v>
      </c>
      <c r="G96" s="310">
        <v>306</v>
      </c>
      <c r="H96" s="311">
        <v>0.38322938322938299</v>
      </c>
      <c r="I96" s="249">
        <v>6.5228758169934604</v>
      </c>
      <c r="J96" s="249">
        <v>-0.129901305801737</v>
      </c>
      <c r="K96" s="92">
        <v>-187.447584271907</v>
      </c>
    </row>
    <row r="97" spans="2:11" x14ac:dyDescent="0.2">
      <c r="B97" s="295">
        <v>1</v>
      </c>
      <c r="C97" s="295">
        <v>120</v>
      </c>
      <c r="D97" s="312" t="s">
        <v>666</v>
      </c>
      <c r="E97" s="310">
        <v>9949</v>
      </c>
      <c r="F97" s="310">
        <v>3521</v>
      </c>
      <c r="G97" s="310">
        <v>2502</v>
      </c>
      <c r="H97" s="311">
        <v>0.35390491506684102</v>
      </c>
      <c r="I97" s="249">
        <v>5.3836930455635503</v>
      </c>
      <c r="J97" s="249">
        <v>0.110489140300064</v>
      </c>
      <c r="K97" s="92">
        <v>1099.2564568453299</v>
      </c>
    </row>
    <row r="98" spans="2:11" x14ac:dyDescent="0.2">
      <c r="B98" s="295">
        <v>1</v>
      </c>
      <c r="C98" s="295">
        <v>121</v>
      </c>
      <c r="D98" s="312" t="s">
        <v>667</v>
      </c>
      <c r="E98" s="310">
        <v>24809</v>
      </c>
      <c r="F98" s="310">
        <v>14194</v>
      </c>
      <c r="G98" s="310">
        <v>1457</v>
      </c>
      <c r="H98" s="311">
        <v>0.57213108146237301</v>
      </c>
      <c r="I98" s="249">
        <v>26.769389155799601</v>
      </c>
      <c r="J98" s="249">
        <v>1.69303089092891</v>
      </c>
      <c r="K98" s="92">
        <v>42002.4033730554</v>
      </c>
    </row>
    <row r="99" spans="2:11" x14ac:dyDescent="0.2">
      <c r="B99" s="295">
        <v>1</v>
      </c>
      <c r="C99" s="295">
        <v>131</v>
      </c>
      <c r="D99" s="312" t="s">
        <v>668</v>
      </c>
      <c r="E99" s="310">
        <v>18769</v>
      </c>
      <c r="F99" s="310">
        <v>8011</v>
      </c>
      <c r="G99" s="310">
        <v>764</v>
      </c>
      <c r="H99" s="311">
        <v>0.42682082156747803</v>
      </c>
      <c r="I99" s="249">
        <v>35.052356020942398</v>
      </c>
      <c r="J99" s="249">
        <v>1.59095135718167</v>
      </c>
      <c r="K99" s="92">
        <v>29860.566022942701</v>
      </c>
    </row>
    <row r="100" spans="2:11" x14ac:dyDescent="0.2">
      <c r="B100" s="295">
        <v>1</v>
      </c>
      <c r="C100" s="295">
        <v>135</v>
      </c>
      <c r="D100" s="312" t="s">
        <v>669</v>
      </c>
      <c r="E100" s="310">
        <v>8858</v>
      </c>
      <c r="F100" s="310">
        <v>4058</v>
      </c>
      <c r="G100" s="310">
        <v>259</v>
      </c>
      <c r="H100" s="311">
        <v>0.45811695642357197</v>
      </c>
      <c r="I100" s="249">
        <v>49.868725868725903</v>
      </c>
      <c r="J100" s="249">
        <v>1.79146436999075</v>
      </c>
      <c r="K100" s="92">
        <v>15868.791389378101</v>
      </c>
    </row>
    <row r="101" spans="2:11" x14ac:dyDescent="0.2">
      <c r="B101" s="295">
        <v>1</v>
      </c>
      <c r="C101" s="295">
        <v>136</v>
      </c>
      <c r="D101" s="312" t="s">
        <v>670</v>
      </c>
      <c r="E101" s="310">
        <v>7547</v>
      </c>
      <c r="F101" s="310">
        <v>1514</v>
      </c>
      <c r="G101" s="310">
        <v>850</v>
      </c>
      <c r="H101" s="311">
        <v>0.200609513714059</v>
      </c>
      <c r="I101" s="249">
        <v>10.66</v>
      </c>
      <c r="J101" s="249">
        <v>2.6287467047901299E-2</v>
      </c>
      <c r="K101" s="92">
        <v>198.39151381051099</v>
      </c>
    </row>
    <row r="102" spans="2:11" x14ac:dyDescent="0.2">
      <c r="B102" s="295">
        <v>1</v>
      </c>
      <c r="C102" s="295">
        <v>137</v>
      </c>
      <c r="D102" s="312" t="s">
        <v>671</v>
      </c>
      <c r="E102" s="310">
        <v>5083</v>
      </c>
      <c r="F102" s="310">
        <v>1047</v>
      </c>
      <c r="G102" s="310">
        <v>269</v>
      </c>
      <c r="H102" s="311">
        <v>0.20598072004721599</v>
      </c>
      <c r="I102" s="249">
        <v>22.788104089219299</v>
      </c>
      <c r="J102" s="249">
        <v>0.37628092371136601</v>
      </c>
      <c r="K102" s="92">
        <v>1912.6359352248701</v>
      </c>
    </row>
    <row r="103" spans="2:11" x14ac:dyDescent="0.2">
      <c r="B103" s="295">
        <v>1</v>
      </c>
      <c r="C103" s="295">
        <v>138</v>
      </c>
      <c r="D103" s="312" t="s">
        <v>672</v>
      </c>
      <c r="E103" s="310">
        <v>13513</v>
      </c>
      <c r="F103" s="310">
        <v>4190</v>
      </c>
      <c r="G103" s="310">
        <v>748</v>
      </c>
      <c r="H103" s="311">
        <v>0.31007178272774399</v>
      </c>
      <c r="I103" s="249">
        <v>23.667112299465199</v>
      </c>
      <c r="J103" s="249">
        <v>0.84655234135036805</v>
      </c>
      <c r="K103" s="92">
        <v>11439.461788667501</v>
      </c>
    </row>
    <row r="104" spans="2:11" x14ac:dyDescent="0.2">
      <c r="B104" s="295">
        <v>1</v>
      </c>
      <c r="C104" s="295">
        <v>139</v>
      </c>
      <c r="D104" s="312" t="s">
        <v>673</v>
      </c>
      <c r="E104" s="310">
        <v>6035</v>
      </c>
      <c r="F104" s="310">
        <v>3070</v>
      </c>
      <c r="G104" s="310">
        <v>290</v>
      </c>
      <c r="H104" s="311">
        <v>0.50869925434962704</v>
      </c>
      <c r="I104" s="249">
        <v>31.3965517241379</v>
      </c>
      <c r="J104" s="249">
        <v>1.0843079924315899</v>
      </c>
      <c r="K104" s="92">
        <v>6543.7987343246696</v>
      </c>
    </row>
    <row r="105" spans="2:11" x14ac:dyDescent="0.2">
      <c r="B105" s="295">
        <v>1</v>
      </c>
      <c r="C105" s="295">
        <v>141</v>
      </c>
      <c r="D105" s="312" t="s">
        <v>674</v>
      </c>
      <c r="E105" s="310">
        <v>17990</v>
      </c>
      <c r="F105" s="310">
        <v>6613</v>
      </c>
      <c r="G105" s="310">
        <v>536</v>
      </c>
      <c r="H105" s="311">
        <v>0.36759310728182298</v>
      </c>
      <c r="I105" s="249">
        <v>45.901119402985103</v>
      </c>
      <c r="J105" s="249">
        <v>1.88012344424289</v>
      </c>
      <c r="K105" s="92">
        <v>33823.420761929599</v>
      </c>
    </row>
    <row r="106" spans="2:11" x14ac:dyDescent="0.2">
      <c r="B106" s="295">
        <v>1</v>
      </c>
      <c r="C106" s="295">
        <v>151</v>
      </c>
      <c r="D106" s="312" t="s">
        <v>675</v>
      </c>
      <c r="E106" s="310">
        <v>5618</v>
      </c>
      <c r="F106" s="310">
        <v>1934</v>
      </c>
      <c r="G106" s="310">
        <v>296</v>
      </c>
      <c r="H106" s="311">
        <v>0.34425062299750803</v>
      </c>
      <c r="I106" s="249">
        <v>25.513513513513502</v>
      </c>
      <c r="J106" s="249">
        <v>0.66010763897470603</v>
      </c>
      <c r="K106" s="92">
        <v>3708.4847157599002</v>
      </c>
    </row>
    <row r="107" spans="2:11" x14ac:dyDescent="0.2">
      <c r="B107" s="295">
        <v>1</v>
      </c>
      <c r="C107" s="295">
        <v>152</v>
      </c>
      <c r="D107" s="312" t="s">
        <v>676</v>
      </c>
      <c r="E107" s="310">
        <v>6391</v>
      </c>
      <c r="F107" s="310">
        <v>1393</v>
      </c>
      <c r="G107" s="310">
        <v>892</v>
      </c>
      <c r="H107" s="311">
        <v>0.21796276013143501</v>
      </c>
      <c r="I107" s="249">
        <v>8.7264573991031398</v>
      </c>
      <c r="J107" s="249">
        <v>-6.5264437543004206E-2</v>
      </c>
      <c r="K107" s="92">
        <v>-417.10502033734002</v>
      </c>
    </row>
    <row r="108" spans="2:11" x14ac:dyDescent="0.2">
      <c r="B108" s="295">
        <v>1</v>
      </c>
      <c r="C108" s="295">
        <v>153</v>
      </c>
      <c r="D108" s="312" t="s">
        <v>677</v>
      </c>
      <c r="E108" s="310">
        <v>8757</v>
      </c>
      <c r="F108" s="310">
        <v>2913</v>
      </c>
      <c r="G108" s="310">
        <v>1141</v>
      </c>
      <c r="H108" s="311">
        <v>0.33264816718054102</v>
      </c>
      <c r="I108" s="249">
        <v>10.22787028922</v>
      </c>
      <c r="J108" s="249">
        <v>0.214434084896026</v>
      </c>
      <c r="K108" s="92">
        <v>1877.7992814345</v>
      </c>
    </row>
    <row r="109" spans="2:11" x14ac:dyDescent="0.2">
      <c r="B109" s="295">
        <v>1</v>
      </c>
      <c r="C109" s="295">
        <v>154</v>
      </c>
      <c r="D109" s="312" t="s">
        <v>678</v>
      </c>
      <c r="E109" s="310">
        <v>14397</v>
      </c>
      <c r="F109" s="310">
        <v>6465</v>
      </c>
      <c r="G109" s="310">
        <v>1223</v>
      </c>
      <c r="H109" s="311">
        <v>0.44905188580954403</v>
      </c>
      <c r="I109" s="249">
        <v>17.0580539656582</v>
      </c>
      <c r="J109" s="249">
        <v>0.80924565326901099</v>
      </c>
      <c r="K109" s="92">
        <v>11650.7096701139</v>
      </c>
    </row>
    <row r="110" spans="2:11" x14ac:dyDescent="0.2">
      <c r="B110" s="295">
        <v>1</v>
      </c>
      <c r="C110" s="295">
        <v>155</v>
      </c>
      <c r="D110" s="312" t="s">
        <v>679</v>
      </c>
      <c r="E110" s="310">
        <v>11243</v>
      </c>
      <c r="F110" s="310">
        <v>5019</v>
      </c>
      <c r="G110" s="310">
        <v>474</v>
      </c>
      <c r="H110" s="311">
        <v>0.44641110024014902</v>
      </c>
      <c r="I110" s="249">
        <v>34.308016877637101</v>
      </c>
      <c r="J110" s="249">
        <v>1.3077400072324701</v>
      </c>
      <c r="K110" s="92">
        <v>14702.920901314599</v>
      </c>
    </row>
    <row r="111" spans="2:11" x14ac:dyDescent="0.2">
      <c r="B111" s="295">
        <v>1</v>
      </c>
      <c r="C111" s="295">
        <v>156</v>
      </c>
      <c r="D111" s="312" t="s">
        <v>680</v>
      </c>
      <c r="E111" s="310">
        <v>14220</v>
      </c>
      <c r="F111" s="310">
        <v>5934</v>
      </c>
      <c r="G111" s="310">
        <v>1171</v>
      </c>
      <c r="H111" s="311">
        <v>0.41729957805907197</v>
      </c>
      <c r="I111" s="249">
        <v>17.210930828351799</v>
      </c>
      <c r="J111" s="249">
        <v>0.76999859666972303</v>
      </c>
      <c r="K111" s="92">
        <v>10949.3800446435</v>
      </c>
    </row>
    <row r="112" spans="2:11" x14ac:dyDescent="0.2">
      <c r="B112" s="295">
        <v>1</v>
      </c>
      <c r="C112" s="295">
        <v>157</v>
      </c>
      <c r="D112" s="312" t="s">
        <v>681</v>
      </c>
      <c r="E112" s="310">
        <v>4817</v>
      </c>
      <c r="F112" s="310">
        <v>2240</v>
      </c>
      <c r="G112" s="310">
        <v>606</v>
      </c>
      <c r="H112" s="311">
        <v>0.465019721818559</v>
      </c>
      <c r="I112" s="249">
        <v>11.6452145214521</v>
      </c>
      <c r="J112" s="249">
        <v>0.277722973673667</v>
      </c>
      <c r="K112" s="92">
        <v>1337.79156418605</v>
      </c>
    </row>
    <row r="113" spans="2:11" x14ac:dyDescent="0.2">
      <c r="B113" s="295">
        <v>1</v>
      </c>
      <c r="C113" s="295">
        <v>158</v>
      </c>
      <c r="D113" s="312" t="s">
        <v>682</v>
      </c>
      <c r="E113" s="310">
        <v>14497</v>
      </c>
      <c r="F113" s="310">
        <v>5970</v>
      </c>
      <c r="G113" s="310">
        <v>852</v>
      </c>
      <c r="H113" s="311">
        <v>0.41180933986342</v>
      </c>
      <c r="I113" s="249">
        <v>24.0223004694836</v>
      </c>
      <c r="J113" s="249">
        <v>1.01813940767127</v>
      </c>
      <c r="K113" s="92">
        <v>14759.966993010399</v>
      </c>
    </row>
    <row r="114" spans="2:11" x14ac:dyDescent="0.2">
      <c r="B114" s="295">
        <v>1</v>
      </c>
      <c r="C114" s="295">
        <v>159</v>
      </c>
      <c r="D114" s="312" t="s">
        <v>683</v>
      </c>
      <c r="E114" s="310">
        <v>6176</v>
      </c>
      <c r="F114" s="310">
        <v>1582</v>
      </c>
      <c r="G114" s="310">
        <v>348</v>
      </c>
      <c r="H114" s="311">
        <v>0.256152849740933</v>
      </c>
      <c r="I114" s="249">
        <v>22.2931034482759</v>
      </c>
      <c r="J114" s="249">
        <v>0.45946376043029002</v>
      </c>
      <c r="K114" s="92">
        <v>2837.64818441747</v>
      </c>
    </row>
    <row r="115" spans="2:11" x14ac:dyDescent="0.2">
      <c r="B115" s="295">
        <v>1</v>
      </c>
      <c r="C115" s="295">
        <v>160</v>
      </c>
      <c r="D115" s="312" t="s">
        <v>684</v>
      </c>
      <c r="E115" s="310">
        <v>5284</v>
      </c>
      <c r="F115" s="310">
        <v>1780</v>
      </c>
      <c r="G115" s="310">
        <v>545</v>
      </c>
      <c r="H115" s="311">
        <v>0.33686601059803201</v>
      </c>
      <c r="I115" s="249">
        <v>12.961467889908301</v>
      </c>
      <c r="J115" s="249">
        <v>0.18837071988691501</v>
      </c>
      <c r="K115" s="92">
        <v>995.35088388245799</v>
      </c>
    </row>
    <row r="116" spans="2:11" x14ac:dyDescent="0.2">
      <c r="B116" s="295">
        <v>1</v>
      </c>
      <c r="C116" s="295">
        <v>161</v>
      </c>
      <c r="D116" s="312" t="s">
        <v>685</v>
      </c>
      <c r="E116" s="310">
        <v>13012</v>
      </c>
      <c r="F116" s="310">
        <v>5733</v>
      </c>
      <c r="G116" s="310">
        <v>785</v>
      </c>
      <c r="H116" s="311">
        <v>0.44059329849369799</v>
      </c>
      <c r="I116" s="249">
        <v>23.878980891719699</v>
      </c>
      <c r="J116" s="249">
        <v>0.99232167244122704</v>
      </c>
      <c r="K116" s="92">
        <v>12912.089601805201</v>
      </c>
    </row>
    <row r="117" spans="2:11" x14ac:dyDescent="0.2">
      <c r="B117" s="295">
        <v>1</v>
      </c>
      <c r="C117" s="295">
        <v>172</v>
      </c>
      <c r="D117" s="312" t="s">
        <v>686</v>
      </c>
      <c r="E117" s="310">
        <v>6435</v>
      </c>
      <c r="F117" s="310">
        <v>4206</v>
      </c>
      <c r="G117" s="310">
        <v>941</v>
      </c>
      <c r="H117" s="311">
        <v>0.653613053613054</v>
      </c>
      <c r="I117" s="249">
        <v>11.3081827842721</v>
      </c>
      <c r="J117" s="249">
        <v>0.552408157178918</v>
      </c>
      <c r="K117" s="92">
        <v>3554.7464914463399</v>
      </c>
    </row>
    <row r="118" spans="2:11" x14ac:dyDescent="0.2">
      <c r="B118" s="295">
        <v>1</v>
      </c>
      <c r="C118" s="295">
        <v>173</v>
      </c>
      <c r="D118" s="312" t="s">
        <v>687</v>
      </c>
      <c r="E118" s="310">
        <v>3688</v>
      </c>
      <c r="F118" s="310">
        <v>785</v>
      </c>
      <c r="G118" s="310">
        <v>1279</v>
      </c>
      <c r="H118" s="311">
        <v>0.212852494577007</v>
      </c>
      <c r="I118" s="249">
        <v>3.4972634870992998</v>
      </c>
      <c r="J118" s="249">
        <v>-0.35963277201587301</v>
      </c>
      <c r="K118" s="92">
        <v>-1326.3256631945401</v>
      </c>
    </row>
    <row r="119" spans="2:11" x14ac:dyDescent="0.2">
      <c r="B119" s="295">
        <v>1</v>
      </c>
      <c r="C119" s="295">
        <v>176</v>
      </c>
      <c r="D119" s="312" t="s">
        <v>688</v>
      </c>
      <c r="E119" s="310">
        <v>5617</v>
      </c>
      <c r="F119" s="310">
        <v>2686</v>
      </c>
      <c r="G119" s="310">
        <v>1188</v>
      </c>
      <c r="H119" s="311">
        <v>0.47819120526971698</v>
      </c>
      <c r="I119" s="249">
        <v>6.9890572390572396</v>
      </c>
      <c r="J119" s="249">
        <v>0.156225638814567</v>
      </c>
      <c r="K119" s="92">
        <v>877.519413221425</v>
      </c>
    </row>
    <row r="120" spans="2:11" x14ac:dyDescent="0.2">
      <c r="B120" s="295">
        <v>1</v>
      </c>
      <c r="C120" s="295">
        <v>177</v>
      </c>
      <c r="D120" s="312" t="s">
        <v>689</v>
      </c>
      <c r="E120" s="310">
        <v>11935</v>
      </c>
      <c r="F120" s="310">
        <v>5674</v>
      </c>
      <c r="G120" s="310">
        <v>1608</v>
      </c>
      <c r="H120" s="311">
        <v>0.475408462505237</v>
      </c>
      <c r="I120" s="249">
        <v>10.9508706467662</v>
      </c>
      <c r="J120" s="249">
        <v>0.53014173178761304</v>
      </c>
      <c r="K120" s="92">
        <v>6327.2415688851597</v>
      </c>
    </row>
    <row r="121" spans="2:11" x14ac:dyDescent="0.2">
      <c r="B121" s="295">
        <v>1</v>
      </c>
      <c r="C121" s="295">
        <v>178</v>
      </c>
      <c r="D121" s="312" t="s">
        <v>690</v>
      </c>
      <c r="E121" s="310">
        <v>4370</v>
      </c>
      <c r="F121" s="310">
        <v>1232</v>
      </c>
      <c r="G121" s="310">
        <v>1407</v>
      </c>
      <c r="H121" s="311">
        <v>0.28192219679633901</v>
      </c>
      <c r="I121" s="249">
        <v>3.98152096659559</v>
      </c>
      <c r="J121" s="249">
        <v>-0.23389818778339999</v>
      </c>
      <c r="K121" s="92">
        <v>-1022.13508061346</v>
      </c>
    </row>
    <row r="122" spans="2:11" x14ac:dyDescent="0.2">
      <c r="B122" s="295">
        <v>1</v>
      </c>
      <c r="C122" s="295">
        <v>180</v>
      </c>
      <c r="D122" s="312" t="s">
        <v>691</v>
      </c>
      <c r="E122" s="310">
        <v>3384</v>
      </c>
      <c r="F122" s="310">
        <v>876</v>
      </c>
      <c r="G122" s="310">
        <v>1265</v>
      </c>
      <c r="H122" s="311">
        <v>0.25886524822695001</v>
      </c>
      <c r="I122" s="249">
        <v>3.3675889328063202</v>
      </c>
      <c r="J122" s="249">
        <v>-0.320318236108527</v>
      </c>
      <c r="K122" s="92">
        <v>-1083.95691099126</v>
      </c>
    </row>
    <row r="123" spans="2:11" x14ac:dyDescent="0.2">
      <c r="B123" s="295">
        <v>1</v>
      </c>
      <c r="C123" s="295">
        <v>181</v>
      </c>
      <c r="D123" s="312" t="s">
        <v>692</v>
      </c>
      <c r="E123" s="310">
        <v>1971</v>
      </c>
      <c r="F123" s="310">
        <v>622</v>
      </c>
      <c r="G123" s="310">
        <v>894</v>
      </c>
      <c r="H123" s="311">
        <v>0.31557584982242498</v>
      </c>
      <c r="I123" s="249">
        <v>2.9004474272930598</v>
      </c>
      <c r="J123" s="249">
        <v>-0.32152647477649099</v>
      </c>
      <c r="K123" s="92">
        <v>-633.72868178446402</v>
      </c>
    </row>
    <row r="124" spans="2:11" x14ac:dyDescent="0.2">
      <c r="B124" s="295">
        <v>1</v>
      </c>
      <c r="C124" s="295">
        <v>182</v>
      </c>
      <c r="D124" s="312" t="s">
        <v>693</v>
      </c>
      <c r="E124" s="310">
        <v>1006</v>
      </c>
      <c r="F124" s="310">
        <v>220</v>
      </c>
      <c r="G124" s="310">
        <v>1022</v>
      </c>
      <c r="H124" s="311">
        <v>0.218687872763419</v>
      </c>
      <c r="I124" s="249">
        <v>1.1996086105675099</v>
      </c>
      <c r="J124" s="249">
        <v>-0.53486972939826305</v>
      </c>
      <c r="K124" s="92">
        <v>-538.07894777465197</v>
      </c>
    </row>
    <row r="125" spans="2:11" x14ac:dyDescent="0.2">
      <c r="B125" s="295">
        <v>1</v>
      </c>
      <c r="C125" s="295">
        <v>191</v>
      </c>
      <c r="D125" s="312" t="s">
        <v>694</v>
      </c>
      <c r="E125" s="310">
        <v>28678</v>
      </c>
      <c r="F125" s="310">
        <v>20246</v>
      </c>
      <c r="G125" s="310">
        <v>1343</v>
      </c>
      <c r="H125" s="311">
        <v>0.70597670688332503</v>
      </c>
      <c r="I125" s="249">
        <v>36.428890543559199</v>
      </c>
      <c r="J125" s="249">
        <v>2.3444313693170602</v>
      </c>
      <c r="K125" s="92">
        <v>67233.602809274598</v>
      </c>
    </row>
    <row r="126" spans="2:11" x14ac:dyDescent="0.2">
      <c r="B126" s="295">
        <v>1</v>
      </c>
      <c r="C126" s="295">
        <v>192</v>
      </c>
      <c r="D126" s="312" t="s">
        <v>695</v>
      </c>
      <c r="E126" s="310">
        <v>8598</v>
      </c>
      <c r="F126" s="310">
        <v>2530</v>
      </c>
      <c r="G126" s="310">
        <v>1440</v>
      </c>
      <c r="H126" s="311">
        <v>0.29425447778553199</v>
      </c>
      <c r="I126" s="249">
        <v>7.7277777777777796</v>
      </c>
      <c r="J126" s="249">
        <v>7.2674562081641206E-2</v>
      </c>
      <c r="K126" s="92">
        <v>624.85588477795102</v>
      </c>
    </row>
    <row r="127" spans="2:11" x14ac:dyDescent="0.2">
      <c r="B127" s="295">
        <v>1</v>
      </c>
      <c r="C127" s="295">
        <v>193</v>
      </c>
      <c r="D127" s="312" t="s">
        <v>696</v>
      </c>
      <c r="E127" s="310">
        <v>8672</v>
      </c>
      <c r="F127" s="310">
        <v>2907</v>
      </c>
      <c r="G127" s="310">
        <v>614</v>
      </c>
      <c r="H127" s="311">
        <v>0.33521678966789697</v>
      </c>
      <c r="I127" s="249">
        <v>18.858306188925098</v>
      </c>
      <c r="J127" s="249">
        <v>0.52406528873194702</v>
      </c>
      <c r="K127" s="92">
        <v>4544.69418388345</v>
      </c>
    </row>
    <row r="128" spans="2:11" x14ac:dyDescent="0.2">
      <c r="B128" s="295">
        <v>1</v>
      </c>
      <c r="C128" s="295">
        <v>194</v>
      </c>
      <c r="D128" s="312" t="s">
        <v>697</v>
      </c>
      <c r="E128" s="310">
        <v>5358</v>
      </c>
      <c r="F128" s="310">
        <v>1663</v>
      </c>
      <c r="G128" s="310">
        <v>209</v>
      </c>
      <c r="H128" s="311">
        <v>0.31037700634565102</v>
      </c>
      <c r="I128" s="249">
        <v>33.593301435406701</v>
      </c>
      <c r="J128" s="249">
        <v>0.899685352837025</v>
      </c>
      <c r="K128" s="92">
        <v>4820.5141205007803</v>
      </c>
    </row>
    <row r="129" spans="2:11" x14ac:dyDescent="0.2">
      <c r="B129" s="295">
        <v>1</v>
      </c>
      <c r="C129" s="295">
        <v>195</v>
      </c>
      <c r="D129" s="312" t="s">
        <v>698</v>
      </c>
      <c r="E129" s="310">
        <v>10215</v>
      </c>
      <c r="F129" s="310">
        <v>2227</v>
      </c>
      <c r="G129" s="310">
        <v>1471</v>
      </c>
      <c r="H129" s="311">
        <v>0.21801272638277</v>
      </c>
      <c r="I129" s="249">
        <v>8.4581917063222303</v>
      </c>
      <c r="J129" s="249">
        <v>6.7456490553740797E-2</v>
      </c>
      <c r="K129" s="92">
        <v>689.06805100646295</v>
      </c>
    </row>
    <row r="130" spans="2:11" x14ac:dyDescent="0.2">
      <c r="B130" s="295">
        <v>1</v>
      </c>
      <c r="C130" s="295">
        <v>196</v>
      </c>
      <c r="D130" s="312" t="s">
        <v>699</v>
      </c>
      <c r="E130" s="310">
        <v>3769</v>
      </c>
      <c r="F130" s="310">
        <v>1301</v>
      </c>
      <c r="G130" s="310">
        <v>727</v>
      </c>
      <c r="H130" s="311">
        <v>0.345184399044839</v>
      </c>
      <c r="I130" s="249">
        <v>6.97386519944979</v>
      </c>
      <c r="J130" s="249">
        <v>-7.2875940425645602E-2</v>
      </c>
      <c r="K130" s="92">
        <v>-274.669419464258</v>
      </c>
    </row>
    <row r="131" spans="2:11" x14ac:dyDescent="0.2">
      <c r="B131" s="295">
        <v>1</v>
      </c>
      <c r="C131" s="295">
        <v>197</v>
      </c>
      <c r="D131" s="312" t="s">
        <v>700</v>
      </c>
      <c r="E131" s="310">
        <v>5115</v>
      </c>
      <c r="F131" s="310">
        <v>2792</v>
      </c>
      <c r="G131" s="310">
        <v>227</v>
      </c>
      <c r="H131" s="311">
        <v>0.54584555229716503</v>
      </c>
      <c r="I131" s="249">
        <v>34.832599118942703</v>
      </c>
      <c r="J131" s="249">
        <v>1.2180075053875501</v>
      </c>
      <c r="K131" s="92">
        <v>6230.1083900573003</v>
      </c>
    </row>
    <row r="132" spans="2:11" x14ac:dyDescent="0.2">
      <c r="B132" s="295">
        <v>1</v>
      </c>
      <c r="C132" s="295">
        <v>198</v>
      </c>
      <c r="D132" s="312" t="s">
        <v>701</v>
      </c>
      <c r="E132" s="310">
        <v>34722</v>
      </c>
      <c r="F132" s="310">
        <v>16795</v>
      </c>
      <c r="G132" s="310">
        <v>2736</v>
      </c>
      <c r="H132" s="311">
        <v>0.48369909567421199</v>
      </c>
      <c r="I132" s="249">
        <v>18.829312865497101</v>
      </c>
      <c r="J132" s="249">
        <v>1.6707091491358399</v>
      </c>
      <c r="K132" s="92">
        <v>58010.363076294598</v>
      </c>
    </row>
    <row r="133" spans="2:11" x14ac:dyDescent="0.2">
      <c r="B133" s="295">
        <v>1</v>
      </c>
      <c r="C133" s="295">
        <v>199</v>
      </c>
      <c r="D133" s="312" t="s">
        <v>702</v>
      </c>
      <c r="E133" s="310">
        <v>18669</v>
      </c>
      <c r="F133" s="310">
        <v>11145</v>
      </c>
      <c r="G133" s="310">
        <v>1381</v>
      </c>
      <c r="H133" s="311">
        <v>0.59697894905993898</v>
      </c>
      <c r="I133" s="249">
        <v>21.5887038377987</v>
      </c>
      <c r="J133" s="249">
        <v>1.30850708441446</v>
      </c>
      <c r="K133" s="92">
        <v>24428.518758933598</v>
      </c>
    </row>
    <row r="134" spans="2:11" x14ac:dyDescent="0.2">
      <c r="B134" s="295">
        <v>1</v>
      </c>
      <c r="C134" s="295">
        <v>200</v>
      </c>
      <c r="D134" s="312" t="s">
        <v>703</v>
      </c>
      <c r="E134" s="310">
        <v>7906</v>
      </c>
      <c r="F134" s="310">
        <v>5789</v>
      </c>
      <c r="G134" s="310">
        <v>785</v>
      </c>
      <c r="H134" s="311">
        <v>0.73222868707310895</v>
      </c>
      <c r="I134" s="249">
        <v>17.4458598726115</v>
      </c>
      <c r="J134" s="249">
        <v>0.92184534640601601</v>
      </c>
      <c r="K134" s="92">
        <v>7288.1093086859601</v>
      </c>
    </row>
    <row r="135" spans="2:11" x14ac:dyDescent="0.2">
      <c r="B135" s="295">
        <v>1</v>
      </c>
      <c r="C135" s="295">
        <v>211</v>
      </c>
      <c r="D135" s="312" t="s">
        <v>704</v>
      </c>
      <c r="E135" s="310">
        <v>706</v>
      </c>
      <c r="F135" s="310">
        <v>147</v>
      </c>
      <c r="G135" s="310">
        <v>739</v>
      </c>
      <c r="H135" s="311">
        <v>0.208215297450425</v>
      </c>
      <c r="I135" s="249">
        <v>1.15426251691475</v>
      </c>
      <c r="J135" s="249">
        <v>-0.56024145748896204</v>
      </c>
      <c r="K135" s="92">
        <v>-395.53046898720697</v>
      </c>
    </row>
    <row r="136" spans="2:11" x14ac:dyDescent="0.2">
      <c r="B136" s="295">
        <v>1</v>
      </c>
      <c r="C136" s="295">
        <v>213</v>
      </c>
      <c r="D136" s="312" t="s">
        <v>705</v>
      </c>
      <c r="E136" s="310">
        <v>2010</v>
      </c>
      <c r="F136" s="310">
        <v>364</v>
      </c>
      <c r="G136" s="310">
        <v>665</v>
      </c>
      <c r="H136" s="311">
        <v>0.18109452736318399</v>
      </c>
      <c r="I136" s="249">
        <v>3.5699248120300799</v>
      </c>
      <c r="J136" s="249">
        <v>-0.45761613171367899</v>
      </c>
      <c r="K136" s="92">
        <v>-919.808424744494</v>
      </c>
    </row>
    <row r="137" spans="2:11" x14ac:dyDescent="0.2">
      <c r="B137" s="295">
        <v>1</v>
      </c>
      <c r="C137" s="295">
        <v>214</v>
      </c>
      <c r="D137" s="312" t="s">
        <v>706</v>
      </c>
      <c r="E137" s="310">
        <v>1017</v>
      </c>
      <c r="F137" s="310">
        <v>317</v>
      </c>
      <c r="G137" s="310">
        <v>791</v>
      </c>
      <c r="H137" s="311">
        <v>0.31170108161258597</v>
      </c>
      <c r="I137" s="249">
        <v>1.68647281921618</v>
      </c>
      <c r="J137" s="249">
        <v>-0.40524329205847798</v>
      </c>
      <c r="K137" s="92">
        <v>-412.13242802347202</v>
      </c>
    </row>
    <row r="138" spans="2:11" x14ac:dyDescent="0.2">
      <c r="B138" s="295">
        <v>1</v>
      </c>
      <c r="C138" s="295">
        <v>215</v>
      </c>
      <c r="D138" s="312" t="s">
        <v>707</v>
      </c>
      <c r="E138" s="310">
        <v>789</v>
      </c>
      <c r="F138" s="310">
        <v>168</v>
      </c>
      <c r="G138" s="310">
        <v>283</v>
      </c>
      <c r="H138" s="311">
        <v>0.212927756653992</v>
      </c>
      <c r="I138" s="249">
        <v>3.38162544169611</v>
      </c>
      <c r="J138" s="249">
        <v>-0.47156139525453999</v>
      </c>
      <c r="K138" s="92">
        <v>-372.06194085583201</v>
      </c>
    </row>
    <row r="139" spans="2:11" x14ac:dyDescent="0.2">
      <c r="B139" s="295">
        <v>1</v>
      </c>
      <c r="C139" s="295">
        <v>216</v>
      </c>
      <c r="D139" s="312" t="s">
        <v>708</v>
      </c>
      <c r="E139" s="310">
        <v>1655</v>
      </c>
      <c r="F139" s="310">
        <v>386</v>
      </c>
      <c r="G139" s="310">
        <v>703</v>
      </c>
      <c r="H139" s="311">
        <v>0.233232628398792</v>
      </c>
      <c r="I139" s="249">
        <v>2.9032716927453799</v>
      </c>
      <c r="J139" s="249">
        <v>-0.43211006925472101</v>
      </c>
      <c r="K139" s="92">
        <v>-715.14216461656304</v>
      </c>
    </row>
    <row r="140" spans="2:11" x14ac:dyDescent="0.2">
      <c r="B140" s="295">
        <v>1</v>
      </c>
      <c r="C140" s="295">
        <v>218</v>
      </c>
      <c r="D140" s="312" t="s">
        <v>709</v>
      </c>
      <c r="E140" s="310">
        <v>901</v>
      </c>
      <c r="F140" s="310">
        <v>648</v>
      </c>
      <c r="G140" s="310">
        <v>495</v>
      </c>
      <c r="H140" s="311">
        <v>0.71920088790233105</v>
      </c>
      <c r="I140" s="249">
        <v>3.1292929292929301</v>
      </c>
      <c r="J140" s="249">
        <v>0.131785687340924</v>
      </c>
      <c r="K140" s="92">
        <v>118.738904294172</v>
      </c>
    </row>
    <row r="141" spans="2:11" x14ac:dyDescent="0.2">
      <c r="B141" s="295">
        <v>1</v>
      </c>
      <c r="C141" s="295">
        <v>219</v>
      </c>
      <c r="D141" s="312" t="s">
        <v>710</v>
      </c>
      <c r="E141" s="310">
        <v>3659</v>
      </c>
      <c r="F141" s="310">
        <v>1280</v>
      </c>
      <c r="G141" s="310">
        <v>801</v>
      </c>
      <c r="H141" s="311">
        <v>0.34982235583492799</v>
      </c>
      <c r="I141" s="249">
        <v>6.1660424469413204</v>
      </c>
      <c r="J141" s="249">
        <v>-0.100386095165205</v>
      </c>
      <c r="K141" s="92">
        <v>-367.312722209485</v>
      </c>
    </row>
    <row r="142" spans="2:11" x14ac:dyDescent="0.2">
      <c r="B142" s="295">
        <v>1</v>
      </c>
      <c r="C142" s="295">
        <v>220</v>
      </c>
      <c r="D142" s="312" t="s">
        <v>711</v>
      </c>
      <c r="E142" s="310">
        <v>1082</v>
      </c>
      <c r="F142" s="310">
        <v>226</v>
      </c>
      <c r="G142" s="310">
        <v>808</v>
      </c>
      <c r="H142" s="311">
        <v>0.20887245841035099</v>
      </c>
      <c r="I142" s="249">
        <v>1.61881188118812</v>
      </c>
      <c r="J142" s="249">
        <v>-0.52879069348404395</v>
      </c>
      <c r="K142" s="92">
        <v>-572.15153034973605</v>
      </c>
    </row>
    <row r="143" spans="2:11" x14ac:dyDescent="0.2">
      <c r="B143" s="295">
        <v>1</v>
      </c>
      <c r="C143" s="295">
        <v>221</v>
      </c>
      <c r="D143" s="312" t="s">
        <v>712</v>
      </c>
      <c r="E143" s="310">
        <v>3148</v>
      </c>
      <c r="F143" s="310">
        <v>664</v>
      </c>
      <c r="G143" s="310">
        <v>576</v>
      </c>
      <c r="H143" s="311">
        <v>0.21092757306226201</v>
      </c>
      <c r="I143" s="249">
        <v>6.6180555555555598</v>
      </c>
      <c r="J143" s="249">
        <v>-0.27004692445267497</v>
      </c>
      <c r="K143" s="92">
        <v>-850.10771817702096</v>
      </c>
    </row>
    <row r="144" spans="2:11" x14ac:dyDescent="0.2">
      <c r="B144" s="295">
        <v>1</v>
      </c>
      <c r="C144" s="295">
        <v>223</v>
      </c>
      <c r="D144" s="312" t="s">
        <v>713</v>
      </c>
      <c r="E144" s="310">
        <v>5679</v>
      </c>
      <c r="F144" s="310">
        <v>1561</v>
      </c>
      <c r="G144" s="310">
        <v>1494</v>
      </c>
      <c r="H144" s="311">
        <v>0.27487233667899302</v>
      </c>
      <c r="I144" s="249">
        <v>4.84605087014726</v>
      </c>
      <c r="J144" s="249">
        <v>-0.16263695431584599</v>
      </c>
      <c r="K144" s="92">
        <v>-923.61526355968704</v>
      </c>
    </row>
    <row r="145" spans="2:11" x14ac:dyDescent="0.2">
      <c r="B145" s="295">
        <v>1</v>
      </c>
      <c r="C145" s="295">
        <v>224</v>
      </c>
      <c r="D145" s="312" t="s">
        <v>714</v>
      </c>
      <c r="E145" s="310">
        <v>3845</v>
      </c>
      <c r="F145" s="310">
        <v>1402</v>
      </c>
      <c r="G145" s="310">
        <v>488</v>
      </c>
      <c r="H145" s="311">
        <v>0.36462938881664497</v>
      </c>
      <c r="I145" s="249">
        <v>10.7520491803279</v>
      </c>
      <c r="J145" s="249">
        <v>8.8895353984645001E-2</v>
      </c>
      <c r="K145" s="92">
        <v>341.80263607095998</v>
      </c>
    </row>
    <row r="146" spans="2:11" x14ac:dyDescent="0.2">
      <c r="B146" s="295">
        <v>1</v>
      </c>
      <c r="C146" s="295">
        <v>225</v>
      </c>
      <c r="D146" s="312" t="s">
        <v>715</v>
      </c>
      <c r="E146" s="310">
        <v>2704</v>
      </c>
      <c r="F146" s="310">
        <v>489</v>
      </c>
      <c r="G146" s="310">
        <v>598</v>
      </c>
      <c r="H146" s="311">
        <v>0.18084319526627199</v>
      </c>
      <c r="I146" s="249">
        <v>5.3394648829431404</v>
      </c>
      <c r="J146" s="249">
        <v>-0.368593994892425</v>
      </c>
      <c r="K146" s="92">
        <v>-996.67816218911605</v>
      </c>
    </row>
    <row r="147" spans="2:11" x14ac:dyDescent="0.2">
      <c r="B147" s="295">
        <v>1</v>
      </c>
      <c r="C147" s="295">
        <v>226</v>
      </c>
      <c r="D147" s="312" t="s">
        <v>716</v>
      </c>
      <c r="E147" s="310">
        <v>769</v>
      </c>
      <c r="F147" s="310">
        <v>142</v>
      </c>
      <c r="G147" s="310">
        <v>892</v>
      </c>
      <c r="H147" s="311">
        <v>0.184655396618986</v>
      </c>
      <c r="I147" s="249">
        <v>1.0213004484304899</v>
      </c>
      <c r="J147" s="249">
        <v>-0.59097348177023301</v>
      </c>
      <c r="K147" s="92">
        <v>-454.458607481309</v>
      </c>
    </row>
    <row r="148" spans="2:11" x14ac:dyDescent="0.2">
      <c r="B148" s="295">
        <v>1</v>
      </c>
      <c r="C148" s="295">
        <v>227</v>
      </c>
      <c r="D148" s="312" t="s">
        <v>717</v>
      </c>
      <c r="E148" s="310">
        <v>7342</v>
      </c>
      <c r="F148" s="310">
        <v>2658</v>
      </c>
      <c r="G148" s="310">
        <v>756</v>
      </c>
      <c r="H148" s="311">
        <v>0.36202669572323598</v>
      </c>
      <c r="I148" s="249">
        <v>13.227513227513199</v>
      </c>
      <c r="J148" s="249">
        <v>0.30472228175275101</v>
      </c>
      <c r="K148" s="92">
        <v>2237.2709926286998</v>
      </c>
    </row>
    <row r="149" spans="2:11" x14ac:dyDescent="0.2">
      <c r="B149" s="295">
        <v>1</v>
      </c>
      <c r="C149" s="295">
        <v>228</v>
      </c>
      <c r="D149" s="312" t="s">
        <v>718</v>
      </c>
      <c r="E149" s="310">
        <v>4900</v>
      </c>
      <c r="F149" s="310">
        <v>1625</v>
      </c>
      <c r="G149" s="310">
        <v>2504</v>
      </c>
      <c r="H149" s="311">
        <v>0.33163265306122403</v>
      </c>
      <c r="I149" s="249">
        <v>2.6058306709265202</v>
      </c>
      <c r="J149" s="249">
        <v>-0.20382279525203101</v>
      </c>
      <c r="K149" s="92">
        <v>-998.73169673495295</v>
      </c>
    </row>
    <row r="150" spans="2:11" x14ac:dyDescent="0.2">
      <c r="B150" s="295">
        <v>1</v>
      </c>
      <c r="C150" s="295">
        <v>230</v>
      </c>
      <c r="D150" s="312" t="s">
        <v>719</v>
      </c>
      <c r="E150" s="310">
        <v>111851</v>
      </c>
      <c r="F150" s="310">
        <v>71832</v>
      </c>
      <c r="G150" s="310">
        <v>6739</v>
      </c>
      <c r="H150" s="311">
        <v>0.64221151353139405</v>
      </c>
      <c r="I150" s="249">
        <v>27.2567146460899</v>
      </c>
      <c r="J150" s="249">
        <v>5.0334714780318404</v>
      </c>
      <c r="K150" s="92">
        <v>562998.81828933896</v>
      </c>
    </row>
    <row r="151" spans="2:11" x14ac:dyDescent="0.2">
      <c r="B151" s="295">
        <v>1</v>
      </c>
      <c r="C151" s="295">
        <v>231</v>
      </c>
      <c r="D151" s="312" t="s">
        <v>720</v>
      </c>
      <c r="E151" s="310">
        <v>6032</v>
      </c>
      <c r="F151" s="310">
        <v>1480</v>
      </c>
      <c r="G151" s="310">
        <v>1270</v>
      </c>
      <c r="H151" s="311">
        <v>0.245358090185676</v>
      </c>
      <c r="I151" s="249">
        <v>5.9149606299212598</v>
      </c>
      <c r="J151" s="249">
        <v>-0.146602010258368</v>
      </c>
      <c r="K151" s="92">
        <v>-884.30332587847499</v>
      </c>
    </row>
    <row r="152" spans="2:11" x14ac:dyDescent="0.2">
      <c r="B152" s="295">
        <v>1</v>
      </c>
      <c r="C152" s="295">
        <v>241</v>
      </c>
      <c r="D152" s="312" t="s">
        <v>721</v>
      </c>
      <c r="E152" s="310">
        <v>1555</v>
      </c>
      <c r="F152" s="310">
        <v>347</v>
      </c>
      <c r="G152" s="310">
        <v>519</v>
      </c>
      <c r="H152" s="311">
        <v>0.223151125401929</v>
      </c>
      <c r="I152" s="249">
        <v>3.6647398843930601</v>
      </c>
      <c r="J152" s="249">
        <v>-0.42061715130358401</v>
      </c>
      <c r="K152" s="92">
        <v>-654.059670277073</v>
      </c>
    </row>
    <row r="153" spans="2:11" x14ac:dyDescent="0.2">
      <c r="B153" s="295">
        <v>1</v>
      </c>
      <c r="C153" s="295">
        <v>242</v>
      </c>
      <c r="D153" s="312" t="s">
        <v>722</v>
      </c>
      <c r="E153" s="310">
        <v>6519</v>
      </c>
      <c r="F153" s="310">
        <v>2422</v>
      </c>
      <c r="G153" s="310">
        <v>1127</v>
      </c>
      <c r="H153" s="311">
        <v>0.37152937567111499</v>
      </c>
      <c r="I153" s="249">
        <v>7.9334516415261804</v>
      </c>
      <c r="J153" s="249">
        <v>9.5535264918714002E-2</v>
      </c>
      <c r="K153" s="92">
        <v>622.79439200509705</v>
      </c>
    </row>
    <row r="154" spans="2:11" x14ac:dyDescent="0.2">
      <c r="B154" s="295">
        <v>1</v>
      </c>
      <c r="C154" s="295">
        <v>243</v>
      </c>
      <c r="D154" s="312" t="s">
        <v>723</v>
      </c>
      <c r="E154" s="310">
        <v>27265</v>
      </c>
      <c r="F154" s="310">
        <v>18548</v>
      </c>
      <c r="G154" s="310">
        <v>870</v>
      </c>
      <c r="H154" s="311">
        <v>0.68028608105629895</v>
      </c>
      <c r="I154" s="249">
        <v>52.658620689655201</v>
      </c>
      <c r="J154" s="249">
        <v>2.8434032184048399</v>
      </c>
      <c r="K154" s="92">
        <v>77525.388749807898</v>
      </c>
    </row>
    <row r="155" spans="2:11" x14ac:dyDescent="0.2">
      <c r="B155" s="295">
        <v>1</v>
      </c>
      <c r="C155" s="295">
        <v>244</v>
      </c>
      <c r="D155" s="312" t="s">
        <v>724</v>
      </c>
      <c r="E155" s="310">
        <v>4958</v>
      </c>
      <c r="F155" s="310">
        <v>2138</v>
      </c>
      <c r="G155" s="310">
        <v>175</v>
      </c>
      <c r="H155" s="311">
        <v>0.43122226704316302</v>
      </c>
      <c r="I155" s="249">
        <v>40.5485714285714</v>
      </c>
      <c r="J155" s="249">
        <v>1.27957854127508</v>
      </c>
      <c r="K155" s="92">
        <v>6344.1504076418396</v>
      </c>
    </row>
    <row r="156" spans="2:11" x14ac:dyDescent="0.2">
      <c r="B156" s="295">
        <v>1</v>
      </c>
      <c r="C156" s="295">
        <v>245</v>
      </c>
      <c r="D156" s="312" t="s">
        <v>725</v>
      </c>
      <c r="E156" s="310">
        <v>6600</v>
      </c>
      <c r="F156" s="310">
        <v>1236</v>
      </c>
      <c r="G156" s="310">
        <v>204</v>
      </c>
      <c r="H156" s="311">
        <v>0.18727272727272701</v>
      </c>
      <c r="I156" s="249">
        <v>38.411764705882398</v>
      </c>
      <c r="J156" s="249">
        <v>0.97091532747875597</v>
      </c>
      <c r="K156" s="92">
        <v>6408.0411613597898</v>
      </c>
    </row>
    <row r="157" spans="2:11" x14ac:dyDescent="0.2">
      <c r="B157" s="295">
        <v>1</v>
      </c>
      <c r="C157" s="295">
        <v>246</v>
      </c>
      <c r="D157" s="312" t="s">
        <v>726</v>
      </c>
      <c r="E157" s="310">
        <v>2553</v>
      </c>
      <c r="F157" s="310">
        <v>281</v>
      </c>
      <c r="G157" s="310">
        <v>264</v>
      </c>
      <c r="H157" s="311">
        <v>0.110066588327458</v>
      </c>
      <c r="I157" s="249">
        <v>10.7348484848485</v>
      </c>
      <c r="J157" s="249">
        <v>-0.26562696571317501</v>
      </c>
      <c r="K157" s="92">
        <v>-678.14564346573502</v>
      </c>
    </row>
    <row r="158" spans="2:11" x14ac:dyDescent="0.2">
      <c r="B158" s="295">
        <v>1</v>
      </c>
      <c r="C158" s="295">
        <v>247</v>
      </c>
      <c r="D158" s="312" t="s">
        <v>727</v>
      </c>
      <c r="E158" s="310">
        <v>18736</v>
      </c>
      <c r="F158" s="310">
        <v>18552</v>
      </c>
      <c r="G158" s="310">
        <v>643</v>
      </c>
      <c r="H158" s="311">
        <v>0.99017933390264701</v>
      </c>
      <c r="I158" s="249">
        <v>57.990668740279901</v>
      </c>
      <c r="J158" s="249">
        <v>3.0896946385950699</v>
      </c>
      <c r="K158" s="92">
        <v>57888.518748717303</v>
      </c>
    </row>
    <row r="159" spans="2:11" x14ac:dyDescent="0.2">
      <c r="B159" s="295">
        <v>1</v>
      </c>
      <c r="C159" s="295">
        <v>248</v>
      </c>
      <c r="D159" s="312" t="s">
        <v>728</v>
      </c>
      <c r="E159" s="310">
        <v>4344</v>
      </c>
      <c r="F159" s="310">
        <v>1047</v>
      </c>
      <c r="G159" s="310">
        <v>438</v>
      </c>
      <c r="H159" s="311">
        <v>0.24102209944751399</v>
      </c>
      <c r="I159" s="249">
        <v>12.308219178082201</v>
      </c>
      <c r="J159" s="249">
        <v>1.48053911471757E-2</v>
      </c>
      <c r="K159" s="92">
        <v>64.3146191433312</v>
      </c>
    </row>
    <row r="160" spans="2:11" x14ac:dyDescent="0.2">
      <c r="B160" s="295">
        <v>1</v>
      </c>
      <c r="C160" s="295">
        <v>249</v>
      </c>
      <c r="D160" s="312" t="s">
        <v>729</v>
      </c>
      <c r="E160" s="310">
        <v>3881</v>
      </c>
      <c r="F160" s="310">
        <v>979</v>
      </c>
      <c r="G160" s="310">
        <v>323</v>
      </c>
      <c r="H160" s="311">
        <v>0.25225457356351499</v>
      </c>
      <c r="I160" s="249">
        <v>15.046439628483</v>
      </c>
      <c r="J160" s="249">
        <v>0.109334793693959</v>
      </c>
      <c r="K160" s="92">
        <v>424.328334326255</v>
      </c>
    </row>
    <row r="161" spans="2:11" x14ac:dyDescent="0.2">
      <c r="B161" s="295">
        <v>1</v>
      </c>
      <c r="C161" s="295">
        <v>250</v>
      </c>
      <c r="D161" s="312" t="s">
        <v>730</v>
      </c>
      <c r="E161" s="310">
        <v>9848</v>
      </c>
      <c r="F161" s="310">
        <v>6355</v>
      </c>
      <c r="G161" s="310">
        <v>752</v>
      </c>
      <c r="H161" s="311">
        <v>0.64530869212022701</v>
      </c>
      <c r="I161" s="249">
        <v>21.5465425531915</v>
      </c>
      <c r="J161" s="249">
        <v>1.03683543235695</v>
      </c>
      <c r="K161" s="92">
        <v>10210.7553378512</v>
      </c>
    </row>
    <row r="162" spans="2:11" x14ac:dyDescent="0.2">
      <c r="B162" s="295">
        <v>1</v>
      </c>
      <c r="C162" s="295">
        <v>251</v>
      </c>
      <c r="D162" s="312" t="s">
        <v>731</v>
      </c>
      <c r="E162" s="310">
        <v>4832</v>
      </c>
      <c r="F162" s="310">
        <v>2023</v>
      </c>
      <c r="G162" s="310">
        <v>535</v>
      </c>
      <c r="H162" s="311">
        <v>0.418667218543046</v>
      </c>
      <c r="I162" s="249">
        <v>12.8130841121495</v>
      </c>
      <c r="J162" s="249">
        <v>0.264503034226098</v>
      </c>
      <c r="K162" s="92">
        <v>1278.0786613805101</v>
      </c>
    </row>
    <row r="163" spans="2:11" x14ac:dyDescent="0.2">
      <c r="B163" s="295">
        <v>1</v>
      </c>
      <c r="C163" s="295">
        <v>261</v>
      </c>
      <c r="D163" s="312" t="s">
        <v>732</v>
      </c>
      <c r="E163" s="310">
        <v>415367</v>
      </c>
      <c r="F163" s="310">
        <v>480229</v>
      </c>
      <c r="G163" s="310">
        <v>8638</v>
      </c>
      <c r="H163" s="311">
        <v>1.1561558814253401</v>
      </c>
      <c r="I163" s="249">
        <v>103.68094466311599</v>
      </c>
      <c r="J163" s="249">
        <v>19.687019259552301</v>
      </c>
      <c r="K163" s="92">
        <v>8177338.1287824698</v>
      </c>
    </row>
    <row r="164" spans="2:11" x14ac:dyDescent="0.2">
      <c r="B164" s="295">
        <v>1</v>
      </c>
      <c r="C164" s="295">
        <v>292</v>
      </c>
      <c r="D164" s="312" t="s">
        <v>733</v>
      </c>
      <c r="E164" s="310">
        <v>2747</v>
      </c>
      <c r="F164" s="310">
        <v>1155</v>
      </c>
      <c r="G164" s="310">
        <v>2381</v>
      </c>
      <c r="H164" s="311">
        <v>0.42045868219876198</v>
      </c>
      <c r="I164" s="249">
        <v>1.63880722385552</v>
      </c>
      <c r="J164" s="249">
        <v>-0.21192098337339799</v>
      </c>
      <c r="K164" s="92">
        <v>-582.14694132672503</v>
      </c>
    </row>
    <row r="165" spans="2:11" x14ac:dyDescent="0.2">
      <c r="B165" s="295">
        <v>1</v>
      </c>
      <c r="C165" s="295">
        <v>293</v>
      </c>
      <c r="D165" s="312" t="s">
        <v>734</v>
      </c>
      <c r="E165" s="310">
        <v>24341</v>
      </c>
      <c r="F165" s="310">
        <v>9626</v>
      </c>
      <c r="G165" s="310">
        <v>3430</v>
      </c>
      <c r="H165" s="311">
        <v>0.395464442709831</v>
      </c>
      <c r="I165" s="249">
        <v>9.9029154518950406</v>
      </c>
      <c r="J165" s="249">
        <v>0.85810743915294196</v>
      </c>
      <c r="K165" s="92">
        <v>20887.193176421799</v>
      </c>
    </row>
    <row r="166" spans="2:11" x14ac:dyDescent="0.2">
      <c r="B166" s="295">
        <v>1</v>
      </c>
      <c r="C166" s="295">
        <v>294</v>
      </c>
      <c r="D166" s="312" t="s">
        <v>735</v>
      </c>
      <c r="E166" s="310">
        <v>4903</v>
      </c>
      <c r="F166" s="310">
        <v>1690</v>
      </c>
      <c r="G166" s="310">
        <v>2432</v>
      </c>
      <c r="H166" s="311">
        <v>0.34468692637160903</v>
      </c>
      <c r="I166" s="249">
        <v>2.7109375</v>
      </c>
      <c r="J166" s="249">
        <v>-0.18425599226400599</v>
      </c>
      <c r="K166" s="92">
        <v>-903.407130070422</v>
      </c>
    </row>
    <row r="167" spans="2:11" x14ac:dyDescent="0.2">
      <c r="B167" s="295">
        <v>1</v>
      </c>
      <c r="C167" s="295">
        <v>295</v>
      </c>
      <c r="D167" s="312" t="s">
        <v>736</v>
      </c>
      <c r="E167" s="310">
        <v>22665</v>
      </c>
      <c r="F167" s="310">
        <v>10082</v>
      </c>
      <c r="G167" s="310">
        <v>2986</v>
      </c>
      <c r="H167" s="311">
        <v>0.44482682550187502</v>
      </c>
      <c r="I167" s="249">
        <v>10.966845277963801</v>
      </c>
      <c r="J167" s="249">
        <v>0.89322842764558397</v>
      </c>
      <c r="K167" s="92">
        <v>20245.0223125872</v>
      </c>
    </row>
    <row r="168" spans="2:11" x14ac:dyDescent="0.2">
      <c r="B168" s="295">
        <v>1</v>
      </c>
      <c r="C168" s="295">
        <v>296</v>
      </c>
      <c r="D168" s="312" t="s">
        <v>737</v>
      </c>
      <c r="E168" s="310">
        <v>17068</v>
      </c>
      <c r="F168" s="310">
        <v>6822</v>
      </c>
      <c r="G168" s="310">
        <v>3249</v>
      </c>
      <c r="H168" s="311">
        <v>0.399695336301851</v>
      </c>
      <c r="I168" s="249">
        <v>7.3530317020621698</v>
      </c>
      <c r="J168" s="249">
        <v>0.50106430759600096</v>
      </c>
      <c r="K168" s="92">
        <v>8552.1656020485498</v>
      </c>
    </row>
    <row r="169" spans="2:11" x14ac:dyDescent="0.2">
      <c r="B169" s="295">
        <v>1</v>
      </c>
      <c r="C169" s="295">
        <v>297</v>
      </c>
      <c r="D169" s="312" t="s">
        <v>738</v>
      </c>
      <c r="E169" s="310">
        <v>4965</v>
      </c>
      <c r="F169" s="310">
        <v>1852</v>
      </c>
      <c r="G169" s="310">
        <v>2917</v>
      </c>
      <c r="H169" s="311">
        <v>0.3730110775428</v>
      </c>
      <c r="I169" s="249">
        <v>2.3369900582790502</v>
      </c>
      <c r="J169" s="249">
        <v>-0.16133980444516399</v>
      </c>
      <c r="K169" s="92">
        <v>-801.05212907023997</v>
      </c>
    </row>
    <row r="170" spans="2:11" x14ac:dyDescent="0.2">
      <c r="B170" s="295">
        <v>1</v>
      </c>
      <c r="C170" s="295">
        <v>298</v>
      </c>
      <c r="D170" s="312" t="s">
        <v>739</v>
      </c>
      <c r="E170" s="310">
        <v>6521</v>
      </c>
      <c r="F170" s="310">
        <v>1519</v>
      </c>
      <c r="G170" s="310">
        <v>1910</v>
      </c>
      <c r="H170" s="311">
        <v>0.23293973316975899</v>
      </c>
      <c r="I170" s="249">
        <v>4.2094240837696297</v>
      </c>
      <c r="J170" s="249">
        <v>-0.20453024780161</v>
      </c>
      <c r="K170" s="92">
        <v>-1333.7417459143001</v>
      </c>
    </row>
    <row r="171" spans="2:11" x14ac:dyDescent="0.2">
      <c r="B171" s="295">
        <v>2</v>
      </c>
      <c r="C171" s="295">
        <v>301</v>
      </c>
      <c r="D171" s="312" t="s">
        <v>740</v>
      </c>
      <c r="E171" s="310">
        <v>4628</v>
      </c>
      <c r="F171" s="310">
        <v>2801</v>
      </c>
      <c r="G171" s="310">
        <v>774</v>
      </c>
      <c r="H171" s="311">
        <v>0.60522904062229899</v>
      </c>
      <c r="I171" s="249">
        <v>9.5981912144702903</v>
      </c>
      <c r="J171" s="249">
        <v>0.36567884338554202</v>
      </c>
      <c r="K171" s="92">
        <v>1692.36168718829</v>
      </c>
    </row>
    <row r="172" spans="2:11" x14ac:dyDescent="0.2">
      <c r="B172" s="295">
        <v>2</v>
      </c>
      <c r="C172" s="295">
        <v>302</v>
      </c>
      <c r="D172" s="312" t="s">
        <v>741</v>
      </c>
      <c r="E172" s="310">
        <v>999</v>
      </c>
      <c r="F172" s="310">
        <v>401</v>
      </c>
      <c r="G172" s="310">
        <v>760</v>
      </c>
      <c r="H172" s="311">
        <v>0.40140140140140101</v>
      </c>
      <c r="I172" s="249">
        <v>1.84210526315789</v>
      </c>
      <c r="J172" s="249">
        <v>-0.29256245129778402</v>
      </c>
      <c r="K172" s="92">
        <v>-292.26988884648603</v>
      </c>
    </row>
    <row r="173" spans="2:11" x14ac:dyDescent="0.2">
      <c r="B173" s="295">
        <v>2</v>
      </c>
      <c r="C173" s="295">
        <v>303</v>
      </c>
      <c r="D173" s="312" t="s">
        <v>742</v>
      </c>
      <c r="E173" s="310">
        <v>3018</v>
      </c>
      <c r="F173" s="310">
        <v>667</v>
      </c>
      <c r="G173" s="310">
        <v>1500</v>
      </c>
      <c r="H173" s="311">
        <v>0.22100728959575899</v>
      </c>
      <c r="I173" s="249">
        <v>2.4566666666666701</v>
      </c>
      <c r="J173" s="249">
        <v>-0.412108158356085</v>
      </c>
      <c r="K173" s="92">
        <v>-1243.7424219186601</v>
      </c>
    </row>
    <row r="174" spans="2:11" x14ac:dyDescent="0.2">
      <c r="B174" s="295">
        <v>2</v>
      </c>
      <c r="C174" s="295">
        <v>304</v>
      </c>
      <c r="D174" s="312" t="s">
        <v>743</v>
      </c>
      <c r="E174" s="310">
        <v>2222</v>
      </c>
      <c r="F174" s="310">
        <v>1081</v>
      </c>
      <c r="G174" s="310">
        <v>1693</v>
      </c>
      <c r="H174" s="311">
        <v>0.48649864986498598</v>
      </c>
      <c r="I174" s="249">
        <v>1.95097460129947</v>
      </c>
      <c r="J174" s="249">
        <v>-0.140913297657449</v>
      </c>
      <c r="K174" s="92">
        <v>-313.10934739485299</v>
      </c>
    </row>
    <row r="175" spans="2:11" x14ac:dyDescent="0.2">
      <c r="B175" s="295">
        <v>2</v>
      </c>
      <c r="C175" s="295">
        <v>305</v>
      </c>
      <c r="D175" s="312" t="s">
        <v>744</v>
      </c>
      <c r="E175" s="310">
        <v>1419</v>
      </c>
      <c r="F175" s="310">
        <v>594</v>
      </c>
      <c r="G175" s="310">
        <v>1080</v>
      </c>
      <c r="H175" s="311">
        <v>0.418604651162791</v>
      </c>
      <c r="I175" s="249">
        <v>1.86388888888889</v>
      </c>
      <c r="J175" s="249">
        <v>-0.25548496990029901</v>
      </c>
      <c r="K175" s="92">
        <v>-362.53317228852399</v>
      </c>
    </row>
    <row r="176" spans="2:11" x14ac:dyDescent="0.2">
      <c r="B176" s="295">
        <v>2</v>
      </c>
      <c r="C176" s="295">
        <v>306</v>
      </c>
      <c r="D176" s="312" t="s">
        <v>745</v>
      </c>
      <c r="E176" s="310">
        <v>15282</v>
      </c>
      <c r="F176" s="310">
        <v>8227</v>
      </c>
      <c r="G176" s="310">
        <v>1476</v>
      </c>
      <c r="H176" s="311">
        <v>0.53834576626096098</v>
      </c>
      <c r="I176" s="249">
        <v>15.927506775067799</v>
      </c>
      <c r="J176" s="249">
        <v>0.90888277599142298</v>
      </c>
      <c r="K176" s="92">
        <v>13889.546582700899</v>
      </c>
    </row>
    <row r="177" spans="2:11" x14ac:dyDescent="0.2">
      <c r="B177" s="295">
        <v>2</v>
      </c>
      <c r="C177" s="295">
        <v>307</v>
      </c>
      <c r="D177" s="312" t="s">
        <v>746</v>
      </c>
      <c r="E177" s="310">
        <v>2461</v>
      </c>
      <c r="F177" s="310">
        <v>500</v>
      </c>
      <c r="G177" s="310">
        <v>1024</v>
      </c>
      <c r="H177" s="311">
        <v>0.20316944331572501</v>
      </c>
      <c r="I177" s="249">
        <v>2.8916015625</v>
      </c>
      <c r="J177" s="249">
        <v>-0.43865609334920203</v>
      </c>
      <c r="K177" s="92">
        <v>-1079.5326457323899</v>
      </c>
    </row>
    <row r="178" spans="2:11" x14ac:dyDescent="0.2">
      <c r="B178" s="295">
        <v>2</v>
      </c>
      <c r="C178" s="295">
        <v>309</v>
      </c>
      <c r="D178" s="312" t="s">
        <v>747</v>
      </c>
      <c r="E178" s="310">
        <v>1285</v>
      </c>
      <c r="F178" s="310">
        <v>259</v>
      </c>
      <c r="G178" s="310">
        <v>1403</v>
      </c>
      <c r="H178" s="311">
        <v>0.20155642023346301</v>
      </c>
      <c r="I178" s="249">
        <v>1.10049893086244</v>
      </c>
      <c r="J178" s="249">
        <v>-0.54862665160915702</v>
      </c>
      <c r="K178" s="92">
        <v>-704.98524731776695</v>
      </c>
    </row>
    <row r="179" spans="2:11" x14ac:dyDescent="0.2">
      <c r="B179" s="295">
        <v>2</v>
      </c>
      <c r="C179" s="295">
        <v>310</v>
      </c>
      <c r="D179" s="312" t="s">
        <v>748</v>
      </c>
      <c r="E179" s="310">
        <v>2618</v>
      </c>
      <c r="F179" s="310">
        <v>905</v>
      </c>
      <c r="G179" s="310">
        <v>2247</v>
      </c>
      <c r="H179" s="311">
        <v>0.34568372803666902</v>
      </c>
      <c r="I179" s="249">
        <v>1.56786826880285</v>
      </c>
      <c r="J179" s="249">
        <v>-0.30910101313778798</v>
      </c>
      <c r="K179" s="92">
        <v>-809.22645239472797</v>
      </c>
    </row>
    <row r="180" spans="2:11" x14ac:dyDescent="0.2">
      <c r="B180" s="295">
        <v>2</v>
      </c>
      <c r="C180" s="295">
        <v>311</v>
      </c>
      <c r="D180" s="312" t="s">
        <v>749</v>
      </c>
      <c r="E180" s="310">
        <v>3734</v>
      </c>
      <c r="F180" s="310">
        <v>1342</v>
      </c>
      <c r="G180" s="310">
        <v>1983</v>
      </c>
      <c r="H180" s="311">
        <v>0.359400107123728</v>
      </c>
      <c r="I180" s="249">
        <v>2.5597579425113501</v>
      </c>
      <c r="J180" s="249">
        <v>-0.21550228086605799</v>
      </c>
      <c r="K180" s="92">
        <v>-804.68551675386198</v>
      </c>
    </row>
    <row r="181" spans="2:11" x14ac:dyDescent="0.2">
      <c r="B181" s="295">
        <v>2</v>
      </c>
      <c r="C181" s="295">
        <v>312</v>
      </c>
      <c r="D181" s="312" t="s">
        <v>750</v>
      </c>
      <c r="E181" s="310">
        <v>3116</v>
      </c>
      <c r="F181" s="310">
        <v>1231</v>
      </c>
      <c r="G181" s="310">
        <v>2082</v>
      </c>
      <c r="H181" s="311">
        <v>0.39505776636713702</v>
      </c>
      <c r="I181" s="249">
        <v>2.08789625360231</v>
      </c>
      <c r="J181" s="249">
        <v>-0.21259156764297199</v>
      </c>
      <c r="K181" s="92">
        <v>-662.43532477550195</v>
      </c>
    </row>
    <row r="182" spans="2:11" x14ac:dyDescent="0.2">
      <c r="B182" s="295">
        <v>2</v>
      </c>
      <c r="C182" s="295">
        <v>321</v>
      </c>
      <c r="D182" s="312" t="s">
        <v>751</v>
      </c>
      <c r="E182" s="310">
        <v>4561</v>
      </c>
      <c r="F182" s="310">
        <v>1548</v>
      </c>
      <c r="G182" s="310">
        <v>956</v>
      </c>
      <c r="H182" s="311">
        <v>0.33939925454944098</v>
      </c>
      <c r="I182" s="249">
        <v>6.3901673640167402</v>
      </c>
      <c r="J182" s="249">
        <v>-7.1302876244632898E-2</v>
      </c>
      <c r="K182" s="92">
        <v>-325.21241855177101</v>
      </c>
    </row>
    <row r="183" spans="2:11" x14ac:dyDescent="0.2">
      <c r="B183" s="295">
        <v>2</v>
      </c>
      <c r="C183" s="295">
        <v>322</v>
      </c>
      <c r="D183" s="312" t="s">
        <v>752</v>
      </c>
      <c r="E183" s="310">
        <v>439</v>
      </c>
      <c r="F183" s="310">
        <v>150</v>
      </c>
      <c r="G183" s="310">
        <v>454</v>
      </c>
      <c r="H183" s="311">
        <v>0.34168564920273298</v>
      </c>
      <c r="I183" s="249">
        <v>1.2973568281938299</v>
      </c>
      <c r="J183" s="249">
        <v>-0.40469046947318499</v>
      </c>
      <c r="K183" s="92">
        <v>-177.65911609872799</v>
      </c>
    </row>
    <row r="184" spans="2:11" x14ac:dyDescent="0.2">
      <c r="B184" s="295">
        <v>2</v>
      </c>
      <c r="C184" s="295">
        <v>323</v>
      </c>
      <c r="D184" s="312" t="s">
        <v>753</v>
      </c>
      <c r="E184" s="310">
        <v>669</v>
      </c>
      <c r="F184" s="310">
        <v>156</v>
      </c>
      <c r="G184" s="310">
        <v>449</v>
      </c>
      <c r="H184" s="311">
        <v>0.23318385650224199</v>
      </c>
      <c r="I184" s="249">
        <v>1.8374164810690401</v>
      </c>
      <c r="J184" s="249">
        <v>-0.50710569279916295</v>
      </c>
      <c r="K184" s="92">
        <v>-339.25370848263998</v>
      </c>
    </row>
    <row r="185" spans="2:11" x14ac:dyDescent="0.2">
      <c r="B185" s="295">
        <v>2</v>
      </c>
      <c r="C185" s="295">
        <v>324</v>
      </c>
      <c r="D185" s="312" t="s">
        <v>754</v>
      </c>
      <c r="E185" s="310">
        <v>697</v>
      </c>
      <c r="F185" s="310">
        <v>606</v>
      </c>
      <c r="G185" s="310">
        <v>558</v>
      </c>
      <c r="H185" s="311">
        <v>0.86944045911047296</v>
      </c>
      <c r="I185" s="249">
        <v>2.3351254480286698</v>
      </c>
      <c r="J185" s="249">
        <v>0.27619316579268699</v>
      </c>
      <c r="K185" s="92">
        <v>192.50663655750299</v>
      </c>
    </row>
    <row r="186" spans="2:11" x14ac:dyDescent="0.2">
      <c r="B186" s="295">
        <v>2</v>
      </c>
      <c r="C186" s="295">
        <v>325</v>
      </c>
      <c r="D186" s="312" t="s">
        <v>755</v>
      </c>
      <c r="E186" s="310">
        <v>188</v>
      </c>
      <c r="F186" s="310">
        <v>49</v>
      </c>
      <c r="G186" s="310">
        <v>288</v>
      </c>
      <c r="H186" s="311">
        <v>0.26063829787234</v>
      </c>
      <c r="I186" s="249">
        <v>0.82291666666666696</v>
      </c>
      <c r="J186" s="249">
        <v>-0.52842551831089901</v>
      </c>
      <c r="K186" s="92">
        <v>-99.343997442448895</v>
      </c>
    </row>
    <row r="187" spans="2:11" x14ac:dyDescent="0.2">
      <c r="B187" s="295">
        <v>2</v>
      </c>
      <c r="C187" s="295">
        <v>326</v>
      </c>
      <c r="D187" s="312" t="s">
        <v>756</v>
      </c>
      <c r="E187" s="310">
        <v>730</v>
      </c>
      <c r="F187" s="310">
        <v>238</v>
      </c>
      <c r="G187" s="310">
        <v>931</v>
      </c>
      <c r="H187" s="311">
        <v>0.32602739726027402</v>
      </c>
      <c r="I187" s="249">
        <v>1.0397422126745399</v>
      </c>
      <c r="J187" s="249">
        <v>-0.42191902276225102</v>
      </c>
      <c r="K187" s="92">
        <v>-308.00088661644298</v>
      </c>
    </row>
    <row r="188" spans="2:11" x14ac:dyDescent="0.2">
      <c r="B188" s="295">
        <v>2</v>
      </c>
      <c r="C188" s="295">
        <v>329</v>
      </c>
      <c r="D188" s="312" t="s">
        <v>757</v>
      </c>
      <c r="E188" s="310">
        <v>15624</v>
      </c>
      <c r="F188" s="310">
        <v>12633</v>
      </c>
      <c r="G188" s="310">
        <v>1721</v>
      </c>
      <c r="H188" s="311">
        <v>0.80856374807987696</v>
      </c>
      <c r="I188" s="249">
        <v>16.418942475305101</v>
      </c>
      <c r="J188" s="249">
        <v>1.26388267901861</v>
      </c>
      <c r="K188" s="92">
        <v>19746.902976986799</v>
      </c>
    </row>
    <row r="189" spans="2:11" x14ac:dyDescent="0.2">
      <c r="B189" s="295">
        <v>2</v>
      </c>
      <c r="C189" s="295">
        <v>331</v>
      </c>
      <c r="D189" s="312" t="s">
        <v>758</v>
      </c>
      <c r="E189" s="310">
        <v>2565</v>
      </c>
      <c r="F189" s="310">
        <v>917</v>
      </c>
      <c r="G189" s="310">
        <v>619</v>
      </c>
      <c r="H189" s="311">
        <v>0.35750487329434699</v>
      </c>
      <c r="I189" s="249">
        <v>5.62520193861066</v>
      </c>
      <c r="J189" s="249">
        <v>-0.15127151449018</v>
      </c>
      <c r="K189" s="92">
        <v>-388.01143466731099</v>
      </c>
    </row>
    <row r="190" spans="2:11" x14ac:dyDescent="0.2">
      <c r="B190" s="295">
        <v>2</v>
      </c>
      <c r="C190" s="295">
        <v>332</v>
      </c>
      <c r="D190" s="312" t="s">
        <v>759</v>
      </c>
      <c r="E190" s="310">
        <v>3279</v>
      </c>
      <c r="F190" s="310">
        <v>1286</v>
      </c>
      <c r="G190" s="310">
        <v>2310</v>
      </c>
      <c r="H190" s="311">
        <v>0.39219274168953899</v>
      </c>
      <c r="I190" s="249">
        <v>1.97619047619048</v>
      </c>
      <c r="J190" s="249">
        <v>-0.213977132472291</v>
      </c>
      <c r="K190" s="92">
        <v>-701.63101737664203</v>
      </c>
    </row>
    <row r="191" spans="2:11" x14ac:dyDescent="0.2">
      <c r="B191" s="295">
        <v>2</v>
      </c>
      <c r="C191" s="295">
        <v>333</v>
      </c>
      <c r="D191" s="312" t="s">
        <v>760</v>
      </c>
      <c r="E191" s="310">
        <v>1517</v>
      </c>
      <c r="F191" s="310">
        <v>706</v>
      </c>
      <c r="G191" s="310">
        <v>1035</v>
      </c>
      <c r="H191" s="311">
        <v>0.46539222148978199</v>
      </c>
      <c r="I191" s="249">
        <v>2.14782608695652</v>
      </c>
      <c r="J191" s="249">
        <v>-0.18543880595492099</v>
      </c>
      <c r="K191" s="92">
        <v>-281.31066863361502</v>
      </c>
    </row>
    <row r="192" spans="2:11" x14ac:dyDescent="0.2">
      <c r="B192" s="295">
        <v>2</v>
      </c>
      <c r="C192" s="295">
        <v>334</v>
      </c>
      <c r="D192" s="312" t="s">
        <v>761</v>
      </c>
      <c r="E192" s="310">
        <v>419</v>
      </c>
      <c r="F192" s="310">
        <v>93</v>
      </c>
      <c r="G192" s="310">
        <v>390</v>
      </c>
      <c r="H192" s="311">
        <v>0.221957040572792</v>
      </c>
      <c r="I192" s="249">
        <v>1.3128205128205099</v>
      </c>
      <c r="J192" s="249">
        <v>-0.54872125707346098</v>
      </c>
      <c r="K192" s="92">
        <v>-229.91420671378</v>
      </c>
    </row>
    <row r="193" spans="2:11" x14ac:dyDescent="0.2">
      <c r="B193" s="295">
        <v>2</v>
      </c>
      <c r="C193" s="295">
        <v>335</v>
      </c>
      <c r="D193" s="312" t="s">
        <v>762</v>
      </c>
      <c r="E193" s="310">
        <v>232</v>
      </c>
      <c r="F193" s="310">
        <v>114</v>
      </c>
      <c r="G193" s="310">
        <v>387</v>
      </c>
      <c r="H193" s="311">
        <v>0.49137931034482801</v>
      </c>
      <c r="I193" s="249">
        <v>0.89405684754521997</v>
      </c>
      <c r="J193" s="249">
        <v>-0.24702397274833601</v>
      </c>
      <c r="K193" s="92">
        <v>-57.3095616776139</v>
      </c>
    </row>
    <row r="194" spans="2:11" x14ac:dyDescent="0.2">
      <c r="B194" s="295">
        <v>2</v>
      </c>
      <c r="C194" s="295">
        <v>336</v>
      </c>
      <c r="D194" s="312" t="s">
        <v>763</v>
      </c>
      <c r="E194" s="310">
        <v>176</v>
      </c>
      <c r="F194" s="310">
        <v>58</v>
      </c>
      <c r="G194" s="310">
        <v>196</v>
      </c>
      <c r="H194" s="311">
        <v>0.32954545454545497</v>
      </c>
      <c r="I194" s="249">
        <v>1.19387755102041</v>
      </c>
      <c r="J194" s="249">
        <v>-0.43277507324546899</v>
      </c>
      <c r="K194" s="92">
        <v>-76.168412891202607</v>
      </c>
    </row>
    <row r="195" spans="2:11" x14ac:dyDescent="0.2">
      <c r="B195" s="295">
        <v>2</v>
      </c>
      <c r="C195" s="295">
        <v>337</v>
      </c>
      <c r="D195" s="312" t="s">
        <v>764</v>
      </c>
      <c r="E195" s="310">
        <v>4083</v>
      </c>
      <c r="F195" s="310">
        <v>1612</v>
      </c>
      <c r="G195" s="310">
        <v>776</v>
      </c>
      <c r="H195" s="311">
        <v>0.39480773940729902</v>
      </c>
      <c r="I195" s="249">
        <v>7.3389175257731996</v>
      </c>
      <c r="J195" s="249">
        <v>1.15251445960288E-2</v>
      </c>
      <c r="K195" s="92">
        <v>47.057165385585499</v>
      </c>
    </row>
    <row r="196" spans="2:11" x14ac:dyDescent="0.2">
      <c r="B196" s="295">
        <v>2</v>
      </c>
      <c r="C196" s="295">
        <v>338</v>
      </c>
      <c r="D196" s="312" t="s">
        <v>765</v>
      </c>
      <c r="E196" s="310">
        <v>1480</v>
      </c>
      <c r="F196" s="310">
        <v>529</v>
      </c>
      <c r="G196" s="310">
        <v>404</v>
      </c>
      <c r="H196" s="311">
        <v>0.357432432432432</v>
      </c>
      <c r="I196" s="249">
        <v>4.9727722772277199</v>
      </c>
      <c r="J196" s="249">
        <v>-0.21514327060479599</v>
      </c>
      <c r="K196" s="92">
        <v>-318.41204049509798</v>
      </c>
    </row>
    <row r="197" spans="2:11" x14ac:dyDescent="0.2">
      <c r="B197" s="295">
        <v>2</v>
      </c>
      <c r="C197" s="295">
        <v>339</v>
      </c>
      <c r="D197" s="312" t="s">
        <v>766</v>
      </c>
      <c r="E197" s="310">
        <v>404</v>
      </c>
      <c r="F197" s="310">
        <v>164</v>
      </c>
      <c r="G197" s="310">
        <v>645</v>
      </c>
      <c r="H197" s="311">
        <v>0.40594059405940602</v>
      </c>
      <c r="I197" s="249">
        <v>0.88062015503876001</v>
      </c>
      <c r="J197" s="249">
        <v>-0.34375195550268001</v>
      </c>
      <c r="K197" s="92">
        <v>-138.875790023083</v>
      </c>
    </row>
    <row r="198" spans="2:11" x14ac:dyDescent="0.2">
      <c r="B198" s="295">
        <v>2</v>
      </c>
      <c r="C198" s="295">
        <v>340</v>
      </c>
      <c r="D198" s="312" t="s">
        <v>767</v>
      </c>
      <c r="E198" s="310">
        <v>557</v>
      </c>
      <c r="F198" s="310">
        <v>89</v>
      </c>
      <c r="G198" s="310">
        <v>401</v>
      </c>
      <c r="H198" s="311">
        <v>0.15978456014362699</v>
      </c>
      <c r="I198" s="249">
        <v>1.6109725685785501</v>
      </c>
      <c r="J198" s="249">
        <v>-0.60758083956986497</v>
      </c>
      <c r="K198" s="92">
        <v>-338.42252764041501</v>
      </c>
    </row>
    <row r="199" spans="2:11" x14ac:dyDescent="0.2">
      <c r="B199" s="295">
        <v>2</v>
      </c>
      <c r="C199" s="295">
        <v>341</v>
      </c>
      <c r="D199" s="312" t="s">
        <v>768</v>
      </c>
      <c r="E199" s="310">
        <v>522</v>
      </c>
      <c r="F199" s="310">
        <v>100</v>
      </c>
      <c r="G199" s="310">
        <v>365</v>
      </c>
      <c r="H199" s="311">
        <v>0.19157088122605401</v>
      </c>
      <c r="I199" s="249">
        <v>1.7041095890411</v>
      </c>
      <c r="J199" s="249">
        <v>-0.56735291127626897</v>
      </c>
      <c r="K199" s="92">
        <v>-296.15821968621202</v>
      </c>
    </row>
    <row r="200" spans="2:11" x14ac:dyDescent="0.2">
      <c r="B200" s="295">
        <v>2</v>
      </c>
      <c r="C200" s="295">
        <v>342</v>
      </c>
      <c r="D200" s="312" t="s">
        <v>769</v>
      </c>
      <c r="E200" s="310">
        <v>3397</v>
      </c>
      <c r="F200" s="310">
        <v>1557</v>
      </c>
      <c r="G200" s="310">
        <v>964</v>
      </c>
      <c r="H200" s="311">
        <v>0.45834559905799199</v>
      </c>
      <c r="I200" s="249">
        <v>5.1390041493775902</v>
      </c>
      <c r="J200" s="249">
        <v>-1.66112964423718E-2</v>
      </c>
      <c r="K200" s="92">
        <v>-56.428574014737201</v>
      </c>
    </row>
    <row r="201" spans="2:11" x14ac:dyDescent="0.2">
      <c r="B201" s="295">
        <v>2</v>
      </c>
      <c r="C201" s="295">
        <v>344</v>
      </c>
      <c r="D201" s="312" t="s">
        <v>770</v>
      </c>
      <c r="E201" s="310">
        <v>896</v>
      </c>
      <c r="F201" s="310">
        <v>422</v>
      </c>
      <c r="G201" s="310">
        <v>915</v>
      </c>
      <c r="H201" s="311">
        <v>0.47098214285714302</v>
      </c>
      <c r="I201" s="249">
        <v>1.44043715846995</v>
      </c>
      <c r="J201" s="249">
        <v>-0.22721502178463199</v>
      </c>
      <c r="K201" s="92">
        <v>-203.58465951903</v>
      </c>
    </row>
    <row r="202" spans="2:11" x14ac:dyDescent="0.2">
      <c r="B202" s="295">
        <v>2</v>
      </c>
      <c r="C202" s="295">
        <v>345</v>
      </c>
      <c r="D202" s="312" t="s">
        <v>771</v>
      </c>
      <c r="E202" s="310">
        <v>1628</v>
      </c>
      <c r="F202" s="310">
        <v>408</v>
      </c>
      <c r="G202" s="310">
        <v>485</v>
      </c>
      <c r="H202" s="311">
        <v>0.25061425061425102</v>
      </c>
      <c r="I202" s="249">
        <v>4.1979381443298998</v>
      </c>
      <c r="J202" s="249">
        <v>-0.36577266266641101</v>
      </c>
      <c r="K202" s="92">
        <v>-595.47789482091696</v>
      </c>
    </row>
    <row r="203" spans="2:11" x14ac:dyDescent="0.2">
      <c r="B203" s="295">
        <v>2</v>
      </c>
      <c r="C203" s="295">
        <v>351</v>
      </c>
      <c r="D203" s="312" t="s">
        <v>772</v>
      </c>
      <c r="E203" s="310">
        <v>133883</v>
      </c>
      <c r="F203" s="310">
        <v>190227</v>
      </c>
      <c r="G203" s="310">
        <v>5039</v>
      </c>
      <c r="H203" s="311">
        <v>1.42084506621453</v>
      </c>
      <c r="I203" s="249">
        <v>64.320301647152206</v>
      </c>
      <c r="J203" s="249">
        <v>8.1187585939490194</v>
      </c>
      <c r="K203" s="92">
        <v>1086963.75683368</v>
      </c>
    </row>
    <row r="204" spans="2:11" x14ac:dyDescent="0.2">
      <c r="B204" s="295">
        <v>2</v>
      </c>
      <c r="C204" s="295">
        <v>352</v>
      </c>
      <c r="D204" s="312" t="s">
        <v>773</v>
      </c>
      <c r="E204" s="310">
        <v>6264</v>
      </c>
      <c r="F204" s="310">
        <v>1594</v>
      </c>
      <c r="G204" s="310">
        <v>1654</v>
      </c>
      <c r="H204" s="311">
        <v>0.25446998722860797</v>
      </c>
      <c r="I204" s="249">
        <v>4.7509068923821003</v>
      </c>
      <c r="J204" s="249">
        <v>-0.16879521123535399</v>
      </c>
      <c r="K204" s="92">
        <v>-1057.33320317826</v>
      </c>
    </row>
    <row r="205" spans="2:11" x14ac:dyDescent="0.2">
      <c r="B205" s="295">
        <v>2</v>
      </c>
      <c r="C205" s="295">
        <v>353</v>
      </c>
      <c r="D205" s="312" t="s">
        <v>774</v>
      </c>
      <c r="E205" s="310">
        <v>4387</v>
      </c>
      <c r="F205" s="310">
        <v>630</v>
      </c>
      <c r="G205" s="310">
        <v>177</v>
      </c>
      <c r="H205" s="311">
        <v>0.14360610895828599</v>
      </c>
      <c r="I205" s="249">
        <v>28.344632768361599</v>
      </c>
      <c r="J205" s="249">
        <v>0.474845879671489</v>
      </c>
      <c r="K205" s="92">
        <v>2083.14887411882</v>
      </c>
    </row>
    <row r="206" spans="2:11" x14ac:dyDescent="0.2">
      <c r="B206" s="295">
        <v>2</v>
      </c>
      <c r="C206" s="295">
        <v>354</v>
      </c>
      <c r="D206" s="312" t="s">
        <v>775</v>
      </c>
      <c r="E206" s="310">
        <v>3160</v>
      </c>
      <c r="F206" s="310">
        <v>803</v>
      </c>
      <c r="G206" s="310">
        <v>1180</v>
      </c>
      <c r="H206" s="311">
        <v>0.25411392405063299</v>
      </c>
      <c r="I206" s="249">
        <v>3.3584745762711901</v>
      </c>
      <c r="J206" s="249">
        <v>-0.33468838211935398</v>
      </c>
      <c r="K206" s="92">
        <v>-1057.6152874971599</v>
      </c>
    </row>
    <row r="207" spans="2:11" x14ac:dyDescent="0.2">
      <c r="B207" s="295">
        <v>2</v>
      </c>
      <c r="C207" s="295">
        <v>355</v>
      </c>
      <c r="D207" s="312" t="s">
        <v>776</v>
      </c>
      <c r="E207" s="310">
        <v>41784</v>
      </c>
      <c r="F207" s="310">
        <v>22214</v>
      </c>
      <c r="G207" s="310">
        <v>5088</v>
      </c>
      <c r="H207" s="311">
        <v>0.53163890484395904</v>
      </c>
      <c r="I207" s="249">
        <v>12.578223270440301</v>
      </c>
      <c r="J207" s="249">
        <v>1.7667509703988</v>
      </c>
      <c r="K207" s="92">
        <v>73821.922547143404</v>
      </c>
    </row>
    <row r="208" spans="2:11" x14ac:dyDescent="0.2">
      <c r="B208" s="295">
        <v>2</v>
      </c>
      <c r="C208" s="295">
        <v>356</v>
      </c>
      <c r="D208" s="312" t="s">
        <v>777</v>
      </c>
      <c r="E208" s="310">
        <v>13054</v>
      </c>
      <c r="F208" s="310">
        <v>9938</v>
      </c>
      <c r="G208" s="310">
        <v>741</v>
      </c>
      <c r="H208" s="311">
        <v>0.76129921863030503</v>
      </c>
      <c r="I208" s="249">
        <v>31.028340080971699</v>
      </c>
      <c r="J208" s="249">
        <v>1.63573819293656</v>
      </c>
      <c r="K208" s="92">
        <v>21352.926370593799</v>
      </c>
    </row>
    <row r="209" spans="2:11" x14ac:dyDescent="0.2">
      <c r="B209" s="295">
        <v>2</v>
      </c>
      <c r="C209" s="295">
        <v>357</v>
      </c>
      <c r="D209" s="312" t="s">
        <v>778</v>
      </c>
      <c r="E209" s="310">
        <v>853</v>
      </c>
      <c r="F209" s="310">
        <v>293</v>
      </c>
      <c r="G209" s="310">
        <v>1230</v>
      </c>
      <c r="H209" s="311">
        <v>0.343493552168816</v>
      </c>
      <c r="I209" s="249">
        <v>0.931707317073171</v>
      </c>
      <c r="J209" s="249">
        <v>-0.40023541428236098</v>
      </c>
      <c r="K209" s="92">
        <v>-341.400808382854</v>
      </c>
    </row>
    <row r="210" spans="2:11" x14ac:dyDescent="0.2">
      <c r="B210" s="295">
        <v>2</v>
      </c>
      <c r="C210" s="295">
        <v>358</v>
      </c>
      <c r="D210" s="312" t="s">
        <v>779</v>
      </c>
      <c r="E210" s="310">
        <v>3116</v>
      </c>
      <c r="F210" s="310">
        <v>653</v>
      </c>
      <c r="G210" s="310">
        <v>347</v>
      </c>
      <c r="H210" s="311">
        <v>0.20956354300385099</v>
      </c>
      <c r="I210" s="249">
        <v>10.8616714697406</v>
      </c>
      <c r="J210" s="249">
        <v>-0.12059181374846201</v>
      </c>
      <c r="K210" s="92">
        <v>-375.76409164020799</v>
      </c>
    </row>
    <row r="211" spans="2:11" x14ac:dyDescent="0.2">
      <c r="B211" s="295">
        <v>2</v>
      </c>
      <c r="C211" s="295">
        <v>359</v>
      </c>
      <c r="D211" s="312" t="s">
        <v>780</v>
      </c>
      <c r="E211" s="310">
        <v>5298</v>
      </c>
      <c r="F211" s="310">
        <v>1291</v>
      </c>
      <c r="G211" s="310">
        <v>2480</v>
      </c>
      <c r="H211" s="311">
        <v>0.24367685919214799</v>
      </c>
      <c r="I211" s="249">
        <v>2.65685483870968</v>
      </c>
      <c r="J211" s="249">
        <v>-0.29285230550459102</v>
      </c>
      <c r="K211" s="92">
        <v>-1551.5315145633199</v>
      </c>
    </row>
    <row r="212" spans="2:11" x14ac:dyDescent="0.2">
      <c r="B212" s="295">
        <v>2</v>
      </c>
      <c r="C212" s="295">
        <v>360</v>
      </c>
      <c r="D212" s="312" t="s">
        <v>781</v>
      </c>
      <c r="E212" s="310">
        <v>9282</v>
      </c>
      <c r="F212" s="310">
        <v>1891</v>
      </c>
      <c r="G212" s="310">
        <v>3462</v>
      </c>
      <c r="H212" s="311">
        <v>0.20372764490411499</v>
      </c>
      <c r="I212" s="249">
        <v>3.2273252455228199</v>
      </c>
      <c r="J212" s="249">
        <v>-0.172134272036155</v>
      </c>
      <c r="K212" s="92">
        <v>-1597.7503130395901</v>
      </c>
    </row>
    <row r="213" spans="2:11" x14ac:dyDescent="0.2">
      <c r="B213" s="295">
        <v>2</v>
      </c>
      <c r="C213" s="295">
        <v>361</v>
      </c>
      <c r="D213" s="312" t="s">
        <v>782</v>
      </c>
      <c r="E213" s="310">
        <v>10306</v>
      </c>
      <c r="F213" s="310">
        <v>7718</v>
      </c>
      <c r="G213" s="310">
        <v>532</v>
      </c>
      <c r="H213" s="311">
        <v>0.74888414515816004</v>
      </c>
      <c r="I213" s="249">
        <v>33.879699248120303</v>
      </c>
      <c r="J213" s="249">
        <v>1.62089466926429</v>
      </c>
      <c r="K213" s="92">
        <v>16704.9404614378</v>
      </c>
    </row>
    <row r="214" spans="2:11" x14ac:dyDescent="0.2">
      <c r="B214" s="295">
        <v>2</v>
      </c>
      <c r="C214" s="295">
        <v>362</v>
      </c>
      <c r="D214" s="312" t="s">
        <v>783</v>
      </c>
      <c r="E214" s="310">
        <v>11351</v>
      </c>
      <c r="F214" s="310">
        <v>12512</v>
      </c>
      <c r="G214" s="310">
        <v>417</v>
      </c>
      <c r="H214" s="311">
        <v>1.1022817372918701</v>
      </c>
      <c r="I214" s="249">
        <v>57.2254196642686</v>
      </c>
      <c r="J214" s="249">
        <v>2.9221231532167402</v>
      </c>
      <c r="K214" s="92">
        <v>33169.019912163203</v>
      </c>
    </row>
    <row r="215" spans="2:11" x14ac:dyDescent="0.2">
      <c r="B215" s="295">
        <v>2</v>
      </c>
      <c r="C215" s="295">
        <v>363</v>
      </c>
      <c r="D215" s="312" t="s">
        <v>784</v>
      </c>
      <c r="E215" s="310">
        <v>17751</v>
      </c>
      <c r="F215" s="310">
        <v>6802</v>
      </c>
      <c r="G215" s="310">
        <v>597</v>
      </c>
      <c r="H215" s="311">
        <v>0.38318967945467902</v>
      </c>
      <c r="I215" s="249">
        <v>41.127303182579602</v>
      </c>
      <c r="J215" s="249">
        <v>1.7186570453137699</v>
      </c>
      <c r="K215" s="92">
        <v>30507.881211364798</v>
      </c>
    </row>
    <row r="216" spans="2:11" x14ac:dyDescent="0.2">
      <c r="B216" s="295">
        <v>2</v>
      </c>
      <c r="C216" s="295">
        <v>371</v>
      </c>
      <c r="D216" s="312" t="s">
        <v>785</v>
      </c>
      <c r="E216" s="310">
        <v>55159</v>
      </c>
      <c r="F216" s="310">
        <v>40349</v>
      </c>
      <c r="G216" s="310">
        <v>2097</v>
      </c>
      <c r="H216" s="311">
        <v>0.73150347178157704</v>
      </c>
      <c r="I216" s="249">
        <v>45.545064377682401</v>
      </c>
      <c r="J216" s="249">
        <v>3.6875734852184401</v>
      </c>
      <c r="K216" s="92">
        <v>203402.86587116399</v>
      </c>
    </row>
    <row r="217" spans="2:11" x14ac:dyDescent="0.2">
      <c r="B217" s="295">
        <v>2</v>
      </c>
      <c r="C217" s="295">
        <v>372</v>
      </c>
      <c r="D217" s="312" t="s">
        <v>786</v>
      </c>
      <c r="E217" s="310">
        <v>2674</v>
      </c>
      <c r="F217" s="310">
        <v>353</v>
      </c>
      <c r="G217" s="310">
        <v>367</v>
      </c>
      <c r="H217" s="311">
        <v>0.132011967090501</v>
      </c>
      <c r="I217" s="249">
        <v>8.2479564032697592</v>
      </c>
      <c r="J217" s="249">
        <v>-0.324003080060356</v>
      </c>
      <c r="K217" s="92">
        <v>-866.38423608139101</v>
      </c>
    </row>
    <row r="218" spans="2:11" x14ac:dyDescent="0.2">
      <c r="B218" s="295">
        <v>2</v>
      </c>
      <c r="C218" s="295">
        <v>381</v>
      </c>
      <c r="D218" s="312" t="s">
        <v>787</v>
      </c>
      <c r="E218" s="310">
        <v>1594</v>
      </c>
      <c r="F218" s="310">
        <v>610</v>
      </c>
      <c r="G218" s="310">
        <v>607</v>
      </c>
      <c r="H218" s="311">
        <v>0.38268506900878302</v>
      </c>
      <c r="I218" s="249">
        <v>3.6309719934102098</v>
      </c>
      <c r="J218" s="249">
        <v>-0.228714257796717</v>
      </c>
      <c r="K218" s="92">
        <v>-364.57052692796702</v>
      </c>
    </row>
    <row r="219" spans="2:11" x14ac:dyDescent="0.2">
      <c r="B219" s="295">
        <v>2</v>
      </c>
      <c r="C219" s="295">
        <v>382</v>
      </c>
      <c r="D219" s="312" t="s">
        <v>788</v>
      </c>
      <c r="E219" s="310">
        <v>870</v>
      </c>
      <c r="F219" s="310">
        <v>120</v>
      </c>
      <c r="G219" s="310">
        <v>357</v>
      </c>
      <c r="H219" s="311">
        <v>0.13793103448275901</v>
      </c>
      <c r="I219" s="249">
        <v>2.7731092436974798</v>
      </c>
      <c r="J219" s="249">
        <v>-0.580485197981777</v>
      </c>
      <c r="K219" s="92">
        <v>-505.02212224414598</v>
      </c>
    </row>
    <row r="220" spans="2:11" x14ac:dyDescent="0.2">
      <c r="B220" s="295">
        <v>2</v>
      </c>
      <c r="C220" s="295">
        <v>383</v>
      </c>
      <c r="D220" s="312" t="s">
        <v>789</v>
      </c>
      <c r="E220" s="310">
        <v>3583</v>
      </c>
      <c r="F220" s="310">
        <v>2023</v>
      </c>
      <c r="G220" s="310">
        <v>1166</v>
      </c>
      <c r="H220" s="311">
        <v>0.56461066145687999</v>
      </c>
      <c r="I220" s="249">
        <v>4.8078902229845601</v>
      </c>
      <c r="J220" s="249">
        <v>0.10609386555236899</v>
      </c>
      <c r="K220" s="92">
        <v>380.134320274137</v>
      </c>
    </row>
    <row r="221" spans="2:11" x14ac:dyDescent="0.2">
      <c r="B221" s="295">
        <v>2</v>
      </c>
      <c r="C221" s="295">
        <v>385</v>
      </c>
      <c r="D221" s="312" t="s">
        <v>790</v>
      </c>
      <c r="E221" s="310">
        <v>989</v>
      </c>
      <c r="F221" s="310">
        <v>253</v>
      </c>
      <c r="G221" s="310">
        <v>631</v>
      </c>
      <c r="H221" s="311">
        <v>0.25581395348837199</v>
      </c>
      <c r="I221" s="249">
        <v>1.9683042789223499</v>
      </c>
      <c r="J221" s="249">
        <v>-0.46331406604692699</v>
      </c>
      <c r="K221" s="92">
        <v>-458.21761132041098</v>
      </c>
    </row>
    <row r="222" spans="2:11" x14ac:dyDescent="0.2">
      <c r="B222" s="295">
        <v>2</v>
      </c>
      <c r="C222" s="295">
        <v>386</v>
      </c>
      <c r="D222" s="312" t="s">
        <v>791</v>
      </c>
      <c r="E222" s="310">
        <v>1461</v>
      </c>
      <c r="F222" s="310">
        <v>743</v>
      </c>
      <c r="G222" s="310">
        <v>408</v>
      </c>
      <c r="H222" s="311">
        <v>0.50855578370978805</v>
      </c>
      <c r="I222" s="249">
        <v>5.4019607843137303</v>
      </c>
      <c r="J222" s="249">
        <v>-1.8889512580097099E-2</v>
      </c>
      <c r="K222" s="92">
        <v>-27.597577879521801</v>
      </c>
    </row>
    <row r="223" spans="2:11" x14ac:dyDescent="0.2">
      <c r="B223" s="295">
        <v>2</v>
      </c>
      <c r="C223" s="295">
        <v>387</v>
      </c>
      <c r="D223" s="312" t="s">
        <v>792</v>
      </c>
      <c r="E223" s="310">
        <v>5254</v>
      </c>
      <c r="F223" s="310">
        <v>1601</v>
      </c>
      <c r="G223" s="310">
        <v>733</v>
      </c>
      <c r="H223" s="311">
        <v>0.30472021317091702</v>
      </c>
      <c r="I223" s="249">
        <v>9.3519781718963202</v>
      </c>
      <c r="J223" s="249">
        <v>1.9106029104300801E-2</v>
      </c>
      <c r="K223" s="92">
        <v>100.38307691399601</v>
      </c>
    </row>
    <row r="224" spans="2:11" x14ac:dyDescent="0.2">
      <c r="B224" s="295">
        <v>2</v>
      </c>
      <c r="C224" s="295">
        <v>388</v>
      </c>
      <c r="D224" s="312" t="s">
        <v>793</v>
      </c>
      <c r="E224" s="310">
        <v>1259</v>
      </c>
      <c r="F224" s="310">
        <v>283</v>
      </c>
      <c r="G224" s="310">
        <v>993</v>
      </c>
      <c r="H224" s="311">
        <v>0.22478157267672799</v>
      </c>
      <c r="I224" s="249">
        <v>1.5528700906344399</v>
      </c>
      <c r="J224" s="249">
        <v>-0.50545787964239597</v>
      </c>
      <c r="K224" s="92">
        <v>-636.371470469776</v>
      </c>
    </row>
    <row r="225" spans="2:11" x14ac:dyDescent="0.2">
      <c r="B225" s="295">
        <v>2</v>
      </c>
      <c r="C225" s="295">
        <v>389</v>
      </c>
      <c r="D225" s="312" t="s">
        <v>794</v>
      </c>
      <c r="E225" s="310">
        <v>59</v>
      </c>
      <c r="F225" s="310">
        <v>14</v>
      </c>
      <c r="G225" s="310">
        <v>58</v>
      </c>
      <c r="H225" s="311">
        <v>0.23728813559322001</v>
      </c>
      <c r="I225" s="249">
        <v>1.2586206896551699</v>
      </c>
      <c r="J225" s="249">
        <v>-0.54564281637887502</v>
      </c>
      <c r="K225" s="92">
        <v>-32.192926166353601</v>
      </c>
    </row>
    <row r="226" spans="2:11" x14ac:dyDescent="0.2">
      <c r="B226" s="295">
        <v>2</v>
      </c>
      <c r="C226" s="295">
        <v>390</v>
      </c>
      <c r="D226" s="312" t="s">
        <v>795</v>
      </c>
      <c r="E226" s="310">
        <v>1303</v>
      </c>
      <c r="F226" s="310">
        <v>230</v>
      </c>
      <c r="G226" s="310">
        <v>412</v>
      </c>
      <c r="H226" s="311">
        <v>0.17651573292402101</v>
      </c>
      <c r="I226" s="249">
        <v>3.7208737864077701</v>
      </c>
      <c r="J226" s="249">
        <v>-0.48400705466934102</v>
      </c>
      <c r="K226" s="92">
        <v>-630.66119223415103</v>
      </c>
    </row>
    <row r="227" spans="2:11" x14ac:dyDescent="0.2">
      <c r="B227" s="295">
        <v>2</v>
      </c>
      <c r="C227" s="295">
        <v>391</v>
      </c>
      <c r="D227" s="312" t="s">
        <v>796</v>
      </c>
      <c r="E227" s="310">
        <v>875</v>
      </c>
      <c r="F227" s="310">
        <v>196</v>
      </c>
      <c r="G227" s="310">
        <v>675</v>
      </c>
      <c r="H227" s="311">
        <v>0.224</v>
      </c>
      <c r="I227" s="249">
        <v>1.58666666666667</v>
      </c>
      <c r="J227" s="249">
        <v>-0.51947236019528298</v>
      </c>
      <c r="K227" s="92">
        <v>-454.53831517087298</v>
      </c>
    </row>
    <row r="228" spans="2:11" x14ac:dyDescent="0.2">
      <c r="B228" s="295">
        <v>2</v>
      </c>
      <c r="C228" s="295">
        <v>392</v>
      </c>
      <c r="D228" s="312" t="s">
        <v>797</v>
      </c>
      <c r="E228" s="310">
        <v>4364</v>
      </c>
      <c r="F228" s="310">
        <v>1255</v>
      </c>
      <c r="G228" s="310">
        <v>821</v>
      </c>
      <c r="H228" s="311">
        <v>0.28758020164986298</v>
      </c>
      <c r="I228" s="249">
        <v>6.8440925700365396</v>
      </c>
      <c r="J228" s="249">
        <v>-0.124598943350115</v>
      </c>
      <c r="K228" s="92">
        <v>-543.74978877990304</v>
      </c>
    </row>
    <row r="229" spans="2:11" x14ac:dyDescent="0.2">
      <c r="B229" s="295">
        <v>2</v>
      </c>
      <c r="C229" s="295">
        <v>393</v>
      </c>
      <c r="D229" s="312" t="s">
        <v>798</v>
      </c>
      <c r="E229" s="310">
        <v>859</v>
      </c>
      <c r="F229" s="310">
        <v>550</v>
      </c>
      <c r="G229" s="310">
        <v>629</v>
      </c>
      <c r="H229" s="311">
        <v>0.640279394644936</v>
      </c>
      <c r="I229" s="249">
        <v>2.2400635930047699</v>
      </c>
      <c r="J229" s="249">
        <v>3.4964049820057899E-3</v>
      </c>
      <c r="K229" s="92">
        <v>3.0034118795429801</v>
      </c>
    </row>
    <row r="230" spans="2:11" x14ac:dyDescent="0.2">
      <c r="B230" s="295">
        <v>2</v>
      </c>
      <c r="C230" s="295">
        <v>394</v>
      </c>
      <c r="D230" s="312" t="s">
        <v>799</v>
      </c>
      <c r="E230" s="310">
        <v>613</v>
      </c>
      <c r="F230" s="310">
        <v>153</v>
      </c>
      <c r="G230" s="310">
        <v>687</v>
      </c>
      <c r="H230" s="311">
        <v>0.24959216965742301</v>
      </c>
      <c r="I230" s="249">
        <v>1.1149927219796201</v>
      </c>
      <c r="J230" s="249">
        <v>-0.51540109829486302</v>
      </c>
      <c r="K230" s="92">
        <v>-315.94087325475101</v>
      </c>
    </row>
    <row r="231" spans="2:11" x14ac:dyDescent="0.2">
      <c r="B231" s="295">
        <v>2</v>
      </c>
      <c r="C231" s="295">
        <v>401</v>
      </c>
      <c r="D231" s="312" t="s">
        <v>800</v>
      </c>
      <c r="E231" s="310">
        <v>1090</v>
      </c>
      <c r="F231" s="310">
        <v>252</v>
      </c>
      <c r="G231" s="310">
        <v>197</v>
      </c>
      <c r="H231" s="311">
        <v>0.23119266055045901</v>
      </c>
      <c r="I231" s="249">
        <v>6.8121827411167502</v>
      </c>
      <c r="J231" s="249">
        <v>-0.31531057360909798</v>
      </c>
      <c r="K231" s="92">
        <v>-343.68852523391701</v>
      </c>
    </row>
    <row r="232" spans="2:11" x14ac:dyDescent="0.2">
      <c r="B232" s="295">
        <v>2</v>
      </c>
      <c r="C232" s="295">
        <v>402</v>
      </c>
      <c r="D232" s="312" t="s">
        <v>801</v>
      </c>
      <c r="E232" s="310">
        <v>575</v>
      </c>
      <c r="F232" s="310">
        <v>127</v>
      </c>
      <c r="G232" s="310">
        <v>659</v>
      </c>
      <c r="H232" s="311">
        <v>0.22086956521739101</v>
      </c>
      <c r="I232" s="249">
        <v>1.06525037936267</v>
      </c>
      <c r="J232" s="249">
        <v>-0.55310731326810403</v>
      </c>
      <c r="K232" s="92">
        <v>-318.03670512916</v>
      </c>
    </row>
    <row r="233" spans="2:11" x14ac:dyDescent="0.2">
      <c r="B233" s="295">
        <v>2</v>
      </c>
      <c r="C233" s="295">
        <v>403</v>
      </c>
      <c r="D233" s="312" t="s">
        <v>802</v>
      </c>
      <c r="E233" s="310">
        <v>1062</v>
      </c>
      <c r="F233" s="310">
        <v>168</v>
      </c>
      <c r="G233" s="310">
        <v>275</v>
      </c>
      <c r="H233" s="311">
        <v>0.15819209039547999</v>
      </c>
      <c r="I233" s="249">
        <v>4.47272727272727</v>
      </c>
      <c r="J233" s="249">
        <v>-0.48800773237525302</v>
      </c>
      <c r="K233" s="92">
        <v>-518.26421178251906</v>
      </c>
    </row>
    <row r="234" spans="2:11" x14ac:dyDescent="0.2">
      <c r="B234" s="295">
        <v>2</v>
      </c>
      <c r="C234" s="295">
        <v>404</v>
      </c>
      <c r="D234" s="312" t="s">
        <v>803</v>
      </c>
      <c r="E234" s="310">
        <v>16420</v>
      </c>
      <c r="F234" s="310">
        <v>13846</v>
      </c>
      <c r="G234" s="310">
        <v>1514</v>
      </c>
      <c r="H234" s="311">
        <v>0.84323995127892803</v>
      </c>
      <c r="I234" s="249">
        <v>19.9907529722589</v>
      </c>
      <c r="J234" s="249">
        <v>1.46333745411384</v>
      </c>
      <c r="K234" s="92">
        <v>24028.000996549301</v>
      </c>
    </row>
    <row r="235" spans="2:11" x14ac:dyDescent="0.2">
      <c r="B235" s="295">
        <v>2</v>
      </c>
      <c r="C235" s="295">
        <v>405</v>
      </c>
      <c r="D235" s="312" t="s">
        <v>804</v>
      </c>
      <c r="E235" s="310">
        <v>2068</v>
      </c>
      <c r="F235" s="310">
        <v>564</v>
      </c>
      <c r="G235" s="310">
        <v>1545</v>
      </c>
      <c r="H235" s="311">
        <v>0.27272727272727298</v>
      </c>
      <c r="I235" s="249">
        <v>1.70355987055016</v>
      </c>
      <c r="J235" s="249">
        <v>-0.41234630037949899</v>
      </c>
      <c r="K235" s="92">
        <v>-852.73214918480301</v>
      </c>
    </row>
    <row r="236" spans="2:11" x14ac:dyDescent="0.2">
      <c r="B236" s="295">
        <v>2</v>
      </c>
      <c r="C236" s="295">
        <v>406</v>
      </c>
      <c r="D236" s="312" t="s">
        <v>805</v>
      </c>
      <c r="E236" s="310">
        <v>3286</v>
      </c>
      <c r="F236" s="310">
        <v>1197</v>
      </c>
      <c r="G236" s="310">
        <v>2168</v>
      </c>
      <c r="H236" s="311">
        <v>0.36427267194156998</v>
      </c>
      <c r="I236" s="249">
        <v>2.0678044280442802</v>
      </c>
      <c r="J236" s="249">
        <v>-0.243972123507046</v>
      </c>
      <c r="K236" s="92">
        <v>-801.69239784415299</v>
      </c>
    </row>
    <row r="237" spans="2:11" x14ac:dyDescent="0.2">
      <c r="B237" s="295">
        <v>2</v>
      </c>
      <c r="C237" s="295">
        <v>407</v>
      </c>
      <c r="D237" s="312" t="s">
        <v>806</v>
      </c>
      <c r="E237" s="310">
        <v>1621</v>
      </c>
      <c r="F237" s="310">
        <v>497</v>
      </c>
      <c r="G237" s="310">
        <v>2324</v>
      </c>
      <c r="H237" s="311">
        <v>0.30660086366440498</v>
      </c>
      <c r="I237" s="249">
        <v>0.91135972461273695</v>
      </c>
      <c r="J237" s="249">
        <v>-0.41671172273796497</v>
      </c>
      <c r="K237" s="92">
        <v>-675.48970255824099</v>
      </c>
    </row>
    <row r="238" spans="2:11" x14ac:dyDescent="0.2">
      <c r="B238" s="295">
        <v>2</v>
      </c>
      <c r="C238" s="295">
        <v>408</v>
      </c>
      <c r="D238" s="312" t="s">
        <v>807</v>
      </c>
      <c r="E238" s="310">
        <v>211</v>
      </c>
      <c r="F238" s="310">
        <v>125</v>
      </c>
      <c r="G238" s="310">
        <v>150</v>
      </c>
      <c r="H238" s="311">
        <v>0.59241706161137397</v>
      </c>
      <c r="I238" s="249">
        <v>2.2400000000000002</v>
      </c>
      <c r="J238" s="249">
        <v>-7.8119039917108404E-2</v>
      </c>
      <c r="K238" s="92">
        <v>-16.483117422509899</v>
      </c>
    </row>
    <row r="239" spans="2:11" x14ac:dyDescent="0.2">
      <c r="B239" s="295">
        <v>2</v>
      </c>
      <c r="C239" s="295">
        <v>409</v>
      </c>
      <c r="D239" s="312" t="s">
        <v>808</v>
      </c>
      <c r="E239" s="310">
        <v>2496</v>
      </c>
      <c r="F239" s="310">
        <v>923</v>
      </c>
      <c r="G239" s="310">
        <v>668</v>
      </c>
      <c r="H239" s="311">
        <v>0.36979166666666702</v>
      </c>
      <c r="I239" s="249">
        <v>5.1182634730538901</v>
      </c>
      <c r="J239" s="249">
        <v>-0.15726940719437801</v>
      </c>
      <c r="K239" s="92">
        <v>-392.54444035716801</v>
      </c>
    </row>
    <row r="240" spans="2:11" x14ac:dyDescent="0.2">
      <c r="B240" s="295">
        <v>2</v>
      </c>
      <c r="C240" s="295">
        <v>410</v>
      </c>
      <c r="D240" s="312" t="s">
        <v>809</v>
      </c>
      <c r="E240" s="310">
        <v>275</v>
      </c>
      <c r="F240" s="310">
        <v>102</v>
      </c>
      <c r="G240" s="310">
        <v>255</v>
      </c>
      <c r="H240" s="311">
        <v>0.37090909090909102</v>
      </c>
      <c r="I240" s="249">
        <v>1.4784313725490199</v>
      </c>
      <c r="J240" s="249">
        <v>-0.369185867393588</v>
      </c>
      <c r="K240" s="92">
        <v>-101.52611353323699</v>
      </c>
    </row>
    <row r="241" spans="2:11" x14ac:dyDescent="0.2">
      <c r="B241" s="295">
        <v>2</v>
      </c>
      <c r="C241" s="295">
        <v>411</v>
      </c>
      <c r="D241" s="312" t="s">
        <v>810</v>
      </c>
      <c r="E241" s="310">
        <v>553</v>
      </c>
      <c r="F241" s="310">
        <v>111</v>
      </c>
      <c r="G241" s="310">
        <v>328</v>
      </c>
      <c r="H241" s="311">
        <v>0.20072332730560599</v>
      </c>
      <c r="I241" s="249">
        <v>2.0243902439024399</v>
      </c>
      <c r="J241" s="249">
        <v>-0.54371025995881395</v>
      </c>
      <c r="K241" s="92">
        <v>-300.671773757224</v>
      </c>
    </row>
    <row r="242" spans="2:11" x14ac:dyDescent="0.2">
      <c r="B242" s="295">
        <v>2</v>
      </c>
      <c r="C242" s="295">
        <v>412</v>
      </c>
      <c r="D242" s="312" t="s">
        <v>811</v>
      </c>
      <c r="E242" s="310">
        <v>5965</v>
      </c>
      <c r="F242" s="310">
        <v>3138</v>
      </c>
      <c r="G242" s="310">
        <v>889</v>
      </c>
      <c r="H242" s="311">
        <v>0.52606873428331902</v>
      </c>
      <c r="I242" s="249">
        <v>10.2395950506187</v>
      </c>
      <c r="J242" s="249">
        <v>0.34334169289123201</v>
      </c>
      <c r="K242" s="92">
        <v>2048.0331980962001</v>
      </c>
    </row>
    <row r="243" spans="2:11" x14ac:dyDescent="0.2">
      <c r="B243" s="295">
        <v>2</v>
      </c>
      <c r="C243" s="295">
        <v>413</v>
      </c>
      <c r="D243" s="312" t="s">
        <v>812</v>
      </c>
      <c r="E243" s="310">
        <v>2095</v>
      </c>
      <c r="F243" s="310">
        <v>921</v>
      </c>
      <c r="G243" s="310">
        <v>688</v>
      </c>
      <c r="H243" s="311">
        <v>0.439618138424821</v>
      </c>
      <c r="I243" s="249">
        <v>4.3837209302325597</v>
      </c>
      <c r="J243" s="249">
        <v>-0.11466046933686801</v>
      </c>
      <c r="K243" s="92">
        <v>-240.21368326073801</v>
      </c>
    </row>
    <row r="244" spans="2:11" x14ac:dyDescent="0.2">
      <c r="B244" s="295">
        <v>2</v>
      </c>
      <c r="C244" s="295">
        <v>414</v>
      </c>
      <c r="D244" s="312" t="s">
        <v>813</v>
      </c>
      <c r="E244" s="310">
        <v>2366</v>
      </c>
      <c r="F244" s="310">
        <v>538</v>
      </c>
      <c r="G244" s="310">
        <v>1928</v>
      </c>
      <c r="H244" s="311">
        <v>0.22738799661876599</v>
      </c>
      <c r="I244" s="249">
        <v>1.5062240663900399</v>
      </c>
      <c r="J244" s="249">
        <v>-0.46280992826807599</v>
      </c>
      <c r="K244" s="92">
        <v>-1095.0082902822701</v>
      </c>
    </row>
    <row r="245" spans="2:11" x14ac:dyDescent="0.2">
      <c r="B245" s="295">
        <v>2</v>
      </c>
      <c r="C245" s="295">
        <v>415</v>
      </c>
      <c r="D245" s="312" t="s">
        <v>814</v>
      </c>
      <c r="E245" s="310">
        <v>1446</v>
      </c>
      <c r="F245" s="310">
        <v>1485</v>
      </c>
      <c r="G245" s="310">
        <v>598</v>
      </c>
      <c r="H245" s="311">
        <v>1.0269709543568499</v>
      </c>
      <c r="I245" s="249">
        <v>4.9013377926421402</v>
      </c>
      <c r="J245" s="249">
        <v>0.585409368566849</v>
      </c>
      <c r="K245" s="92">
        <v>846.50194694766401</v>
      </c>
    </row>
    <row r="246" spans="2:11" x14ac:dyDescent="0.2">
      <c r="B246" s="295">
        <v>2</v>
      </c>
      <c r="C246" s="295">
        <v>416</v>
      </c>
      <c r="D246" s="312" t="s">
        <v>815</v>
      </c>
      <c r="E246" s="310">
        <v>119</v>
      </c>
      <c r="F246" s="310">
        <v>40</v>
      </c>
      <c r="G246" s="310">
        <v>290</v>
      </c>
      <c r="H246" s="311">
        <v>0.33613445378151302</v>
      </c>
      <c r="I246" s="249">
        <v>0.54827586206896595</v>
      </c>
      <c r="J246" s="249">
        <v>-0.45014777376321102</v>
      </c>
      <c r="K246" s="92">
        <v>-53.567585077822102</v>
      </c>
    </row>
    <row r="247" spans="2:11" x14ac:dyDescent="0.2">
      <c r="B247" s="295">
        <v>2</v>
      </c>
      <c r="C247" s="295">
        <v>418</v>
      </c>
      <c r="D247" s="312" t="s">
        <v>816</v>
      </c>
      <c r="E247" s="310">
        <v>2937</v>
      </c>
      <c r="F247" s="310">
        <v>1147</v>
      </c>
      <c r="G247" s="310">
        <v>1406</v>
      </c>
      <c r="H247" s="311">
        <v>0.39053455907388501</v>
      </c>
      <c r="I247" s="249">
        <v>2.9046941678520599</v>
      </c>
      <c r="J247" s="249">
        <v>-0.19537491695867901</v>
      </c>
      <c r="K247" s="92">
        <v>-573.81613110763999</v>
      </c>
    </row>
    <row r="248" spans="2:11" x14ac:dyDescent="0.2">
      <c r="B248" s="295">
        <v>2</v>
      </c>
      <c r="C248" s="295">
        <v>420</v>
      </c>
      <c r="D248" s="312" t="s">
        <v>817</v>
      </c>
      <c r="E248" s="310">
        <v>2418</v>
      </c>
      <c r="F248" s="310">
        <v>1053</v>
      </c>
      <c r="G248" s="310">
        <v>265</v>
      </c>
      <c r="H248" s="311">
        <v>0.43548387096774199</v>
      </c>
      <c r="I248" s="249">
        <v>13.0981132075472</v>
      </c>
      <c r="J248" s="249">
        <v>0.205112058499236</v>
      </c>
      <c r="K248" s="92">
        <v>495.96095745115201</v>
      </c>
    </row>
    <row r="249" spans="2:11" x14ac:dyDescent="0.2">
      <c r="B249" s="295">
        <v>2</v>
      </c>
      <c r="C249" s="295">
        <v>421</v>
      </c>
      <c r="D249" s="312" t="s">
        <v>818</v>
      </c>
      <c r="E249" s="310">
        <v>78</v>
      </c>
      <c r="F249" s="310">
        <v>142</v>
      </c>
      <c r="G249" s="310">
        <v>243</v>
      </c>
      <c r="H249" s="311">
        <v>1.82051282051282</v>
      </c>
      <c r="I249" s="249">
        <v>0.905349794238683</v>
      </c>
      <c r="J249" s="249">
        <v>1.34446738007523</v>
      </c>
      <c r="K249" s="92">
        <v>104.868455645868</v>
      </c>
    </row>
    <row r="250" spans="2:11" x14ac:dyDescent="0.2">
      <c r="B250" s="295">
        <v>2</v>
      </c>
      <c r="C250" s="295">
        <v>422</v>
      </c>
      <c r="D250" s="312" t="s">
        <v>819</v>
      </c>
      <c r="E250" s="310">
        <v>160</v>
      </c>
      <c r="F250" s="310">
        <v>25</v>
      </c>
      <c r="G250" s="310">
        <v>133</v>
      </c>
      <c r="H250" s="311">
        <v>0.15625</v>
      </c>
      <c r="I250" s="249">
        <v>1.3909774436090201</v>
      </c>
      <c r="J250" s="249">
        <v>-0.63449392636319601</v>
      </c>
      <c r="K250" s="92">
        <v>-101.519028218111</v>
      </c>
    </row>
    <row r="251" spans="2:11" x14ac:dyDescent="0.2">
      <c r="B251" s="295">
        <v>2</v>
      </c>
      <c r="C251" s="295">
        <v>423</v>
      </c>
      <c r="D251" s="312" t="s">
        <v>820</v>
      </c>
      <c r="E251" s="310">
        <v>205</v>
      </c>
      <c r="F251" s="310">
        <v>45</v>
      </c>
      <c r="G251" s="310">
        <v>220</v>
      </c>
      <c r="H251" s="311">
        <v>0.219512195121951</v>
      </c>
      <c r="I251" s="249">
        <v>1.13636363636364</v>
      </c>
      <c r="J251" s="249">
        <v>-0.56595349671270001</v>
      </c>
      <c r="K251" s="92">
        <v>-116.020466826103</v>
      </c>
    </row>
    <row r="252" spans="2:11" x14ac:dyDescent="0.2">
      <c r="B252" s="295">
        <v>2</v>
      </c>
      <c r="C252" s="295">
        <v>424</v>
      </c>
      <c r="D252" s="312" t="s">
        <v>821</v>
      </c>
      <c r="E252" s="310">
        <v>2060</v>
      </c>
      <c r="F252" s="310">
        <v>723</v>
      </c>
      <c r="G252" s="310">
        <v>2821</v>
      </c>
      <c r="H252" s="311">
        <v>0.35097087378640801</v>
      </c>
      <c r="I252" s="249">
        <v>0.98652959943282503</v>
      </c>
      <c r="J252" s="249">
        <v>-0.34437342204180699</v>
      </c>
      <c r="K252" s="92">
        <v>-709.40924940612194</v>
      </c>
    </row>
    <row r="253" spans="2:11" x14ac:dyDescent="0.2">
      <c r="B253" s="295">
        <v>2</v>
      </c>
      <c r="C253" s="295">
        <v>431</v>
      </c>
      <c r="D253" s="312" t="s">
        <v>822</v>
      </c>
      <c r="E253" s="310">
        <v>1706</v>
      </c>
      <c r="F253" s="310">
        <v>652</v>
      </c>
      <c r="G253" s="310">
        <v>1762</v>
      </c>
      <c r="H253" s="311">
        <v>0.38218053927315399</v>
      </c>
      <c r="I253" s="249">
        <v>1.33825198637911</v>
      </c>
      <c r="J253" s="249">
        <v>-0.30742852113367303</v>
      </c>
      <c r="K253" s="92">
        <v>-524.47305705404699</v>
      </c>
    </row>
    <row r="254" spans="2:11" x14ac:dyDescent="0.2">
      <c r="B254" s="295">
        <v>2</v>
      </c>
      <c r="C254" s="295">
        <v>432</v>
      </c>
      <c r="D254" s="312" t="s">
        <v>823</v>
      </c>
      <c r="E254" s="310">
        <v>491</v>
      </c>
      <c r="F254" s="310">
        <v>114</v>
      </c>
      <c r="G254" s="310">
        <v>1349</v>
      </c>
      <c r="H254" s="311">
        <v>0.23217922606924599</v>
      </c>
      <c r="I254" s="249">
        <v>0.44848035581912499</v>
      </c>
      <c r="J254" s="249">
        <v>-0.564778633923535</v>
      </c>
      <c r="K254" s="92">
        <v>-277.30630925645602</v>
      </c>
    </row>
    <row r="255" spans="2:11" x14ac:dyDescent="0.2">
      <c r="B255" s="295">
        <v>2</v>
      </c>
      <c r="C255" s="295">
        <v>433</v>
      </c>
      <c r="D255" s="312" t="s">
        <v>824</v>
      </c>
      <c r="E255" s="310">
        <v>705</v>
      </c>
      <c r="F255" s="310">
        <v>233</v>
      </c>
      <c r="G255" s="310">
        <v>1481</v>
      </c>
      <c r="H255" s="311">
        <v>0.33049645390070898</v>
      </c>
      <c r="I255" s="249">
        <v>0.63335584064821104</v>
      </c>
      <c r="J255" s="249">
        <v>-0.43206354603348801</v>
      </c>
      <c r="K255" s="92">
        <v>-304.60479995360902</v>
      </c>
    </row>
    <row r="256" spans="2:11" x14ac:dyDescent="0.2">
      <c r="B256" s="295">
        <v>2</v>
      </c>
      <c r="C256" s="295">
        <v>434</v>
      </c>
      <c r="D256" s="312" t="s">
        <v>825</v>
      </c>
      <c r="E256" s="310">
        <v>1438</v>
      </c>
      <c r="F256" s="310">
        <v>731</v>
      </c>
      <c r="G256" s="310">
        <v>2206</v>
      </c>
      <c r="H256" s="311">
        <v>0.50834492350486804</v>
      </c>
      <c r="I256" s="249">
        <v>0.98322756119673604</v>
      </c>
      <c r="J256" s="249">
        <v>-0.17856737690806301</v>
      </c>
      <c r="K256" s="92">
        <v>-256.779887993795</v>
      </c>
    </row>
    <row r="257" spans="2:11" x14ac:dyDescent="0.2">
      <c r="B257" s="295">
        <v>2</v>
      </c>
      <c r="C257" s="295">
        <v>435</v>
      </c>
      <c r="D257" s="312" t="s">
        <v>826</v>
      </c>
      <c r="E257" s="310">
        <v>534</v>
      </c>
      <c r="F257" s="310">
        <v>221</v>
      </c>
      <c r="G257" s="310">
        <v>1414</v>
      </c>
      <c r="H257" s="311">
        <v>0.41385767790262201</v>
      </c>
      <c r="I257" s="249">
        <v>0.53394625176803401</v>
      </c>
      <c r="J257" s="249">
        <v>-0.34184379831702399</v>
      </c>
      <c r="K257" s="92">
        <v>-182.54458830129099</v>
      </c>
    </row>
    <row r="258" spans="2:11" x14ac:dyDescent="0.2">
      <c r="B258" s="295">
        <v>2</v>
      </c>
      <c r="C258" s="295">
        <v>437</v>
      </c>
      <c r="D258" s="312" t="s">
        <v>827</v>
      </c>
      <c r="E258" s="310">
        <v>122</v>
      </c>
      <c r="F258" s="310">
        <v>47</v>
      </c>
      <c r="G258" s="310">
        <v>471</v>
      </c>
      <c r="H258" s="311">
        <v>0.38524590163934402</v>
      </c>
      <c r="I258" s="249">
        <v>0.35881104033970301</v>
      </c>
      <c r="J258" s="249">
        <v>-0.39783287794972999</v>
      </c>
      <c r="K258" s="92">
        <v>-48.535611109867098</v>
      </c>
    </row>
    <row r="259" spans="2:11" x14ac:dyDescent="0.2">
      <c r="B259" s="295">
        <v>2</v>
      </c>
      <c r="C259" s="295">
        <v>438</v>
      </c>
      <c r="D259" s="312" t="s">
        <v>828</v>
      </c>
      <c r="E259" s="310">
        <v>1225</v>
      </c>
      <c r="F259" s="310">
        <v>480</v>
      </c>
      <c r="G259" s="310">
        <v>2154</v>
      </c>
      <c r="H259" s="311">
        <v>0.39183673469387797</v>
      </c>
      <c r="I259" s="249">
        <v>0.79155060352831896</v>
      </c>
      <c r="J259" s="249">
        <v>-0.33334388663860198</v>
      </c>
      <c r="K259" s="92">
        <v>-408.34626113228802</v>
      </c>
    </row>
    <row r="260" spans="2:11" x14ac:dyDescent="0.2">
      <c r="B260" s="295">
        <v>2</v>
      </c>
      <c r="C260" s="295">
        <v>441</v>
      </c>
      <c r="D260" s="312" t="s">
        <v>829</v>
      </c>
      <c r="E260" s="310">
        <v>928</v>
      </c>
      <c r="F260" s="310">
        <v>272</v>
      </c>
      <c r="G260" s="310">
        <v>1262</v>
      </c>
      <c r="H260" s="311">
        <v>0.29310344827586199</v>
      </c>
      <c r="I260" s="249">
        <v>0.95087163232963501</v>
      </c>
      <c r="J260" s="249">
        <v>-0.457295499234389</v>
      </c>
      <c r="K260" s="92">
        <v>-424.37022328951298</v>
      </c>
    </row>
    <row r="261" spans="2:11" x14ac:dyDescent="0.2">
      <c r="B261" s="295">
        <v>2</v>
      </c>
      <c r="C261" s="295">
        <v>442</v>
      </c>
      <c r="D261" s="312" t="s">
        <v>830</v>
      </c>
      <c r="E261" s="310">
        <v>199</v>
      </c>
      <c r="F261" s="310">
        <v>34</v>
      </c>
      <c r="G261" s="310">
        <v>693</v>
      </c>
      <c r="H261" s="311">
        <v>0.17085427135678399</v>
      </c>
      <c r="I261" s="249">
        <v>0.33621933621933597</v>
      </c>
      <c r="J261" s="249">
        <v>-0.65334783772292504</v>
      </c>
      <c r="K261" s="92">
        <v>-130.01621970686199</v>
      </c>
    </row>
    <row r="262" spans="2:11" x14ac:dyDescent="0.2">
      <c r="B262" s="295">
        <v>2</v>
      </c>
      <c r="C262" s="295">
        <v>443</v>
      </c>
      <c r="D262" s="312" t="s">
        <v>831</v>
      </c>
      <c r="E262" s="310">
        <v>5131</v>
      </c>
      <c r="F262" s="310">
        <v>3481</v>
      </c>
      <c r="G262" s="310">
        <v>2066</v>
      </c>
      <c r="H262" s="311">
        <v>0.67842525823426203</v>
      </c>
      <c r="I262" s="249">
        <v>4.1684414327202299</v>
      </c>
      <c r="J262" s="249">
        <v>0.277483094685752</v>
      </c>
      <c r="K262" s="92">
        <v>1423.7657588325901</v>
      </c>
    </row>
    <row r="263" spans="2:11" x14ac:dyDescent="0.2">
      <c r="B263" s="295">
        <v>2</v>
      </c>
      <c r="C263" s="295">
        <v>444</v>
      </c>
      <c r="D263" s="312" t="s">
        <v>832</v>
      </c>
      <c r="E263" s="310">
        <v>1968</v>
      </c>
      <c r="F263" s="310">
        <v>1599</v>
      </c>
      <c r="G263" s="310">
        <v>1487</v>
      </c>
      <c r="H263" s="311">
        <v>0.8125</v>
      </c>
      <c r="I263" s="249">
        <v>2.3987895090786799</v>
      </c>
      <c r="J263" s="249">
        <v>0.25736254104254702</v>
      </c>
      <c r="K263" s="92">
        <v>506.48948077173299</v>
      </c>
    </row>
    <row r="264" spans="2:11" x14ac:dyDescent="0.2">
      <c r="B264" s="295">
        <v>2</v>
      </c>
      <c r="C264" s="295">
        <v>445</v>
      </c>
      <c r="D264" s="312" t="s">
        <v>833</v>
      </c>
      <c r="E264" s="310">
        <v>1237</v>
      </c>
      <c r="F264" s="310">
        <v>297</v>
      </c>
      <c r="G264" s="310">
        <v>2373</v>
      </c>
      <c r="H264" s="311">
        <v>0.24009700889248201</v>
      </c>
      <c r="I264" s="249">
        <v>0.64643910661609805</v>
      </c>
      <c r="J264" s="249">
        <v>-0.52040435553564102</v>
      </c>
      <c r="K264" s="92">
        <v>-643.74018779758705</v>
      </c>
    </row>
    <row r="265" spans="2:11" x14ac:dyDescent="0.2">
      <c r="B265" s="295">
        <v>2</v>
      </c>
      <c r="C265" s="295">
        <v>446</v>
      </c>
      <c r="D265" s="312" t="s">
        <v>834</v>
      </c>
      <c r="E265" s="310">
        <v>4568</v>
      </c>
      <c r="F265" s="310">
        <v>2310</v>
      </c>
      <c r="G265" s="310">
        <v>2451</v>
      </c>
      <c r="H265" s="311">
        <v>0.50569176882662004</v>
      </c>
      <c r="I265" s="249">
        <v>2.8062015503876001</v>
      </c>
      <c r="J265" s="249">
        <v>1.2819811857895099E-4</v>
      </c>
      <c r="K265" s="92">
        <v>0.58560900566864604</v>
      </c>
    </row>
    <row r="266" spans="2:11" x14ac:dyDescent="0.2">
      <c r="B266" s="295">
        <v>2</v>
      </c>
      <c r="C266" s="295">
        <v>448</v>
      </c>
      <c r="D266" s="312" t="s">
        <v>835</v>
      </c>
      <c r="E266" s="310">
        <v>925</v>
      </c>
      <c r="F266" s="310">
        <v>1052</v>
      </c>
      <c r="G266" s="310">
        <v>1617</v>
      </c>
      <c r="H266" s="311">
        <v>1.1372972972972999</v>
      </c>
      <c r="I266" s="249">
        <v>1.22263450834879</v>
      </c>
      <c r="J266" s="249">
        <v>0.56655674714536497</v>
      </c>
      <c r="K266" s="92">
        <v>524.06499110946197</v>
      </c>
    </row>
    <row r="267" spans="2:11" x14ac:dyDescent="0.2">
      <c r="B267" s="295">
        <v>2</v>
      </c>
      <c r="C267" s="295">
        <v>449</v>
      </c>
      <c r="D267" s="312" t="s">
        <v>836</v>
      </c>
      <c r="E267" s="310">
        <v>815</v>
      </c>
      <c r="F267" s="310">
        <v>162</v>
      </c>
      <c r="G267" s="310">
        <v>1337</v>
      </c>
      <c r="H267" s="311">
        <v>0.19877300613496901</v>
      </c>
      <c r="I267" s="249">
        <v>0.73074046372475698</v>
      </c>
      <c r="J267" s="249">
        <v>-0.58272792343702096</v>
      </c>
      <c r="K267" s="92">
        <v>-474.923257601172</v>
      </c>
    </row>
    <row r="268" spans="2:11" x14ac:dyDescent="0.2">
      <c r="B268" s="295">
        <v>2</v>
      </c>
      <c r="C268" s="295">
        <v>450</v>
      </c>
      <c r="D268" s="312" t="s">
        <v>837</v>
      </c>
      <c r="E268" s="310">
        <v>1901</v>
      </c>
      <c r="F268" s="310">
        <v>459</v>
      </c>
      <c r="G268" s="310">
        <v>2354</v>
      </c>
      <c r="H268" s="311">
        <v>0.24145186743819</v>
      </c>
      <c r="I268" s="249">
        <v>1.0025488530161399</v>
      </c>
      <c r="J268" s="249">
        <v>-0.48129056352052202</v>
      </c>
      <c r="K268" s="92">
        <v>-914.93336125251199</v>
      </c>
    </row>
    <row r="269" spans="2:11" x14ac:dyDescent="0.2">
      <c r="B269" s="295">
        <v>2</v>
      </c>
      <c r="C269" s="295">
        <v>491</v>
      </c>
      <c r="D269" s="312" t="s">
        <v>838</v>
      </c>
      <c r="E269" s="310">
        <v>578</v>
      </c>
      <c r="F269" s="310">
        <v>300</v>
      </c>
      <c r="G269" s="310">
        <v>659</v>
      </c>
      <c r="H269" s="311">
        <v>0.51903114186851196</v>
      </c>
      <c r="I269" s="249">
        <v>1.33232169954476</v>
      </c>
      <c r="J269" s="249">
        <v>-0.18520141563023801</v>
      </c>
      <c r="K269" s="92">
        <v>-107.04641823427799</v>
      </c>
    </row>
    <row r="270" spans="2:11" x14ac:dyDescent="0.2">
      <c r="B270" s="295">
        <v>2</v>
      </c>
      <c r="C270" s="295">
        <v>492</v>
      </c>
      <c r="D270" s="312" t="s">
        <v>839</v>
      </c>
      <c r="E270" s="310">
        <v>1385</v>
      </c>
      <c r="F270" s="310">
        <v>443</v>
      </c>
      <c r="G270" s="310">
        <v>303</v>
      </c>
      <c r="H270" s="311">
        <v>0.31985559566786997</v>
      </c>
      <c r="I270" s="249">
        <v>6.0330033003300301</v>
      </c>
      <c r="J270" s="249">
        <v>-0.225775831598438</v>
      </c>
      <c r="K270" s="92">
        <v>-312.69952676383701</v>
      </c>
    </row>
    <row r="271" spans="2:11" x14ac:dyDescent="0.2">
      <c r="B271" s="295">
        <v>2</v>
      </c>
      <c r="C271" s="295">
        <v>493</v>
      </c>
      <c r="D271" s="312" t="s">
        <v>840</v>
      </c>
      <c r="E271" s="310">
        <v>571</v>
      </c>
      <c r="F271" s="310">
        <v>167</v>
      </c>
      <c r="G271" s="310">
        <v>349</v>
      </c>
      <c r="H271" s="311">
        <v>0.29246935201401097</v>
      </c>
      <c r="I271" s="249">
        <v>2.11461318051576</v>
      </c>
      <c r="J271" s="249">
        <v>-0.42957944433369499</v>
      </c>
      <c r="K271" s="92">
        <v>-245.28986271453999</v>
      </c>
    </row>
    <row r="272" spans="2:11" x14ac:dyDescent="0.2">
      <c r="B272" s="295">
        <v>2</v>
      </c>
      <c r="C272" s="295">
        <v>494</v>
      </c>
      <c r="D272" s="312" t="s">
        <v>841</v>
      </c>
      <c r="E272" s="310">
        <v>827</v>
      </c>
      <c r="F272" s="310">
        <v>648</v>
      </c>
      <c r="G272" s="310">
        <v>750</v>
      </c>
      <c r="H272" s="311">
        <v>0.783555018137848</v>
      </c>
      <c r="I272" s="249">
        <v>1.9666666666666699</v>
      </c>
      <c r="J272" s="249">
        <v>0.16462553819144701</v>
      </c>
      <c r="K272" s="92">
        <v>136.14532008432701</v>
      </c>
    </row>
    <row r="273" spans="2:11" x14ac:dyDescent="0.2">
      <c r="B273" s="295">
        <v>2</v>
      </c>
      <c r="C273" s="295">
        <v>495</v>
      </c>
      <c r="D273" s="312" t="s">
        <v>842</v>
      </c>
      <c r="E273" s="310">
        <v>963</v>
      </c>
      <c r="F273" s="310">
        <v>721</v>
      </c>
      <c r="G273" s="310">
        <v>993</v>
      </c>
      <c r="H273" s="311">
        <v>0.74870197300103802</v>
      </c>
      <c r="I273" s="249">
        <v>1.6958710976837901</v>
      </c>
      <c r="J273" s="249">
        <v>0.118096004971785</v>
      </c>
      <c r="K273" s="92">
        <v>113.726452787829</v>
      </c>
    </row>
    <row r="274" spans="2:11" x14ac:dyDescent="0.2">
      <c r="B274" s="295">
        <v>2</v>
      </c>
      <c r="C274" s="295">
        <v>496</v>
      </c>
      <c r="D274" s="312" t="s">
        <v>843</v>
      </c>
      <c r="E274" s="310">
        <v>3564</v>
      </c>
      <c r="F274" s="310">
        <v>1660</v>
      </c>
      <c r="G274" s="310">
        <v>2328</v>
      </c>
      <c r="H274" s="311">
        <v>0.46576879910213198</v>
      </c>
      <c r="I274" s="249">
        <v>2.24398625429553</v>
      </c>
      <c r="J274" s="249">
        <v>-0.105368508839864</v>
      </c>
      <c r="K274" s="92">
        <v>-375.53336550527501</v>
      </c>
    </row>
    <row r="275" spans="2:11" x14ac:dyDescent="0.2">
      <c r="B275" s="295">
        <v>2</v>
      </c>
      <c r="C275" s="295">
        <v>497</v>
      </c>
      <c r="D275" s="312" t="s">
        <v>844</v>
      </c>
      <c r="E275" s="310">
        <v>560</v>
      </c>
      <c r="F275" s="310">
        <v>133</v>
      </c>
      <c r="G275" s="310">
        <v>534</v>
      </c>
      <c r="H275" s="311">
        <v>0.23749999999999999</v>
      </c>
      <c r="I275" s="249">
        <v>1.29775280898876</v>
      </c>
      <c r="J275" s="249">
        <v>-0.52534222430347499</v>
      </c>
      <c r="K275" s="92">
        <v>-294.19164560994602</v>
      </c>
    </row>
    <row r="276" spans="2:11" x14ac:dyDescent="0.2">
      <c r="B276" s="295">
        <v>2</v>
      </c>
      <c r="C276" s="295">
        <v>498</v>
      </c>
      <c r="D276" s="312" t="s">
        <v>845</v>
      </c>
      <c r="E276" s="310">
        <v>1406</v>
      </c>
      <c r="F276" s="310">
        <v>1017</v>
      </c>
      <c r="G276" s="310">
        <v>476</v>
      </c>
      <c r="H276" s="311">
        <v>0.72332859174964403</v>
      </c>
      <c r="I276" s="249">
        <v>5.0903361344537803</v>
      </c>
      <c r="J276" s="249">
        <v>0.22590845209339799</v>
      </c>
      <c r="K276" s="92">
        <v>317.62728364331798</v>
      </c>
    </row>
    <row r="277" spans="2:11" x14ac:dyDescent="0.2">
      <c r="B277" s="295">
        <v>2</v>
      </c>
      <c r="C277" s="295">
        <v>499</v>
      </c>
      <c r="D277" s="312" t="s">
        <v>846</v>
      </c>
      <c r="E277" s="310">
        <v>595</v>
      </c>
      <c r="F277" s="310">
        <v>253</v>
      </c>
      <c r="G277" s="310">
        <v>549</v>
      </c>
      <c r="H277" s="311">
        <v>0.42521008403361299</v>
      </c>
      <c r="I277" s="249">
        <v>1.5446265938069199</v>
      </c>
      <c r="J277" s="249">
        <v>-0.28966646732368101</v>
      </c>
      <c r="K277" s="92">
        <v>-172.35154805759001</v>
      </c>
    </row>
    <row r="278" spans="2:11" x14ac:dyDescent="0.2">
      <c r="B278" s="295">
        <v>2</v>
      </c>
      <c r="C278" s="295">
        <v>500</v>
      </c>
      <c r="D278" s="312" t="s">
        <v>847</v>
      </c>
      <c r="E278" s="310">
        <v>416</v>
      </c>
      <c r="F278" s="310">
        <v>137</v>
      </c>
      <c r="G278" s="310">
        <v>463</v>
      </c>
      <c r="H278" s="311">
        <v>0.32932692307692302</v>
      </c>
      <c r="I278" s="249">
        <v>1.1943844492440601</v>
      </c>
      <c r="J278" s="249">
        <v>-0.42408923145232902</v>
      </c>
      <c r="K278" s="92">
        <v>-176.42112028416901</v>
      </c>
    </row>
    <row r="279" spans="2:11" x14ac:dyDescent="0.2">
      <c r="B279" s="295">
        <v>2</v>
      </c>
      <c r="C279" s="295">
        <v>501</v>
      </c>
      <c r="D279" s="312" t="s">
        <v>848</v>
      </c>
      <c r="E279" s="310">
        <v>458</v>
      </c>
      <c r="F279" s="310">
        <v>420</v>
      </c>
      <c r="G279" s="310">
        <v>329</v>
      </c>
      <c r="H279" s="311">
        <v>0.91703056768558999</v>
      </c>
      <c r="I279" s="249">
        <v>2.6686930091185399</v>
      </c>
      <c r="J279" s="249">
        <v>0.33644502854784097</v>
      </c>
      <c r="K279" s="92">
        <v>154.09182307491099</v>
      </c>
    </row>
    <row r="280" spans="2:11" x14ac:dyDescent="0.2">
      <c r="B280" s="295">
        <v>2</v>
      </c>
      <c r="C280" s="295">
        <v>502</v>
      </c>
      <c r="D280" s="312" t="s">
        <v>849</v>
      </c>
      <c r="E280" s="310">
        <v>867</v>
      </c>
      <c r="F280" s="310">
        <v>187</v>
      </c>
      <c r="G280" s="310">
        <v>460</v>
      </c>
      <c r="H280" s="311">
        <v>0.21568627450980399</v>
      </c>
      <c r="I280" s="249">
        <v>2.2913043478260899</v>
      </c>
      <c r="J280" s="249">
        <v>-0.50447179423836497</v>
      </c>
      <c r="K280" s="92">
        <v>-437.37704560466199</v>
      </c>
    </row>
    <row r="281" spans="2:11" x14ac:dyDescent="0.2">
      <c r="B281" s="295">
        <v>2</v>
      </c>
      <c r="C281" s="295">
        <v>533</v>
      </c>
      <c r="D281" s="312" t="s">
        <v>850</v>
      </c>
      <c r="E281" s="310">
        <v>3250</v>
      </c>
      <c r="F281" s="310">
        <v>827</v>
      </c>
      <c r="G281" s="310">
        <v>992</v>
      </c>
      <c r="H281" s="311">
        <v>0.25446153846153802</v>
      </c>
      <c r="I281" s="249">
        <v>4.1098790322580596</v>
      </c>
      <c r="J281" s="249">
        <v>-0.30395736491206599</v>
      </c>
      <c r="K281" s="92">
        <v>-987.86143596421402</v>
      </c>
    </row>
    <row r="282" spans="2:11" x14ac:dyDescent="0.2">
      <c r="B282" s="295">
        <v>2</v>
      </c>
      <c r="C282" s="295">
        <v>535</v>
      </c>
      <c r="D282" s="312" t="s">
        <v>851</v>
      </c>
      <c r="E282" s="310">
        <v>86</v>
      </c>
      <c r="F282" s="310">
        <v>208</v>
      </c>
      <c r="G282" s="310">
        <v>214</v>
      </c>
      <c r="H282" s="311">
        <v>2.4186046511627901</v>
      </c>
      <c r="I282" s="249">
        <v>1.37383177570093</v>
      </c>
      <c r="J282" s="249">
        <v>2.0801222066796399</v>
      </c>
      <c r="K282" s="92">
        <v>178.89050977444899</v>
      </c>
    </row>
    <row r="283" spans="2:11" x14ac:dyDescent="0.2">
      <c r="B283" s="295">
        <v>2</v>
      </c>
      <c r="C283" s="295">
        <v>536</v>
      </c>
      <c r="D283" s="312" t="s">
        <v>852</v>
      </c>
      <c r="E283" s="310">
        <v>206</v>
      </c>
      <c r="F283" s="310">
        <v>65</v>
      </c>
      <c r="G283" s="310">
        <v>282</v>
      </c>
      <c r="H283" s="311">
        <v>0.31553398058252402</v>
      </c>
      <c r="I283" s="249">
        <v>0.96099290780141799</v>
      </c>
      <c r="J283" s="249">
        <v>-0.45684933072628497</v>
      </c>
      <c r="K283" s="92">
        <v>-94.110962129614705</v>
      </c>
    </row>
    <row r="284" spans="2:11" x14ac:dyDescent="0.2">
      <c r="B284" s="295">
        <v>2</v>
      </c>
      <c r="C284" s="295">
        <v>538</v>
      </c>
      <c r="D284" s="312" t="s">
        <v>853</v>
      </c>
      <c r="E284" s="310">
        <v>5113</v>
      </c>
      <c r="F284" s="310">
        <v>1200</v>
      </c>
      <c r="G284" s="310">
        <v>3178</v>
      </c>
      <c r="H284" s="311">
        <v>0.234695873264228</v>
      </c>
      <c r="I284" s="249">
        <v>1.9864694776589</v>
      </c>
      <c r="J284" s="249">
        <v>-0.334582877596107</v>
      </c>
      <c r="K284" s="92">
        <v>-1710.7222531488901</v>
      </c>
    </row>
    <row r="285" spans="2:11" x14ac:dyDescent="0.2">
      <c r="B285" s="295">
        <v>2</v>
      </c>
      <c r="C285" s="295">
        <v>540</v>
      </c>
      <c r="D285" s="312" t="s">
        <v>854</v>
      </c>
      <c r="E285" s="310">
        <v>5746</v>
      </c>
      <c r="F285" s="310">
        <v>2293</v>
      </c>
      <c r="G285" s="310">
        <v>1341</v>
      </c>
      <c r="H285" s="311">
        <v>0.399060215802297</v>
      </c>
      <c r="I285" s="249">
        <v>5.9947800149142401</v>
      </c>
      <c r="J285" s="249">
        <v>3.0277729411614201E-2</v>
      </c>
      <c r="K285" s="92">
        <v>173.975833199135</v>
      </c>
    </row>
    <row r="286" spans="2:11" x14ac:dyDescent="0.2">
      <c r="B286" s="295">
        <v>2</v>
      </c>
      <c r="C286" s="295">
        <v>541</v>
      </c>
      <c r="D286" s="312" t="s">
        <v>855</v>
      </c>
      <c r="E286" s="310">
        <v>443</v>
      </c>
      <c r="F286" s="310">
        <v>156</v>
      </c>
      <c r="G286" s="310">
        <v>507</v>
      </c>
      <c r="H286" s="311">
        <v>0.35214446952595901</v>
      </c>
      <c r="I286" s="249">
        <v>1.1814595660749501</v>
      </c>
      <c r="J286" s="249">
        <v>-0.39613548152947498</v>
      </c>
      <c r="K286" s="92">
        <v>-175.48801831755699</v>
      </c>
    </row>
    <row r="287" spans="2:11" x14ac:dyDescent="0.2">
      <c r="B287" s="295">
        <v>2</v>
      </c>
      <c r="C287" s="295">
        <v>543</v>
      </c>
      <c r="D287" s="312" t="s">
        <v>856</v>
      </c>
      <c r="E287" s="310">
        <v>561</v>
      </c>
      <c r="F287" s="310">
        <v>191</v>
      </c>
      <c r="G287" s="310">
        <v>374</v>
      </c>
      <c r="H287" s="311">
        <v>0.34046345811051698</v>
      </c>
      <c r="I287" s="249">
        <v>2.0106951871657799</v>
      </c>
      <c r="J287" s="249">
        <v>-0.376020741773329</v>
      </c>
      <c r="K287" s="92">
        <v>-210.94763613483701</v>
      </c>
    </row>
    <row r="288" spans="2:11" x14ac:dyDescent="0.2">
      <c r="B288" s="295">
        <v>2</v>
      </c>
      <c r="C288" s="295">
        <v>544</v>
      </c>
      <c r="D288" s="312" t="s">
        <v>857</v>
      </c>
      <c r="E288" s="310">
        <v>4111</v>
      </c>
      <c r="F288" s="310">
        <v>5157</v>
      </c>
      <c r="G288" s="310">
        <v>613</v>
      </c>
      <c r="H288" s="311">
        <v>1.2544393091705199</v>
      </c>
      <c r="I288" s="249">
        <v>15.1190864600326</v>
      </c>
      <c r="J288" s="249">
        <v>1.3245210726300201</v>
      </c>
      <c r="K288" s="92">
        <v>5445.10612958203</v>
      </c>
    </row>
    <row r="289" spans="2:11" x14ac:dyDescent="0.2">
      <c r="B289" s="295">
        <v>2</v>
      </c>
      <c r="C289" s="295">
        <v>546</v>
      </c>
      <c r="D289" s="312" t="s">
        <v>858</v>
      </c>
      <c r="E289" s="310">
        <v>10213</v>
      </c>
      <c r="F289" s="310">
        <v>5426</v>
      </c>
      <c r="G289" s="310">
        <v>881</v>
      </c>
      <c r="H289" s="311">
        <v>0.53128365808283595</v>
      </c>
      <c r="I289" s="249">
        <v>17.751418842224702</v>
      </c>
      <c r="J289" s="249">
        <v>0.77723734710929404</v>
      </c>
      <c r="K289" s="92">
        <v>7937.9250260272202</v>
      </c>
    </row>
    <row r="290" spans="2:11" x14ac:dyDescent="0.2">
      <c r="B290" s="295">
        <v>2</v>
      </c>
      <c r="C290" s="295">
        <v>551</v>
      </c>
      <c r="D290" s="312" t="s">
        <v>859</v>
      </c>
      <c r="E290" s="310">
        <v>6271</v>
      </c>
      <c r="F290" s="310">
        <v>3490</v>
      </c>
      <c r="G290" s="310">
        <v>685</v>
      </c>
      <c r="H290" s="311">
        <v>0.55653005900175401</v>
      </c>
      <c r="I290" s="249">
        <v>14.2496350364964</v>
      </c>
      <c r="J290" s="249">
        <v>0.53522635934691898</v>
      </c>
      <c r="K290" s="92">
        <v>3356.4044994645301</v>
      </c>
    </row>
    <row r="291" spans="2:11" x14ac:dyDescent="0.2">
      <c r="B291" s="295">
        <v>2</v>
      </c>
      <c r="C291" s="295">
        <v>552</v>
      </c>
      <c r="D291" s="312" t="s">
        <v>860</v>
      </c>
      <c r="E291" s="310">
        <v>4333</v>
      </c>
      <c r="F291" s="310">
        <v>1856</v>
      </c>
      <c r="G291" s="310">
        <v>1685</v>
      </c>
      <c r="H291" s="311">
        <v>0.42834064158781399</v>
      </c>
      <c r="I291" s="249">
        <v>3.67299703264095</v>
      </c>
      <c r="J291" s="249">
        <v>-7.0439878304849393E-2</v>
      </c>
      <c r="K291" s="92">
        <v>-305.21599269491202</v>
      </c>
    </row>
    <row r="292" spans="2:11" x14ac:dyDescent="0.2">
      <c r="B292" s="295">
        <v>2</v>
      </c>
      <c r="C292" s="295">
        <v>553</v>
      </c>
      <c r="D292" s="312" t="s">
        <v>861</v>
      </c>
      <c r="E292" s="310">
        <v>103</v>
      </c>
      <c r="F292" s="310">
        <v>39</v>
      </c>
      <c r="G292" s="310">
        <v>142</v>
      </c>
      <c r="H292" s="311">
        <v>0.37864077669902901</v>
      </c>
      <c r="I292" s="249">
        <v>1</v>
      </c>
      <c r="J292" s="249">
        <v>-0.38346579896237298</v>
      </c>
      <c r="K292" s="92">
        <v>-39.496977293124402</v>
      </c>
    </row>
    <row r="293" spans="2:11" x14ac:dyDescent="0.2">
      <c r="B293" s="295">
        <v>2</v>
      </c>
      <c r="C293" s="295">
        <v>554</v>
      </c>
      <c r="D293" s="312" t="s">
        <v>862</v>
      </c>
      <c r="E293" s="310">
        <v>963</v>
      </c>
      <c r="F293" s="310">
        <v>334</v>
      </c>
      <c r="G293" s="310">
        <v>372</v>
      </c>
      <c r="H293" s="311">
        <v>0.34683281412253397</v>
      </c>
      <c r="I293" s="249">
        <v>3.48655913978495</v>
      </c>
      <c r="J293" s="249">
        <v>-0.30044833618597899</v>
      </c>
      <c r="K293" s="92">
        <v>-289.33174774709801</v>
      </c>
    </row>
    <row r="294" spans="2:11" x14ac:dyDescent="0.2">
      <c r="B294" s="295">
        <v>2</v>
      </c>
      <c r="C294" s="295">
        <v>556</v>
      </c>
      <c r="D294" s="312" t="s">
        <v>863</v>
      </c>
      <c r="E294" s="310">
        <v>321</v>
      </c>
      <c r="F294" s="310">
        <v>47</v>
      </c>
      <c r="G294" s="310">
        <v>187</v>
      </c>
      <c r="H294" s="311">
        <v>0.146417445482866</v>
      </c>
      <c r="I294" s="249">
        <v>1.9679144385026699</v>
      </c>
      <c r="J294" s="249">
        <v>-0.61961234197472204</v>
      </c>
      <c r="K294" s="92">
        <v>-198.89556177388599</v>
      </c>
    </row>
    <row r="295" spans="2:11" x14ac:dyDescent="0.2">
      <c r="B295" s="295">
        <v>2</v>
      </c>
      <c r="C295" s="295">
        <v>557</v>
      </c>
      <c r="D295" s="312" t="s">
        <v>864</v>
      </c>
      <c r="E295" s="310">
        <v>578</v>
      </c>
      <c r="F295" s="310">
        <v>78</v>
      </c>
      <c r="G295" s="310">
        <v>345</v>
      </c>
      <c r="H295" s="311">
        <v>0.134948096885813</v>
      </c>
      <c r="I295" s="249">
        <v>1.90144927536232</v>
      </c>
      <c r="J295" s="249">
        <v>-0.62621396682168495</v>
      </c>
      <c r="K295" s="92">
        <v>-361.95167282293397</v>
      </c>
    </row>
    <row r="296" spans="2:11" x14ac:dyDescent="0.2">
      <c r="B296" s="295">
        <v>2</v>
      </c>
      <c r="C296" s="295">
        <v>561</v>
      </c>
      <c r="D296" s="312" t="s">
        <v>865</v>
      </c>
      <c r="E296" s="310">
        <v>3390</v>
      </c>
      <c r="F296" s="310">
        <v>2402</v>
      </c>
      <c r="G296" s="310">
        <v>5499</v>
      </c>
      <c r="H296" s="311">
        <v>0.70855457227138596</v>
      </c>
      <c r="I296" s="249">
        <v>1.0532824149845399</v>
      </c>
      <c r="J296" s="249">
        <v>0.137109993984324</v>
      </c>
      <c r="K296" s="92">
        <v>464.802879606857</v>
      </c>
    </row>
    <row r="297" spans="2:11" x14ac:dyDescent="0.2">
      <c r="B297" s="295">
        <v>2</v>
      </c>
      <c r="C297" s="295">
        <v>562</v>
      </c>
      <c r="D297" s="312" t="s">
        <v>866</v>
      </c>
      <c r="E297" s="310">
        <v>2217</v>
      </c>
      <c r="F297" s="310">
        <v>1002</v>
      </c>
      <c r="G297" s="310">
        <v>2454</v>
      </c>
      <c r="H297" s="311">
        <v>0.451962110960758</v>
      </c>
      <c r="I297" s="249">
        <v>1.31173594132029</v>
      </c>
      <c r="J297" s="249">
        <v>-0.20553085819266301</v>
      </c>
      <c r="K297" s="92">
        <v>-455.66191261313401</v>
      </c>
    </row>
    <row r="298" spans="2:11" x14ac:dyDescent="0.2">
      <c r="B298" s="295">
        <v>2</v>
      </c>
      <c r="C298" s="295">
        <v>563</v>
      </c>
      <c r="D298" s="312" t="s">
        <v>867</v>
      </c>
      <c r="E298" s="310">
        <v>6923</v>
      </c>
      <c r="F298" s="310">
        <v>4211</v>
      </c>
      <c r="G298" s="310">
        <v>6120</v>
      </c>
      <c r="H298" s="311">
        <v>0.60826231402571096</v>
      </c>
      <c r="I298" s="249">
        <v>1.81928104575163</v>
      </c>
      <c r="J298" s="249">
        <v>0.17556742411960799</v>
      </c>
      <c r="K298" s="92">
        <v>1215.45327718004</v>
      </c>
    </row>
    <row r="299" spans="2:11" x14ac:dyDescent="0.2">
      <c r="B299" s="295">
        <v>2</v>
      </c>
      <c r="C299" s="295">
        <v>564</v>
      </c>
      <c r="D299" s="312" t="s">
        <v>868</v>
      </c>
      <c r="E299" s="310">
        <v>805</v>
      </c>
      <c r="F299" s="310">
        <v>275</v>
      </c>
      <c r="G299" s="310">
        <v>2382</v>
      </c>
      <c r="H299" s="311">
        <v>0.341614906832298</v>
      </c>
      <c r="I299" s="249">
        <v>0.45340050377833802</v>
      </c>
      <c r="J299" s="249">
        <v>-0.42144276008882797</v>
      </c>
      <c r="K299" s="92">
        <v>-339.261421871506</v>
      </c>
    </row>
    <row r="300" spans="2:11" x14ac:dyDescent="0.2">
      <c r="B300" s="295">
        <v>2</v>
      </c>
      <c r="C300" s="295">
        <v>565</v>
      </c>
      <c r="D300" s="312" t="s">
        <v>869</v>
      </c>
      <c r="E300" s="310">
        <v>1298</v>
      </c>
      <c r="F300" s="310">
        <v>716</v>
      </c>
      <c r="G300" s="310">
        <v>3511</v>
      </c>
      <c r="H300" s="311">
        <v>0.55161787365177195</v>
      </c>
      <c r="I300" s="249">
        <v>0.57362574765024199</v>
      </c>
      <c r="J300" s="249">
        <v>-0.146487478913014</v>
      </c>
      <c r="K300" s="92">
        <v>-190.140747629093</v>
      </c>
    </row>
    <row r="301" spans="2:11" x14ac:dyDescent="0.2">
      <c r="B301" s="295">
        <v>2</v>
      </c>
      <c r="C301" s="295">
        <v>566</v>
      </c>
      <c r="D301" s="312" t="s">
        <v>870</v>
      </c>
      <c r="E301" s="310">
        <v>1132</v>
      </c>
      <c r="F301" s="310">
        <v>281</v>
      </c>
      <c r="G301" s="310">
        <v>593</v>
      </c>
      <c r="H301" s="311">
        <v>0.248233215547703</v>
      </c>
      <c r="I301" s="249">
        <v>2.3827993254637398</v>
      </c>
      <c r="J301" s="249">
        <v>-0.45222624244564302</v>
      </c>
      <c r="K301" s="92">
        <v>-511.92010644846698</v>
      </c>
    </row>
    <row r="302" spans="2:11" x14ac:dyDescent="0.2">
      <c r="B302" s="295">
        <v>2</v>
      </c>
      <c r="C302" s="295">
        <v>567</v>
      </c>
      <c r="D302" s="312" t="s">
        <v>871</v>
      </c>
      <c r="E302" s="310">
        <v>3608</v>
      </c>
      <c r="F302" s="310">
        <v>1427</v>
      </c>
      <c r="G302" s="310">
        <v>8405</v>
      </c>
      <c r="H302" s="311">
        <v>0.395509977827051</v>
      </c>
      <c r="I302" s="249">
        <v>0.59904818560380702</v>
      </c>
      <c r="J302" s="249">
        <v>-0.24716953429409599</v>
      </c>
      <c r="K302" s="92">
        <v>-891.78767973310005</v>
      </c>
    </row>
    <row r="303" spans="2:11" x14ac:dyDescent="0.2">
      <c r="B303" s="295">
        <v>2</v>
      </c>
      <c r="C303" s="295">
        <v>571</v>
      </c>
      <c r="D303" s="312" t="s">
        <v>872</v>
      </c>
      <c r="E303" s="310">
        <v>1195</v>
      </c>
      <c r="F303" s="310">
        <v>565</v>
      </c>
      <c r="G303" s="310">
        <v>2669</v>
      </c>
      <c r="H303" s="311">
        <v>0.47280334728033502</v>
      </c>
      <c r="I303" s="249">
        <v>0.65942300487073802</v>
      </c>
      <c r="J303" s="249">
        <v>-0.241928631598716</v>
      </c>
      <c r="K303" s="92">
        <v>-289.10471476046598</v>
      </c>
    </row>
    <row r="304" spans="2:11" x14ac:dyDescent="0.2">
      <c r="B304" s="295">
        <v>2</v>
      </c>
      <c r="C304" s="295">
        <v>572</v>
      </c>
      <c r="D304" s="312" t="s">
        <v>873</v>
      </c>
      <c r="E304" s="310">
        <v>2536</v>
      </c>
      <c r="F304" s="310">
        <v>776</v>
      </c>
      <c r="G304" s="310">
        <v>1216</v>
      </c>
      <c r="H304" s="311">
        <v>0.305993690851735</v>
      </c>
      <c r="I304" s="249">
        <v>2.7236842105263199</v>
      </c>
      <c r="J304" s="249">
        <v>-0.31835852822044303</v>
      </c>
      <c r="K304" s="92">
        <v>-807.35722756704297</v>
      </c>
    </row>
    <row r="305" spans="2:11" x14ac:dyDescent="0.2">
      <c r="B305" s="295">
        <v>2</v>
      </c>
      <c r="C305" s="295">
        <v>573</v>
      </c>
      <c r="D305" s="312" t="s">
        <v>874</v>
      </c>
      <c r="E305" s="310">
        <v>3092</v>
      </c>
      <c r="F305" s="310">
        <v>1509</v>
      </c>
      <c r="G305" s="310">
        <v>3726</v>
      </c>
      <c r="H305" s="311">
        <v>0.48803363518758103</v>
      </c>
      <c r="I305" s="249">
        <v>1.2348362855609201</v>
      </c>
      <c r="J305" s="249">
        <v>-0.13239624330962199</v>
      </c>
      <c r="K305" s="92">
        <v>-409.36918431335101</v>
      </c>
    </row>
    <row r="306" spans="2:11" x14ac:dyDescent="0.2">
      <c r="B306" s="295">
        <v>2</v>
      </c>
      <c r="C306" s="295">
        <v>574</v>
      </c>
      <c r="D306" s="312" t="s">
        <v>875</v>
      </c>
      <c r="E306" s="310">
        <v>479</v>
      </c>
      <c r="F306" s="310">
        <v>146</v>
      </c>
      <c r="G306" s="310">
        <v>1189</v>
      </c>
      <c r="H306" s="311">
        <v>0.30480167014613802</v>
      </c>
      <c r="I306" s="249">
        <v>0.52565180824222002</v>
      </c>
      <c r="J306" s="249">
        <v>-0.47520745471298398</v>
      </c>
      <c r="K306" s="92">
        <v>-227.624370807519</v>
      </c>
    </row>
    <row r="307" spans="2:11" x14ac:dyDescent="0.2">
      <c r="B307" s="295">
        <v>2</v>
      </c>
      <c r="C307" s="295">
        <v>575</v>
      </c>
      <c r="D307" s="312" t="s">
        <v>876</v>
      </c>
      <c r="E307" s="310">
        <v>435</v>
      </c>
      <c r="F307" s="310">
        <v>74</v>
      </c>
      <c r="G307" s="310">
        <v>633</v>
      </c>
      <c r="H307" s="311">
        <v>0.17011494252873599</v>
      </c>
      <c r="I307" s="249">
        <v>0.80410742496050602</v>
      </c>
      <c r="J307" s="249">
        <v>-0.62866427968065197</v>
      </c>
      <c r="K307" s="92">
        <v>-273.46896166108399</v>
      </c>
    </row>
    <row r="308" spans="2:11" x14ac:dyDescent="0.2">
      <c r="B308" s="295">
        <v>2</v>
      </c>
      <c r="C308" s="295">
        <v>576</v>
      </c>
      <c r="D308" s="312" t="s">
        <v>877</v>
      </c>
      <c r="E308" s="310">
        <v>3802</v>
      </c>
      <c r="F308" s="310">
        <v>2945</v>
      </c>
      <c r="G308" s="310">
        <v>8146</v>
      </c>
      <c r="H308" s="311">
        <v>0.77459231983166799</v>
      </c>
      <c r="I308" s="249">
        <v>0.82825926835256602</v>
      </c>
      <c r="J308" s="249">
        <v>0.22370259564113601</v>
      </c>
      <c r="K308" s="92">
        <v>850.51726862759995</v>
      </c>
    </row>
    <row r="309" spans="2:11" x14ac:dyDescent="0.2">
      <c r="B309" s="295">
        <v>2</v>
      </c>
      <c r="C309" s="295">
        <v>577</v>
      </c>
      <c r="D309" s="312" t="s">
        <v>878</v>
      </c>
      <c r="E309" s="310">
        <v>406</v>
      </c>
      <c r="F309" s="310">
        <v>141</v>
      </c>
      <c r="G309" s="310">
        <v>650</v>
      </c>
      <c r="H309" s="311">
        <v>0.34729064039408902</v>
      </c>
      <c r="I309" s="249">
        <v>0.84153846153846201</v>
      </c>
      <c r="J309" s="249">
        <v>-0.41554185306518598</v>
      </c>
      <c r="K309" s="92">
        <v>-168.70999234446501</v>
      </c>
    </row>
    <row r="310" spans="2:11" x14ac:dyDescent="0.2">
      <c r="B310" s="295">
        <v>2</v>
      </c>
      <c r="C310" s="295">
        <v>578</v>
      </c>
      <c r="D310" s="312" t="s">
        <v>879</v>
      </c>
      <c r="E310" s="310">
        <v>338</v>
      </c>
      <c r="F310" s="310">
        <v>111</v>
      </c>
      <c r="G310" s="310">
        <v>1237</v>
      </c>
      <c r="H310" s="311">
        <v>0.328402366863905</v>
      </c>
      <c r="I310" s="249">
        <v>0.36297493936944197</v>
      </c>
      <c r="J310" s="249">
        <v>-0.457937901147</v>
      </c>
      <c r="K310" s="92">
        <v>-154.78301058768599</v>
      </c>
    </row>
    <row r="311" spans="2:11" x14ac:dyDescent="0.2">
      <c r="B311" s="295">
        <v>2</v>
      </c>
      <c r="C311" s="295">
        <v>579</v>
      </c>
      <c r="D311" s="312" t="s">
        <v>880</v>
      </c>
      <c r="E311" s="310">
        <v>639</v>
      </c>
      <c r="F311" s="310">
        <v>283</v>
      </c>
      <c r="G311" s="310">
        <v>4646</v>
      </c>
      <c r="H311" s="311">
        <v>0.44287949921752701</v>
      </c>
      <c r="I311" s="249">
        <v>0.19845027981058999</v>
      </c>
      <c r="J311" s="249">
        <v>-0.31510958626493002</v>
      </c>
      <c r="K311" s="92">
        <v>-201.355025623291</v>
      </c>
    </row>
    <row r="312" spans="2:11" x14ac:dyDescent="0.2">
      <c r="B312" s="295">
        <v>2</v>
      </c>
      <c r="C312" s="295">
        <v>580</v>
      </c>
      <c r="D312" s="312" t="s">
        <v>881</v>
      </c>
      <c r="E312" s="310">
        <v>518</v>
      </c>
      <c r="F312" s="310">
        <v>294</v>
      </c>
      <c r="G312" s="310">
        <v>689</v>
      </c>
      <c r="H312" s="311">
        <v>0.56756756756756799</v>
      </c>
      <c r="I312" s="249">
        <v>1.1785195936139301</v>
      </c>
      <c r="J312" s="249">
        <v>-0.134641748821136</v>
      </c>
      <c r="K312" s="92">
        <v>-69.744425889348406</v>
      </c>
    </row>
    <row r="313" spans="2:11" x14ac:dyDescent="0.2">
      <c r="B313" s="295">
        <v>2</v>
      </c>
      <c r="C313" s="295">
        <v>581</v>
      </c>
      <c r="D313" s="312" t="s">
        <v>882</v>
      </c>
      <c r="E313" s="310">
        <v>5610</v>
      </c>
      <c r="F313" s="310">
        <v>7208</v>
      </c>
      <c r="G313" s="310">
        <v>400</v>
      </c>
      <c r="H313" s="311">
        <v>1.28484848484848</v>
      </c>
      <c r="I313" s="249">
        <v>32.045000000000002</v>
      </c>
      <c r="J313" s="249">
        <v>2.0242269833006499</v>
      </c>
      <c r="K313" s="92">
        <v>11355.913376316599</v>
      </c>
    </row>
    <row r="314" spans="2:11" x14ac:dyDescent="0.2">
      <c r="B314" s="295">
        <v>2</v>
      </c>
      <c r="C314" s="295">
        <v>582</v>
      </c>
      <c r="D314" s="312" t="s">
        <v>883</v>
      </c>
      <c r="E314" s="310">
        <v>438</v>
      </c>
      <c r="F314" s="310">
        <v>113</v>
      </c>
      <c r="G314" s="310">
        <v>1786</v>
      </c>
      <c r="H314" s="311">
        <v>0.25799086757990902</v>
      </c>
      <c r="I314" s="249">
        <v>0.30851063829787201</v>
      </c>
      <c r="J314" s="249">
        <v>-0.54076359557541998</v>
      </c>
      <c r="K314" s="92">
        <v>-236.854454862034</v>
      </c>
    </row>
    <row r="315" spans="2:11" x14ac:dyDescent="0.2">
      <c r="B315" s="295">
        <v>2</v>
      </c>
      <c r="C315" s="295">
        <v>584</v>
      </c>
      <c r="D315" s="312" t="s">
        <v>884</v>
      </c>
      <c r="E315" s="310">
        <v>2290</v>
      </c>
      <c r="F315" s="310">
        <v>2114</v>
      </c>
      <c r="G315" s="310">
        <v>6876</v>
      </c>
      <c r="H315" s="311">
        <v>0.92314410480349296</v>
      </c>
      <c r="I315" s="249">
        <v>0.64048865619546202</v>
      </c>
      <c r="J315" s="249">
        <v>0.33917370694270799</v>
      </c>
      <c r="K315" s="92">
        <v>776.70778889880205</v>
      </c>
    </row>
    <row r="316" spans="2:11" x14ac:dyDescent="0.2">
      <c r="B316" s="295">
        <v>2</v>
      </c>
      <c r="C316" s="295">
        <v>585</v>
      </c>
      <c r="D316" s="312" t="s">
        <v>885</v>
      </c>
      <c r="E316" s="310">
        <v>1123</v>
      </c>
      <c r="F316" s="310">
        <v>229</v>
      </c>
      <c r="G316" s="310">
        <v>918</v>
      </c>
      <c r="H316" s="311">
        <v>0.203918076580588</v>
      </c>
      <c r="I316" s="249">
        <v>1.47276688453159</v>
      </c>
      <c r="J316" s="249">
        <v>-0.538458202306072</v>
      </c>
      <c r="K316" s="92">
        <v>-604.68856118971905</v>
      </c>
    </row>
    <row r="317" spans="2:11" x14ac:dyDescent="0.2">
      <c r="B317" s="295">
        <v>2</v>
      </c>
      <c r="C317" s="295">
        <v>586</v>
      </c>
      <c r="D317" s="312" t="s">
        <v>886</v>
      </c>
      <c r="E317" s="310">
        <v>216</v>
      </c>
      <c r="F317" s="310">
        <v>65</v>
      </c>
      <c r="G317" s="310">
        <v>903</v>
      </c>
      <c r="H317" s="311">
        <v>0.30092592592592599</v>
      </c>
      <c r="I317" s="249">
        <v>0.31118493909191602</v>
      </c>
      <c r="J317" s="249">
        <v>-0.49734602907497699</v>
      </c>
      <c r="K317" s="92">
        <v>-107.426742280195</v>
      </c>
    </row>
    <row r="318" spans="2:11" x14ac:dyDescent="0.2">
      <c r="B318" s="295">
        <v>2</v>
      </c>
      <c r="C318" s="295">
        <v>587</v>
      </c>
      <c r="D318" s="312" t="s">
        <v>887</v>
      </c>
      <c r="E318" s="310">
        <v>4103</v>
      </c>
      <c r="F318" s="310">
        <v>1227</v>
      </c>
      <c r="G318" s="310">
        <v>594</v>
      </c>
      <c r="H318" s="311">
        <v>0.29904947599317599</v>
      </c>
      <c r="I318" s="249">
        <v>8.9730639730639705</v>
      </c>
      <c r="J318" s="249">
        <v>-4.4132047670869402E-2</v>
      </c>
      <c r="K318" s="92">
        <v>-181.073791593577</v>
      </c>
    </row>
    <row r="319" spans="2:11" x14ac:dyDescent="0.2">
      <c r="B319" s="295">
        <v>2</v>
      </c>
      <c r="C319" s="295">
        <v>588</v>
      </c>
      <c r="D319" s="312" t="s">
        <v>888</v>
      </c>
      <c r="E319" s="310">
        <v>357</v>
      </c>
      <c r="F319" s="310">
        <v>46</v>
      </c>
      <c r="G319" s="310">
        <v>345</v>
      </c>
      <c r="H319" s="311">
        <v>0.12885154061624601</v>
      </c>
      <c r="I319" s="249">
        <v>1.1681159420289899</v>
      </c>
      <c r="J319" s="249">
        <v>-0.66807764785865698</v>
      </c>
      <c r="K319" s="92">
        <v>-238.50372028554099</v>
      </c>
    </row>
    <row r="320" spans="2:11" x14ac:dyDescent="0.2">
      <c r="B320" s="295">
        <v>2</v>
      </c>
      <c r="C320" s="295">
        <v>589</v>
      </c>
      <c r="D320" s="312" t="s">
        <v>889</v>
      </c>
      <c r="E320" s="310">
        <v>459</v>
      </c>
      <c r="F320" s="310">
        <v>144</v>
      </c>
      <c r="G320" s="310">
        <v>1706</v>
      </c>
      <c r="H320" s="311">
        <v>0.31372549019607798</v>
      </c>
      <c r="I320" s="249">
        <v>0.35345838218053899</v>
      </c>
      <c r="J320" s="249">
        <v>-0.471409849629571</v>
      </c>
      <c r="K320" s="92">
        <v>-216.377120979973</v>
      </c>
    </row>
    <row r="321" spans="2:11" x14ac:dyDescent="0.2">
      <c r="B321" s="295">
        <v>2</v>
      </c>
      <c r="C321" s="295">
        <v>590</v>
      </c>
      <c r="D321" s="312" t="s">
        <v>890</v>
      </c>
      <c r="E321" s="310">
        <v>2562</v>
      </c>
      <c r="F321" s="310">
        <v>725</v>
      </c>
      <c r="G321" s="310">
        <v>863</v>
      </c>
      <c r="H321" s="311">
        <v>0.282982045277127</v>
      </c>
      <c r="I321" s="249">
        <v>3.8088064889918898</v>
      </c>
      <c r="J321" s="249">
        <v>-0.30609697689107901</v>
      </c>
      <c r="K321" s="92">
        <v>-784.220454794945</v>
      </c>
    </row>
    <row r="322" spans="2:11" x14ac:dyDescent="0.2">
      <c r="B322" s="295">
        <v>2</v>
      </c>
      <c r="C322" s="295">
        <v>591</v>
      </c>
      <c r="D322" s="312" t="s">
        <v>891</v>
      </c>
      <c r="E322" s="310">
        <v>99</v>
      </c>
      <c r="F322" s="310">
        <v>34</v>
      </c>
      <c r="G322" s="310">
        <v>1435</v>
      </c>
      <c r="H322" s="311">
        <v>0.34343434343434298</v>
      </c>
      <c r="I322" s="249">
        <v>9.2682926829268306E-2</v>
      </c>
      <c r="J322" s="249">
        <v>-0.45847110373024302</v>
      </c>
      <c r="K322" s="92">
        <v>-45.388639269294003</v>
      </c>
    </row>
    <row r="323" spans="2:11" x14ac:dyDescent="0.2">
      <c r="B323" s="295">
        <v>2</v>
      </c>
      <c r="C323" s="295">
        <v>592</v>
      </c>
      <c r="D323" s="312" t="s">
        <v>892</v>
      </c>
      <c r="E323" s="310">
        <v>617</v>
      </c>
      <c r="F323" s="310">
        <v>61</v>
      </c>
      <c r="G323" s="310">
        <v>470</v>
      </c>
      <c r="H323" s="311">
        <v>9.8865478119935193E-2</v>
      </c>
      <c r="I323" s="249">
        <v>1.4425531914893599</v>
      </c>
      <c r="J323" s="249">
        <v>-0.68458008514880297</v>
      </c>
      <c r="K323" s="92">
        <v>-422.38591253681199</v>
      </c>
    </row>
    <row r="324" spans="2:11" x14ac:dyDescent="0.2">
      <c r="B324" s="295">
        <v>2</v>
      </c>
      <c r="C324" s="295">
        <v>593</v>
      </c>
      <c r="D324" s="312" t="s">
        <v>893</v>
      </c>
      <c r="E324" s="310">
        <v>5751</v>
      </c>
      <c r="F324" s="310">
        <v>3189</v>
      </c>
      <c r="G324" s="310">
        <v>1307</v>
      </c>
      <c r="H324" s="311">
        <v>0.55451225873761101</v>
      </c>
      <c r="I324" s="249">
        <v>6.84009181331293</v>
      </c>
      <c r="J324" s="249">
        <v>0.247557800138823</v>
      </c>
      <c r="K324" s="92">
        <v>1423.7049085983699</v>
      </c>
    </row>
    <row r="325" spans="2:11" x14ac:dyDescent="0.2">
      <c r="B325" s="295">
        <v>2</v>
      </c>
      <c r="C325" s="295">
        <v>594</v>
      </c>
      <c r="D325" s="312" t="s">
        <v>894</v>
      </c>
      <c r="E325" s="310">
        <v>2658</v>
      </c>
      <c r="F325" s="310">
        <v>1195</v>
      </c>
      <c r="G325" s="310">
        <v>1147</v>
      </c>
      <c r="H325" s="311">
        <v>0.44958615500376198</v>
      </c>
      <c r="I325" s="249">
        <v>3.359197907585</v>
      </c>
      <c r="J325" s="249">
        <v>-0.11850176668967</v>
      </c>
      <c r="K325" s="92">
        <v>-314.97769586114202</v>
      </c>
    </row>
    <row r="326" spans="2:11" x14ac:dyDescent="0.2">
      <c r="B326" s="295">
        <v>2</v>
      </c>
      <c r="C326" s="295">
        <v>602</v>
      </c>
      <c r="D326" s="312" t="s">
        <v>895</v>
      </c>
      <c r="E326" s="310">
        <v>928</v>
      </c>
      <c r="F326" s="310">
        <v>247</v>
      </c>
      <c r="G326" s="310">
        <v>1038</v>
      </c>
      <c r="H326" s="311">
        <v>0.26616379310344801</v>
      </c>
      <c r="I326" s="249">
        <v>1.13198458574181</v>
      </c>
      <c r="J326" s="249">
        <v>-0.48316136564670198</v>
      </c>
      <c r="K326" s="92">
        <v>-448.37374732013899</v>
      </c>
    </row>
    <row r="327" spans="2:11" x14ac:dyDescent="0.2">
      <c r="B327" s="295">
        <v>2</v>
      </c>
      <c r="C327" s="295">
        <v>603</v>
      </c>
      <c r="D327" s="312" t="s">
        <v>896</v>
      </c>
      <c r="E327" s="310">
        <v>1815</v>
      </c>
      <c r="F327" s="310">
        <v>715</v>
      </c>
      <c r="G327" s="310">
        <v>356</v>
      </c>
      <c r="H327" s="311">
        <v>0.39393939393939398</v>
      </c>
      <c r="I327" s="249">
        <v>7.1067415730337098</v>
      </c>
      <c r="J327" s="249">
        <v>-8.2240184331796695E-2</v>
      </c>
      <c r="K327" s="92">
        <v>-149.26593456221099</v>
      </c>
    </row>
    <row r="328" spans="2:11" x14ac:dyDescent="0.2">
      <c r="B328" s="295">
        <v>2</v>
      </c>
      <c r="C328" s="295">
        <v>605</v>
      </c>
      <c r="D328" s="312" t="s">
        <v>897</v>
      </c>
      <c r="E328" s="310">
        <v>1373</v>
      </c>
      <c r="F328" s="310">
        <v>398</v>
      </c>
      <c r="G328" s="310">
        <v>1464</v>
      </c>
      <c r="H328" s="311">
        <v>0.28987618353969402</v>
      </c>
      <c r="I328" s="249">
        <v>1.2096994535519101</v>
      </c>
      <c r="J328" s="249">
        <v>-0.43532647295266502</v>
      </c>
      <c r="K328" s="92">
        <v>-597.70324736400903</v>
      </c>
    </row>
    <row r="329" spans="2:11" x14ac:dyDescent="0.2">
      <c r="B329" s="295">
        <v>2</v>
      </c>
      <c r="C329" s="295">
        <v>606</v>
      </c>
      <c r="D329" s="312" t="s">
        <v>898</v>
      </c>
      <c r="E329" s="310">
        <v>488</v>
      </c>
      <c r="F329" s="310">
        <v>81</v>
      </c>
      <c r="G329" s="310">
        <v>219</v>
      </c>
      <c r="H329" s="311">
        <v>0.16598360655737701</v>
      </c>
      <c r="I329" s="249">
        <v>2.5981735159817401</v>
      </c>
      <c r="J329" s="249">
        <v>-0.56727449666643903</v>
      </c>
      <c r="K329" s="92">
        <v>-276.82995437322199</v>
      </c>
    </row>
    <row r="330" spans="2:11" x14ac:dyDescent="0.2">
      <c r="B330" s="295">
        <v>2</v>
      </c>
      <c r="C330" s="295">
        <v>607</v>
      </c>
      <c r="D330" s="312" t="s">
        <v>899</v>
      </c>
      <c r="E330" s="310">
        <v>466</v>
      </c>
      <c r="F330" s="310">
        <v>65</v>
      </c>
      <c r="G330" s="310">
        <v>296</v>
      </c>
      <c r="H330" s="311">
        <v>0.13948497854077299</v>
      </c>
      <c r="I330" s="249">
        <v>1.79391891891892</v>
      </c>
      <c r="J330" s="249">
        <v>-0.62878958459906598</v>
      </c>
      <c r="K330" s="92">
        <v>-293.01594642316502</v>
      </c>
    </row>
    <row r="331" spans="2:11" x14ac:dyDescent="0.2">
      <c r="B331" s="295">
        <v>2</v>
      </c>
      <c r="C331" s="295">
        <v>608</v>
      </c>
      <c r="D331" s="312" t="s">
        <v>900</v>
      </c>
      <c r="E331" s="310">
        <v>4166</v>
      </c>
      <c r="F331" s="310">
        <v>1770</v>
      </c>
      <c r="G331" s="310">
        <v>695</v>
      </c>
      <c r="H331" s="311">
        <v>0.42486797887661998</v>
      </c>
      <c r="I331" s="249">
        <v>8.5410071942445995</v>
      </c>
      <c r="J331" s="249">
        <v>9.3865433025103001E-2</v>
      </c>
      <c r="K331" s="92">
        <v>391.043393982579</v>
      </c>
    </row>
    <row r="332" spans="2:11" x14ac:dyDescent="0.2">
      <c r="B332" s="295">
        <v>2</v>
      </c>
      <c r="C332" s="295">
        <v>609</v>
      </c>
      <c r="D332" s="312" t="s">
        <v>901</v>
      </c>
      <c r="E332" s="310">
        <v>250</v>
      </c>
      <c r="F332" s="310">
        <v>83</v>
      </c>
      <c r="G332" s="310">
        <v>306</v>
      </c>
      <c r="H332" s="311">
        <v>0.33200000000000002</v>
      </c>
      <c r="I332" s="249">
        <v>1.0882352941176501</v>
      </c>
      <c r="J332" s="249">
        <v>-0.43086374620900397</v>
      </c>
      <c r="K332" s="92">
        <v>-107.71593655225099</v>
      </c>
    </row>
    <row r="333" spans="2:11" x14ac:dyDescent="0.2">
      <c r="B333" s="295">
        <v>2</v>
      </c>
      <c r="C333" s="295">
        <v>610</v>
      </c>
      <c r="D333" s="312" t="s">
        <v>902</v>
      </c>
      <c r="E333" s="310">
        <v>603</v>
      </c>
      <c r="F333" s="310">
        <v>155</v>
      </c>
      <c r="G333" s="310">
        <v>272</v>
      </c>
      <c r="H333" s="311">
        <v>0.257048092868988</v>
      </c>
      <c r="I333" s="249">
        <v>2.7867647058823501</v>
      </c>
      <c r="J333" s="249">
        <v>-0.44682319185890002</v>
      </c>
      <c r="K333" s="92">
        <v>-269.434384690917</v>
      </c>
    </row>
    <row r="334" spans="2:11" x14ac:dyDescent="0.2">
      <c r="B334" s="295">
        <v>2</v>
      </c>
      <c r="C334" s="295">
        <v>611</v>
      </c>
      <c r="D334" s="312" t="s">
        <v>903</v>
      </c>
      <c r="E334" s="310">
        <v>1001</v>
      </c>
      <c r="F334" s="310">
        <v>361</v>
      </c>
      <c r="G334" s="310">
        <v>455</v>
      </c>
      <c r="H334" s="311">
        <v>0.36063936063936097</v>
      </c>
      <c r="I334" s="249">
        <v>2.9934065934065899</v>
      </c>
      <c r="J334" s="249">
        <v>-0.30014430902598699</v>
      </c>
      <c r="K334" s="92">
        <v>-300.44445333501301</v>
      </c>
    </row>
    <row r="335" spans="2:11" x14ac:dyDescent="0.2">
      <c r="B335" s="295">
        <v>2</v>
      </c>
      <c r="C335" s="295">
        <v>612</v>
      </c>
      <c r="D335" s="312" t="s">
        <v>904</v>
      </c>
      <c r="E335" s="310">
        <v>5283</v>
      </c>
      <c r="F335" s="310">
        <v>3116</v>
      </c>
      <c r="G335" s="310">
        <v>1270</v>
      </c>
      <c r="H335" s="311">
        <v>0.58981639220140103</v>
      </c>
      <c r="I335" s="249">
        <v>6.6133858267716503</v>
      </c>
      <c r="J335" s="249">
        <v>0.26442271052210897</v>
      </c>
      <c r="K335" s="92">
        <v>1396.9451796883</v>
      </c>
    </row>
    <row r="336" spans="2:11" x14ac:dyDescent="0.2">
      <c r="B336" s="295">
        <v>2</v>
      </c>
      <c r="C336" s="295">
        <v>613</v>
      </c>
      <c r="D336" s="312" t="s">
        <v>905</v>
      </c>
      <c r="E336" s="310">
        <v>625</v>
      </c>
      <c r="F336" s="310">
        <v>290</v>
      </c>
      <c r="G336" s="310">
        <v>1023</v>
      </c>
      <c r="H336" s="311">
        <v>0.46400000000000002</v>
      </c>
      <c r="I336" s="249">
        <v>0.89442815249266905</v>
      </c>
      <c r="J336" s="249">
        <v>-0.26528086172805598</v>
      </c>
      <c r="K336" s="92">
        <v>-165.80053858003501</v>
      </c>
    </row>
    <row r="337" spans="2:11" x14ac:dyDescent="0.2">
      <c r="B337" s="295">
        <v>2</v>
      </c>
      <c r="C337" s="295">
        <v>614</v>
      </c>
      <c r="D337" s="312" t="s">
        <v>906</v>
      </c>
      <c r="E337" s="310">
        <v>1298</v>
      </c>
      <c r="F337" s="310">
        <v>547</v>
      </c>
      <c r="G337" s="310">
        <v>1319</v>
      </c>
      <c r="H337" s="311">
        <v>0.42141756548536202</v>
      </c>
      <c r="I337" s="249">
        <v>1.39878695981804</v>
      </c>
      <c r="J337" s="249">
        <v>-0.27329829525898403</v>
      </c>
      <c r="K337" s="92">
        <v>-354.74118724616102</v>
      </c>
    </row>
    <row r="338" spans="2:11" x14ac:dyDescent="0.2">
      <c r="B338" s="295">
        <v>2</v>
      </c>
      <c r="C338" s="295">
        <v>615</v>
      </c>
      <c r="D338" s="312" t="s">
        <v>907</v>
      </c>
      <c r="E338" s="310">
        <v>624</v>
      </c>
      <c r="F338" s="310">
        <v>138</v>
      </c>
      <c r="G338" s="310">
        <v>234</v>
      </c>
      <c r="H338" s="311">
        <v>0.22115384615384601</v>
      </c>
      <c r="I338" s="249">
        <v>3.2564102564102599</v>
      </c>
      <c r="J338" s="249">
        <v>-0.47231152637802998</v>
      </c>
      <c r="K338" s="92">
        <v>-294.72239245989101</v>
      </c>
    </row>
    <row r="339" spans="2:11" x14ac:dyDescent="0.2">
      <c r="B339" s="295">
        <v>2</v>
      </c>
      <c r="C339" s="295">
        <v>616</v>
      </c>
      <c r="D339" s="312" t="s">
        <v>908</v>
      </c>
      <c r="E339" s="310">
        <v>12724</v>
      </c>
      <c r="F339" s="310">
        <v>6598</v>
      </c>
      <c r="G339" s="310">
        <v>1564</v>
      </c>
      <c r="H339" s="311">
        <v>0.51854762653253705</v>
      </c>
      <c r="I339" s="249">
        <v>12.354219948849099</v>
      </c>
      <c r="J339" s="249">
        <v>0.66168696436865004</v>
      </c>
      <c r="K339" s="92">
        <v>8419.3049346267107</v>
      </c>
    </row>
    <row r="340" spans="2:11" x14ac:dyDescent="0.2">
      <c r="B340" s="295">
        <v>2</v>
      </c>
      <c r="C340" s="295">
        <v>617</v>
      </c>
      <c r="D340" s="312" t="s">
        <v>909</v>
      </c>
      <c r="E340" s="310">
        <v>644</v>
      </c>
      <c r="F340" s="310">
        <v>125</v>
      </c>
      <c r="G340" s="310">
        <v>539</v>
      </c>
      <c r="H340" s="311">
        <v>0.194099378881988</v>
      </c>
      <c r="I340" s="249">
        <v>1.4267161410018601</v>
      </c>
      <c r="J340" s="249">
        <v>-0.569730087553043</v>
      </c>
      <c r="K340" s="92">
        <v>-366.90617638415898</v>
      </c>
    </row>
    <row r="341" spans="2:11" x14ac:dyDescent="0.2">
      <c r="B341" s="295">
        <v>2</v>
      </c>
      <c r="C341" s="295">
        <v>619</v>
      </c>
      <c r="D341" s="312" t="s">
        <v>910</v>
      </c>
      <c r="E341" s="310">
        <v>3527</v>
      </c>
      <c r="F341" s="310">
        <v>1755</v>
      </c>
      <c r="G341" s="310">
        <v>1649</v>
      </c>
      <c r="H341" s="311">
        <v>0.49759001984689499</v>
      </c>
      <c r="I341" s="249">
        <v>3.20315342631898</v>
      </c>
      <c r="J341" s="249">
        <v>-3.4095091356095002E-2</v>
      </c>
      <c r="K341" s="92">
        <v>-120.253387212947</v>
      </c>
    </row>
    <row r="342" spans="2:11" x14ac:dyDescent="0.2">
      <c r="B342" s="295">
        <v>2</v>
      </c>
      <c r="C342" s="295">
        <v>620</v>
      </c>
      <c r="D342" s="312" t="s">
        <v>911</v>
      </c>
      <c r="E342" s="310">
        <v>727</v>
      </c>
      <c r="F342" s="310">
        <v>355</v>
      </c>
      <c r="G342" s="310">
        <v>1055</v>
      </c>
      <c r="H342" s="311">
        <v>0.48830811554332898</v>
      </c>
      <c r="I342" s="249">
        <v>1.02559241706161</v>
      </c>
      <c r="J342" s="249">
        <v>-0.22757494148791399</v>
      </c>
      <c r="K342" s="92">
        <v>-165.44698246171299</v>
      </c>
    </row>
    <row r="343" spans="2:11" x14ac:dyDescent="0.2">
      <c r="B343" s="295">
        <v>2</v>
      </c>
      <c r="C343" s="295">
        <v>622</v>
      </c>
      <c r="D343" s="312" t="s">
        <v>912</v>
      </c>
      <c r="E343" s="310">
        <v>650</v>
      </c>
      <c r="F343" s="310">
        <v>211</v>
      </c>
      <c r="G343" s="310">
        <v>338</v>
      </c>
      <c r="H343" s="311">
        <v>0.32461538461538503</v>
      </c>
      <c r="I343" s="249">
        <v>2.54733727810651</v>
      </c>
      <c r="J343" s="249">
        <v>-0.37249124426464902</v>
      </c>
      <c r="K343" s="92">
        <v>-242.11930877202201</v>
      </c>
    </row>
    <row r="344" spans="2:11" x14ac:dyDescent="0.2">
      <c r="B344" s="295">
        <v>2</v>
      </c>
      <c r="C344" s="295">
        <v>623</v>
      </c>
      <c r="D344" s="312" t="s">
        <v>913</v>
      </c>
      <c r="E344" s="310">
        <v>2929</v>
      </c>
      <c r="F344" s="310">
        <v>1168</v>
      </c>
      <c r="G344" s="310">
        <v>647</v>
      </c>
      <c r="H344" s="311">
        <v>0.39877091157391598</v>
      </c>
      <c r="I344" s="249">
        <v>6.3323029366306001</v>
      </c>
      <c r="J344" s="249">
        <v>-6.2775796530029696E-2</v>
      </c>
      <c r="K344" s="92">
        <v>-183.870308036457</v>
      </c>
    </row>
    <row r="345" spans="2:11" x14ac:dyDescent="0.2">
      <c r="B345" s="295">
        <v>2</v>
      </c>
      <c r="C345" s="295">
        <v>626</v>
      </c>
      <c r="D345" s="312" t="s">
        <v>914</v>
      </c>
      <c r="E345" s="310">
        <v>1767</v>
      </c>
      <c r="F345" s="310">
        <v>996</v>
      </c>
      <c r="G345" s="310">
        <v>1718</v>
      </c>
      <c r="H345" s="311">
        <v>0.56366723259762297</v>
      </c>
      <c r="I345" s="249">
        <v>1.60826542491269</v>
      </c>
      <c r="J345" s="249">
        <v>-7.74317065659927E-2</v>
      </c>
      <c r="K345" s="92">
        <v>-136.82182550210899</v>
      </c>
    </row>
    <row r="346" spans="2:11" x14ac:dyDescent="0.2">
      <c r="B346" s="295">
        <v>2</v>
      </c>
      <c r="C346" s="295">
        <v>627</v>
      </c>
      <c r="D346" s="312" t="s">
        <v>915</v>
      </c>
      <c r="E346" s="310">
        <v>11316</v>
      </c>
      <c r="F346" s="310">
        <v>3978</v>
      </c>
      <c r="G346" s="310">
        <v>2086</v>
      </c>
      <c r="H346" s="311">
        <v>0.35153764581124097</v>
      </c>
      <c r="I346" s="249">
        <v>7.3317353787152397</v>
      </c>
      <c r="J346" s="249">
        <v>0.22841660524298901</v>
      </c>
      <c r="K346" s="92">
        <v>2584.7623049296699</v>
      </c>
    </row>
    <row r="347" spans="2:11" x14ac:dyDescent="0.2">
      <c r="B347" s="295">
        <v>2</v>
      </c>
      <c r="C347" s="295">
        <v>628</v>
      </c>
      <c r="D347" s="312" t="s">
        <v>916</v>
      </c>
      <c r="E347" s="310">
        <v>1595</v>
      </c>
      <c r="F347" s="310">
        <v>444</v>
      </c>
      <c r="G347" s="310">
        <v>538</v>
      </c>
      <c r="H347" s="311">
        <v>0.278369905956113</v>
      </c>
      <c r="I347" s="249">
        <v>3.7899628252788098</v>
      </c>
      <c r="J347" s="249">
        <v>-0.34829544186605099</v>
      </c>
      <c r="K347" s="92">
        <v>-555.53122977635098</v>
      </c>
    </row>
    <row r="348" spans="2:11" x14ac:dyDescent="0.2">
      <c r="B348" s="295">
        <v>2</v>
      </c>
      <c r="C348" s="295">
        <v>629</v>
      </c>
      <c r="D348" s="312" t="s">
        <v>917</v>
      </c>
      <c r="E348" s="310">
        <v>313</v>
      </c>
      <c r="F348" s="310">
        <v>80</v>
      </c>
      <c r="G348" s="310">
        <v>600</v>
      </c>
      <c r="H348" s="311">
        <v>0.25559105431309898</v>
      </c>
      <c r="I348" s="249">
        <v>0.65500000000000003</v>
      </c>
      <c r="J348" s="249">
        <v>-0.53586390002838102</v>
      </c>
      <c r="K348" s="92">
        <v>-167.725400708883</v>
      </c>
    </row>
    <row r="349" spans="2:11" x14ac:dyDescent="0.2">
      <c r="B349" s="295">
        <v>2</v>
      </c>
      <c r="C349" s="295">
        <v>630</v>
      </c>
      <c r="D349" s="312" t="s">
        <v>918</v>
      </c>
      <c r="E349" s="310">
        <v>590</v>
      </c>
      <c r="F349" s="310">
        <v>217</v>
      </c>
      <c r="G349" s="310">
        <v>364</v>
      </c>
      <c r="H349" s="311">
        <v>0.367796610169492</v>
      </c>
      <c r="I349" s="249">
        <v>2.2170329670329698</v>
      </c>
      <c r="J349" s="249">
        <v>-0.33469917692243001</v>
      </c>
      <c r="K349" s="92">
        <v>-197.47251438423399</v>
      </c>
    </row>
    <row r="350" spans="2:11" x14ac:dyDescent="0.2">
      <c r="B350" s="295">
        <v>2</v>
      </c>
      <c r="C350" s="295">
        <v>632</v>
      </c>
      <c r="D350" s="312" t="s">
        <v>919</v>
      </c>
      <c r="E350" s="310">
        <v>4293</v>
      </c>
      <c r="F350" s="310">
        <v>1221</v>
      </c>
      <c r="G350" s="310">
        <v>1145</v>
      </c>
      <c r="H350" s="311">
        <v>0.28441649196366198</v>
      </c>
      <c r="I350" s="249">
        <v>4.8157205240174701</v>
      </c>
      <c r="J350" s="249">
        <v>-0.20383093404139799</v>
      </c>
      <c r="K350" s="92">
        <v>-875.04619983972304</v>
      </c>
    </row>
    <row r="351" spans="2:11" x14ac:dyDescent="0.2">
      <c r="B351" s="295">
        <v>2</v>
      </c>
      <c r="C351" s="295">
        <v>661</v>
      </c>
      <c r="D351" s="312" t="s">
        <v>920</v>
      </c>
      <c r="E351" s="310">
        <v>46</v>
      </c>
      <c r="F351" s="310">
        <v>24</v>
      </c>
      <c r="G351" s="310">
        <v>100</v>
      </c>
      <c r="H351" s="311">
        <v>0.52173913043478304</v>
      </c>
      <c r="I351" s="249">
        <v>0.7</v>
      </c>
      <c r="J351" s="249">
        <v>-0.22443453185979401</v>
      </c>
      <c r="K351" s="92">
        <v>-10.323988465550499</v>
      </c>
    </row>
    <row r="352" spans="2:11" x14ac:dyDescent="0.2">
      <c r="B352" s="295">
        <v>2</v>
      </c>
      <c r="C352" s="295">
        <v>662</v>
      </c>
      <c r="D352" s="312" t="s">
        <v>921</v>
      </c>
      <c r="E352" s="310">
        <v>1260</v>
      </c>
      <c r="F352" s="310">
        <v>373</v>
      </c>
      <c r="G352" s="310">
        <v>897</v>
      </c>
      <c r="H352" s="311">
        <v>0.29603174603174598</v>
      </c>
      <c r="I352" s="249">
        <v>1.82051282051282</v>
      </c>
      <c r="J352" s="249">
        <v>-0.41021645383465</v>
      </c>
      <c r="K352" s="92">
        <v>-516.87273183165905</v>
      </c>
    </row>
    <row r="353" spans="2:11" x14ac:dyDescent="0.2">
      <c r="B353" s="295">
        <v>2</v>
      </c>
      <c r="C353" s="295">
        <v>663</v>
      </c>
      <c r="D353" s="312" t="s">
        <v>922</v>
      </c>
      <c r="E353" s="310">
        <v>1240</v>
      </c>
      <c r="F353" s="310">
        <v>475</v>
      </c>
      <c r="G353" s="310">
        <v>834</v>
      </c>
      <c r="H353" s="311">
        <v>0.38306451612903197</v>
      </c>
      <c r="I353" s="249">
        <v>2.0563549160671499</v>
      </c>
      <c r="J353" s="249">
        <v>-0.297936447675895</v>
      </c>
      <c r="K353" s="92">
        <v>-369.44119511810999</v>
      </c>
    </row>
    <row r="354" spans="2:11" x14ac:dyDescent="0.2">
      <c r="B354" s="295">
        <v>2</v>
      </c>
      <c r="C354" s="295">
        <v>665</v>
      </c>
      <c r="D354" s="312" t="s">
        <v>923</v>
      </c>
      <c r="E354" s="310">
        <v>261</v>
      </c>
      <c r="F354" s="310">
        <v>115</v>
      </c>
      <c r="G354" s="310">
        <v>187</v>
      </c>
      <c r="H354" s="311">
        <v>0.44061302681992298</v>
      </c>
      <c r="I354" s="249">
        <v>2.0106951871657799</v>
      </c>
      <c r="J354" s="249">
        <v>-0.26686414646315798</v>
      </c>
      <c r="K354" s="92">
        <v>-69.651542226884203</v>
      </c>
    </row>
    <row r="355" spans="2:11" x14ac:dyDescent="0.2">
      <c r="B355" s="295">
        <v>2</v>
      </c>
      <c r="C355" s="295">
        <v>666</v>
      </c>
      <c r="D355" s="312" t="s">
        <v>924</v>
      </c>
      <c r="E355" s="310">
        <v>427</v>
      </c>
      <c r="F355" s="310">
        <v>126</v>
      </c>
      <c r="G355" s="310">
        <v>480</v>
      </c>
      <c r="H355" s="311">
        <v>0.29508196721311503</v>
      </c>
      <c r="I355" s="249">
        <v>1.15208333333333</v>
      </c>
      <c r="J355" s="249">
        <v>-0.46633969930216101</v>
      </c>
      <c r="K355" s="92">
        <v>-199.12705160202299</v>
      </c>
    </row>
    <row r="356" spans="2:11" x14ac:dyDescent="0.2">
      <c r="B356" s="295">
        <v>2</v>
      </c>
      <c r="C356" s="295">
        <v>667</v>
      </c>
      <c r="D356" s="312" t="s">
        <v>925</v>
      </c>
      <c r="E356" s="310">
        <v>3136</v>
      </c>
      <c r="F356" s="310">
        <v>1323</v>
      </c>
      <c r="G356" s="310">
        <v>389</v>
      </c>
      <c r="H356" s="311">
        <v>0.421875</v>
      </c>
      <c r="I356" s="249">
        <v>11.4627249357326</v>
      </c>
      <c r="J356" s="249">
        <v>0.15679174580453201</v>
      </c>
      <c r="K356" s="92">
        <v>491.69891484301098</v>
      </c>
    </row>
    <row r="357" spans="2:11" x14ac:dyDescent="0.2">
      <c r="B357" s="295">
        <v>2</v>
      </c>
      <c r="C357" s="295">
        <v>668</v>
      </c>
      <c r="D357" s="312" t="s">
        <v>926</v>
      </c>
      <c r="E357" s="310">
        <v>2986</v>
      </c>
      <c r="F357" s="310">
        <v>1318</v>
      </c>
      <c r="G357" s="310">
        <v>2512</v>
      </c>
      <c r="H357" s="311">
        <v>0.44139316811788298</v>
      </c>
      <c r="I357" s="249">
        <v>1.71337579617834</v>
      </c>
      <c r="J357" s="249">
        <v>-0.17520144547013899</v>
      </c>
      <c r="K357" s="92">
        <v>-523.15151617383401</v>
      </c>
    </row>
    <row r="358" spans="2:11" x14ac:dyDescent="0.2">
      <c r="B358" s="295">
        <v>2</v>
      </c>
      <c r="C358" s="295">
        <v>669</v>
      </c>
      <c r="D358" s="312" t="s">
        <v>927</v>
      </c>
      <c r="E358" s="310">
        <v>522</v>
      </c>
      <c r="F358" s="310">
        <v>202</v>
      </c>
      <c r="G358" s="310">
        <v>247</v>
      </c>
      <c r="H358" s="311">
        <v>0.38697318007662801</v>
      </c>
      <c r="I358" s="249">
        <v>2.93117408906883</v>
      </c>
      <c r="J358" s="249">
        <v>-0.28856337939674997</v>
      </c>
      <c r="K358" s="92">
        <v>-150.63008404510401</v>
      </c>
    </row>
    <row r="359" spans="2:11" x14ac:dyDescent="0.2">
      <c r="B359" s="295">
        <v>2</v>
      </c>
      <c r="C359" s="295">
        <v>670</v>
      </c>
      <c r="D359" s="312" t="s">
        <v>928</v>
      </c>
      <c r="E359" s="310">
        <v>5541</v>
      </c>
      <c r="F359" s="310">
        <v>1957</v>
      </c>
      <c r="G359" s="310">
        <v>2178</v>
      </c>
      <c r="H359" s="311">
        <v>0.35318534560548598</v>
      </c>
      <c r="I359" s="249">
        <v>3.44260789715335</v>
      </c>
      <c r="J359" s="249">
        <v>-0.124050184170578</v>
      </c>
      <c r="K359" s="92">
        <v>-687.36207048917299</v>
      </c>
    </row>
    <row r="360" spans="2:11" x14ac:dyDescent="0.2">
      <c r="B360" s="295">
        <v>2</v>
      </c>
      <c r="C360" s="295">
        <v>671</v>
      </c>
      <c r="D360" s="312" t="s">
        <v>929</v>
      </c>
      <c r="E360" s="310">
        <v>360</v>
      </c>
      <c r="F360" s="310">
        <v>88</v>
      </c>
      <c r="G360" s="310">
        <v>400</v>
      </c>
      <c r="H360" s="311">
        <v>0.24444444444444399</v>
      </c>
      <c r="I360" s="249">
        <v>1.1200000000000001</v>
      </c>
      <c r="J360" s="249">
        <v>-0.53081978146879205</v>
      </c>
      <c r="K360" s="92">
        <v>-191.095121328765</v>
      </c>
    </row>
    <row r="361" spans="2:11" x14ac:dyDescent="0.2">
      <c r="B361" s="295">
        <v>2</v>
      </c>
      <c r="C361" s="295">
        <v>681</v>
      </c>
      <c r="D361" s="312" t="s">
        <v>930</v>
      </c>
      <c r="E361" s="310">
        <v>294</v>
      </c>
      <c r="F361" s="310">
        <v>94</v>
      </c>
      <c r="G361" s="310">
        <v>381</v>
      </c>
      <c r="H361" s="311">
        <v>0.319727891156463</v>
      </c>
      <c r="I361" s="249">
        <v>1.01837270341207</v>
      </c>
      <c r="J361" s="249">
        <v>-0.44647727051165798</v>
      </c>
      <c r="K361" s="92">
        <v>-131.26431753042701</v>
      </c>
    </row>
    <row r="362" spans="2:11" x14ac:dyDescent="0.2">
      <c r="B362" s="295">
        <v>2</v>
      </c>
      <c r="C362" s="295">
        <v>683</v>
      </c>
      <c r="D362" s="312" t="s">
        <v>931</v>
      </c>
      <c r="E362" s="310">
        <v>170</v>
      </c>
      <c r="F362" s="310">
        <v>42</v>
      </c>
      <c r="G362" s="310">
        <v>714</v>
      </c>
      <c r="H362" s="311">
        <v>0.247058823529412</v>
      </c>
      <c r="I362" s="249">
        <v>0.29691876750700302</v>
      </c>
      <c r="J362" s="249">
        <v>-0.56428534592397295</v>
      </c>
      <c r="K362" s="92">
        <v>-95.928508807075502</v>
      </c>
    </row>
    <row r="363" spans="2:11" x14ac:dyDescent="0.2">
      <c r="B363" s="295">
        <v>2</v>
      </c>
      <c r="C363" s="295">
        <v>687</v>
      </c>
      <c r="D363" s="312" t="s">
        <v>932</v>
      </c>
      <c r="E363" s="310">
        <v>205</v>
      </c>
      <c r="F363" s="310">
        <v>64</v>
      </c>
      <c r="G363" s="310">
        <v>679</v>
      </c>
      <c r="H363" s="311">
        <v>0.31219512195122001</v>
      </c>
      <c r="I363" s="249">
        <v>0.39617083946980902</v>
      </c>
      <c r="J363" s="249">
        <v>-0.48116679048705802</v>
      </c>
      <c r="K363" s="92">
        <v>-98.639192049846798</v>
      </c>
    </row>
    <row r="364" spans="2:11" x14ac:dyDescent="0.2">
      <c r="B364" s="295">
        <v>2</v>
      </c>
      <c r="C364" s="295">
        <v>690</v>
      </c>
      <c r="D364" s="312" t="s">
        <v>933</v>
      </c>
      <c r="E364" s="310">
        <v>1420</v>
      </c>
      <c r="F364" s="310">
        <v>675</v>
      </c>
      <c r="G364" s="310">
        <v>2449</v>
      </c>
      <c r="H364" s="311">
        <v>0.47535211267605598</v>
      </c>
      <c r="I364" s="249">
        <v>0.85545120457329504</v>
      </c>
      <c r="J364" s="249">
        <v>-0.22345991438399501</v>
      </c>
      <c r="K364" s="92">
        <v>-317.31307842527298</v>
      </c>
    </row>
    <row r="365" spans="2:11" x14ac:dyDescent="0.2">
      <c r="B365" s="295">
        <v>2</v>
      </c>
      <c r="C365" s="295">
        <v>691</v>
      </c>
      <c r="D365" s="312" t="s">
        <v>934</v>
      </c>
      <c r="E365" s="310">
        <v>509</v>
      </c>
      <c r="F365" s="310">
        <v>227</v>
      </c>
      <c r="G365" s="310">
        <v>944</v>
      </c>
      <c r="H365" s="311">
        <v>0.44597249508840903</v>
      </c>
      <c r="I365" s="249">
        <v>0.77966101694915302</v>
      </c>
      <c r="J365" s="249">
        <v>-0.29537378633428801</v>
      </c>
      <c r="K365" s="92">
        <v>-150.345257244153</v>
      </c>
    </row>
    <row r="366" spans="2:11" x14ac:dyDescent="0.2">
      <c r="B366" s="295">
        <v>2</v>
      </c>
      <c r="C366" s="295">
        <v>692</v>
      </c>
      <c r="D366" s="312" t="s">
        <v>935</v>
      </c>
      <c r="E366" s="310">
        <v>377</v>
      </c>
      <c r="F366" s="310">
        <v>128</v>
      </c>
      <c r="G366" s="310">
        <v>656</v>
      </c>
      <c r="H366" s="311">
        <v>0.33952254641909801</v>
      </c>
      <c r="I366" s="249">
        <v>0.769817073170732</v>
      </c>
      <c r="J366" s="249">
        <v>-0.42852724126743102</v>
      </c>
      <c r="K366" s="92">
        <v>-161.55476995782101</v>
      </c>
    </row>
    <row r="367" spans="2:11" x14ac:dyDescent="0.2">
      <c r="B367" s="295">
        <v>2</v>
      </c>
      <c r="C367" s="295">
        <v>694</v>
      </c>
      <c r="D367" s="312" t="s">
        <v>936</v>
      </c>
      <c r="E367" s="310">
        <v>404</v>
      </c>
      <c r="F367" s="310">
        <v>88</v>
      </c>
      <c r="G367" s="310">
        <v>816</v>
      </c>
      <c r="H367" s="311">
        <v>0.21782178217821799</v>
      </c>
      <c r="I367" s="249">
        <v>0.60294117647058798</v>
      </c>
      <c r="J367" s="249">
        <v>-0.57972189836519505</v>
      </c>
      <c r="K367" s="92">
        <v>-234.20764693953899</v>
      </c>
    </row>
    <row r="368" spans="2:11" x14ac:dyDescent="0.2">
      <c r="B368" s="295">
        <v>2</v>
      </c>
      <c r="C368" s="295">
        <v>696</v>
      </c>
      <c r="D368" s="312" t="s">
        <v>937</v>
      </c>
      <c r="E368" s="310">
        <v>348</v>
      </c>
      <c r="F368" s="310">
        <v>237</v>
      </c>
      <c r="G368" s="310">
        <v>466</v>
      </c>
      <c r="H368" s="311">
        <v>0.681034482758621</v>
      </c>
      <c r="I368" s="249">
        <v>1.2553648068669501</v>
      </c>
      <c r="J368" s="249">
        <v>-1.8909181216354601E-3</v>
      </c>
      <c r="K368" s="92">
        <v>-0.65803950632913899</v>
      </c>
    </row>
    <row r="369" spans="2:11" x14ac:dyDescent="0.2">
      <c r="B369" s="295">
        <v>2</v>
      </c>
      <c r="C369" s="295">
        <v>700</v>
      </c>
      <c r="D369" s="312" t="s">
        <v>938</v>
      </c>
      <c r="E369" s="310">
        <v>7384</v>
      </c>
      <c r="F369" s="310">
        <v>3734</v>
      </c>
      <c r="G369" s="310">
        <v>1943</v>
      </c>
      <c r="H369" s="311">
        <v>0.50568797399783305</v>
      </c>
      <c r="I369" s="249">
        <v>5.7220792588780203</v>
      </c>
      <c r="J369" s="249">
        <v>0.20954249845339701</v>
      </c>
      <c r="K369" s="92">
        <v>1547.2618085798899</v>
      </c>
    </row>
    <row r="370" spans="2:11" x14ac:dyDescent="0.2">
      <c r="B370" s="295">
        <v>2</v>
      </c>
      <c r="C370" s="295">
        <v>701</v>
      </c>
      <c r="D370" s="312" t="s">
        <v>939</v>
      </c>
      <c r="E370" s="310">
        <v>463</v>
      </c>
      <c r="F370" s="310">
        <v>82</v>
      </c>
      <c r="G370" s="310">
        <v>859</v>
      </c>
      <c r="H370" s="311">
        <v>0.177105831533477</v>
      </c>
      <c r="I370" s="249">
        <v>0.634458672875437</v>
      </c>
      <c r="J370" s="249">
        <v>-0.62531153519442195</v>
      </c>
      <c r="K370" s="92">
        <v>-289.51924079501703</v>
      </c>
    </row>
    <row r="371" spans="2:11" x14ac:dyDescent="0.2">
      <c r="B371" s="295">
        <v>2</v>
      </c>
      <c r="C371" s="295">
        <v>703</v>
      </c>
      <c r="D371" s="312" t="s">
        <v>940</v>
      </c>
      <c r="E371" s="310">
        <v>2317</v>
      </c>
      <c r="F371" s="310">
        <v>946</v>
      </c>
      <c r="G371" s="310">
        <v>821</v>
      </c>
      <c r="H371" s="311">
        <v>0.408286577470867</v>
      </c>
      <c r="I371" s="249">
        <v>3.9744214372716198</v>
      </c>
      <c r="J371" s="249">
        <v>-0.15872960878651299</v>
      </c>
      <c r="K371" s="92">
        <v>-367.77650355835101</v>
      </c>
    </row>
    <row r="372" spans="2:11" x14ac:dyDescent="0.2">
      <c r="B372" s="295">
        <v>2</v>
      </c>
      <c r="C372" s="295">
        <v>704</v>
      </c>
      <c r="D372" s="312" t="s">
        <v>941</v>
      </c>
      <c r="E372" s="310">
        <v>201</v>
      </c>
      <c r="F372" s="310">
        <v>48</v>
      </c>
      <c r="G372" s="310">
        <v>891</v>
      </c>
      <c r="H372" s="311">
        <v>0.238805970149254</v>
      </c>
      <c r="I372" s="249">
        <v>0.27946127946127902</v>
      </c>
      <c r="J372" s="249">
        <v>-0.57367328317687805</v>
      </c>
      <c r="K372" s="92">
        <v>-115.308329918552</v>
      </c>
    </row>
    <row r="373" spans="2:11" x14ac:dyDescent="0.2">
      <c r="B373" s="295">
        <v>2</v>
      </c>
      <c r="C373" s="295">
        <v>706</v>
      </c>
      <c r="D373" s="312" t="s">
        <v>942</v>
      </c>
      <c r="E373" s="310">
        <v>628</v>
      </c>
      <c r="F373" s="310">
        <v>286</v>
      </c>
      <c r="G373" s="310">
        <v>1362</v>
      </c>
      <c r="H373" s="311">
        <v>0.45541401273885401</v>
      </c>
      <c r="I373" s="249">
        <v>0.671071953010279</v>
      </c>
      <c r="J373" s="249">
        <v>-0.28349967194442499</v>
      </c>
      <c r="K373" s="92">
        <v>-178.03779398109899</v>
      </c>
    </row>
    <row r="374" spans="2:11" x14ac:dyDescent="0.2">
      <c r="B374" s="295">
        <v>2</v>
      </c>
      <c r="C374" s="295">
        <v>707</v>
      </c>
      <c r="D374" s="312" t="s">
        <v>943</v>
      </c>
      <c r="E374" s="310">
        <v>151</v>
      </c>
      <c r="F374" s="310">
        <v>28</v>
      </c>
      <c r="G374" s="310">
        <v>426</v>
      </c>
      <c r="H374" s="311">
        <v>0.185430463576159</v>
      </c>
      <c r="I374" s="249">
        <v>0.42018779342723001</v>
      </c>
      <c r="J374" s="249">
        <v>-0.63460883540527102</v>
      </c>
      <c r="K374" s="92">
        <v>-95.825934146196005</v>
      </c>
    </row>
    <row r="375" spans="2:11" x14ac:dyDescent="0.2">
      <c r="B375" s="295">
        <v>2</v>
      </c>
      <c r="C375" s="295">
        <v>708</v>
      </c>
      <c r="D375" s="312" t="s">
        <v>944</v>
      </c>
      <c r="E375" s="310">
        <v>36</v>
      </c>
      <c r="F375" s="310">
        <v>28</v>
      </c>
      <c r="G375" s="310">
        <v>552</v>
      </c>
      <c r="H375" s="311">
        <v>0.77777777777777801</v>
      </c>
      <c r="I375" s="249">
        <v>0.115942028985507</v>
      </c>
      <c r="J375" s="249">
        <v>6.1838054952218398E-2</v>
      </c>
      <c r="K375" s="92">
        <v>2.2261699782798599</v>
      </c>
    </row>
    <row r="376" spans="2:11" x14ac:dyDescent="0.2">
      <c r="B376" s="295">
        <v>2</v>
      </c>
      <c r="C376" s="295">
        <v>709</v>
      </c>
      <c r="D376" s="312" t="s">
        <v>945</v>
      </c>
      <c r="E376" s="310">
        <v>58</v>
      </c>
      <c r="F376" s="310">
        <v>39</v>
      </c>
      <c r="G376" s="310">
        <v>832</v>
      </c>
      <c r="H376" s="311">
        <v>0.67241379310344795</v>
      </c>
      <c r="I376" s="249">
        <v>0.11658653846153801</v>
      </c>
      <c r="J376" s="249">
        <v>-6.3904134552534603E-2</v>
      </c>
      <c r="K376" s="92">
        <v>-3.7064398040470099</v>
      </c>
    </row>
    <row r="377" spans="2:11" x14ac:dyDescent="0.2">
      <c r="B377" s="295">
        <v>2</v>
      </c>
      <c r="C377" s="295">
        <v>711</v>
      </c>
      <c r="D377" s="312" t="s">
        <v>946</v>
      </c>
      <c r="E377" s="310">
        <v>283</v>
      </c>
      <c r="F377" s="310">
        <v>66</v>
      </c>
      <c r="G377" s="310">
        <v>683</v>
      </c>
      <c r="H377" s="311">
        <v>0.23321554770318001</v>
      </c>
      <c r="I377" s="249">
        <v>0.51098096632503698</v>
      </c>
      <c r="J377" s="249">
        <v>-0.56903023301858102</v>
      </c>
      <c r="K377" s="92">
        <v>-161.03555594425799</v>
      </c>
    </row>
    <row r="378" spans="2:11" x14ac:dyDescent="0.2">
      <c r="B378" s="295">
        <v>2</v>
      </c>
      <c r="C378" s="295">
        <v>713</v>
      </c>
      <c r="D378" s="312" t="s">
        <v>947</v>
      </c>
      <c r="E378" s="310">
        <v>3586</v>
      </c>
      <c r="F378" s="310">
        <v>1495</v>
      </c>
      <c r="G378" s="310">
        <v>1476</v>
      </c>
      <c r="H378" s="311">
        <v>0.416899051868377</v>
      </c>
      <c r="I378" s="249">
        <v>3.4424119241192401</v>
      </c>
      <c r="J378" s="249">
        <v>-0.12025567020165499</v>
      </c>
      <c r="K378" s="92">
        <v>-431.236833343135</v>
      </c>
    </row>
    <row r="379" spans="2:11" x14ac:dyDescent="0.2">
      <c r="B379" s="295">
        <v>2</v>
      </c>
      <c r="C379" s="295">
        <v>715</v>
      </c>
      <c r="D379" s="312" t="s">
        <v>948</v>
      </c>
      <c r="E379" s="310">
        <v>41</v>
      </c>
      <c r="F379" s="310">
        <v>26</v>
      </c>
      <c r="G379" s="310">
        <v>354</v>
      </c>
      <c r="H379" s="311">
        <v>0.63414634146341498</v>
      </c>
      <c r="I379" s="249">
        <v>0.18926553672316401</v>
      </c>
      <c r="J379" s="249">
        <v>-0.10790294456611101</v>
      </c>
      <c r="K379" s="92">
        <v>-4.4240207272105696</v>
      </c>
    </row>
    <row r="380" spans="2:11" x14ac:dyDescent="0.2">
      <c r="B380" s="295">
        <v>2</v>
      </c>
      <c r="C380" s="295">
        <v>716</v>
      </c>
      <c r="D380" s="312" t="s">
        <v>949</v>
      </c>
      <c r="E380" s="310">
        <v>426</v>
      </c>
      <c r="F380" s="310">
        <v>185</v>
      </c>
      <c r="G380" s="310">
        <v>2374</v>
      </c>
      <c r="H380" s="311">
        <v>0.43427230046948401</v>
      </c>
      <c r="I380" s="249">
        <v>0.25737152485256898</v>
      </c>
      <c r="J380" s="249">
        <v>-0.331261369964168</v>
      </c>
      <c r="K380" s="92">
        <v>-141.11734360473599</v>
      </c>
    </row>
    <row r="381" spans="2:11" x14ac:dyDescent="0.2">
      <c r="B381" s="295">
        <v>2</v>
      </c>
      <c r="C381" s="295">
        <v>717</v>
      </c>
      <c r="D381" s="312" t="s">
        <v>950</v>
      </c>
      <c r="E381" s="310">
        <v>3975</v>
      </c>
      <c r="F381" s="310">
        <v>1661</v>
      </c>
      <c r="G381" s="310">
        <v>1870</v>
      </c>
      <c r="H381" s="311">
        <v>0.41786163522012598</v>
      </c>
      <c r="I381" s="249">
        <v>3.01390374331551</v>
      </c>
      <c r="J381" s="249">
        <v>-0.120002126315446</v>
      </c>
      <c r="K381" s="92">
        <v>-477.00845210390003</v>
      </c>
    </row>
    <row r="382" spans="2:11" x14ac:dyDescent="0.2">
      <c r="B382" s="295">
        <v>2</v>
      </c>
      <c r="C382" s="295">
        <v>723</v>
      </c>
      <c r="D382" s="312" t="s">
        <v>951</v>
      </c>
      <c r="E382" s="310">
        <v>3739</v>
      </c>
      <c r="F382" s="310">
        <v>1571</v>
      </c>
      <c r="G382" s="310">
        <v>678</v>
      </c>
      <c r="H382" s="311">
        <v>0.42016581973789802</v>
      </c>
      <c r="I382" s="249">
        <v>7.8318584070796504</v>
      </c>
      <c r="J382" s="249">
        <v>4.68797682954998E-2</v>
      </c>
      <c r="K382" s="92">
        <v>175.283453656874</v>
      </c>
    </row>
    <row r="383" spans="2:11" x14ac:dyDescent="0.2">
      <c r="B383" s="295">
        <v>2</v>
      </c>
      <c r="C383" s="295">
        <v>724</v>
      </c>
      <c r="D383" s="312" t="s">
        <v>952</v>
      </c>
      <c r="E383" s="310">
        <v>765</v>
      </c>
      <c r="F383" s="310">
        <v>171</v>
      </c>
      <c r="G383" s="310">
        <v>2651</v>
      </c>
      <c r="H383" s="311">
        <v>0.223529411764706</v>
      </c>
      <c r="I383" s="249">
        <v>0.35307431158053598</v>
      </c>
      <c r="J383" s="249">
        <v>-0.56839888458597199</v>
      </c>
      <c r="K383" s="92">
        <v>-434.82514670826799</v>
      </c>
    </row>
    <row r="384" spans="2:11" x14ac:dyDescent="0.2">
      <c r="B384" s="295">
        <v>2</v>
      </c>
      <c r="C384" s="295">
        <v>726</v>
      </c>
      <c r="D384" s="312" t="s">
        <v>953</v>
      </c>
      <c r="E384" s="310">
        <v>2048</v>
      </c>
      <c r="F384" s="310">
        <v>374</v>
      </c>
      <c r="G384" s="310">
        <v>2559</v>
      </c>
      <c r="H384" s="311">
        <v>0.1826171875</v>
      </c>
      <c r="I384" s="249">
        <v>0.94646346228995704</v>
      </c>
      <c r="J384" s="249">
        <v>-0.54851725203158597</v>
      </c>
      <c r="K384" s="92">
        <v>-1123.3633321606901</v>
      </c>
    </row>
    <row r="385" spans="2:11" x14ac:dyDescent="0.2">
      <c r="B385" s="295">
        <v>2</v>
      </c>
      <c r="C385" s="295">
        <v>731</v>
      </c>
      <c r="D385" s="312" t="s">
        <v>954</v>
      </c>
      <c r="E385" s="310">
        <v>2159</v>
      </c>
      <c r="F385" s="310">
        <v>373</v>
      </c>
      <c r="G385" s="310">
        <v>205</v>
      </c>
      <c r="H385" s="311">
        <v>0.17276516905975001</v>
      </c>
      <c r="I385" s="249">
        <v>12.351219512195099</v>
      </c>
      <c r="J385" s="249">
        <v>-0.146957131073647</v>
      </c>
      <c r="K385" s="92">
        <v>-317.28044598800301</v>
      </c>
    </row>
    <row r="386" spans="2:11" x14ac:dyDescent="0.2">
      <c r="B386" s="295">
        <v>2</v>
      </c>
      <c r="C386" s="295">
        <v>732</v>
      </c>
      <c r="D386" s="312" t="s">
        <v>955</v>
      </c>
      <c r="E386" s="310">
        <v>1689</v>
      </c>
      <c r="F386" s="310">
        <v>282</v>
      </c>
      <c r="G386" s="310">
        <v>381</v>
      </c>
      <c r="H386" s="311">
        <v>0.16696269982237999</v>
      </c>
      <c r="I386" s="249">
        <v>5.1732283464566899</v>
      </c>
      <c r="J386" s="249">
        <v>-0.429002745225807</v>
      </c>
      <c r="K386" s="92">
        <v>-724.58563668638806</v>
      </c>
    </row>
    <row r="387" spans="2:11" x14ac:dyDescent="0.2">
      <c r="B387" s="295">
        <v>2</v>
      </c>
      <c r="C387" s="295">
        <v>733</v>
      </c>
      <c r="D387" s="312" t="s">
        <v>956</v>
      </c>
      <c r="E387" s="310">
        <v>4390</v>
      </c>
      <c r="F387" s="310">
        <v>3015</v>
      </c>
      <c r="G387" s="310">
        <v>481</v>
      </c>
      <c r="H387" s="311">
        <v>0.68678815489749401</v>
      </c>
      <c r="I387" s="249">
        <v>15.3950103950104</v>
      </c>
      <c r="J387" s="249">
        <v>0.66283001635593897</v>
      </c>
      <c r="K387" s="92">
        <v>2909.8237718025698</v>
      </c>
    </row>
    <row r="388" spans="2:11" x14ac:dyDescent="0.2">
      <c r="B388" s="295">
        <v>2</v>
      </c>
      <c r="C388" s="295">
        <v>734</v>
      </c>
      <c r="D388" s="312" t="s">
        <v>957</v>
      </c>
      <c r="E388" s="310">
        <v>464</v>
      </c>
      <c r="F388" s="310">
        <v>86</v>
      </c>
      <c r="G388" s="310">
        <v>296</v>
      </c>
      <c r="H388" s="311">
        <v>0.18534482758620699</v>
      </c>
      <c r="I388" s="249">
        <v>1.8581081081081099</v>
      </c>
      <c r="J388" s="249">
        <v>-0.57146467697044601</v>
      </c>
      <c r="K388" s="92">
        <v>-265.15961011428698</v>
      </c>
    </row>
    <row r="389" spans="2:11" x14ac:dyDescent="0.2">
      <c r="B389" s="295">
        <v>2</v>
      </c>
      <c r="C389" s="295">
        <v>735</v>
      </c>
      <c r="D389" s="312" t="s">
        <v>958</v>
      </c>
      <c r="E389" s="310">
        <v>317</v>
      </c>
      <c r="F389" s="310">
        <v>98</v>
      </c>
      <c r="G389" s="310">
        <v>335</v>
      </c>
      <c r="H389" s="311">
        <v>0.30914826498422698</v>
      </c>
      <c r="I389" s="249">
        <v>1.23880597014925</v>
      </c>
      <c r="J389" s="249">
        <v>-0.45042141397686197</v>
      </c>
      <c r="K389" s="92">
        <v>-142.783588230665</v>
      </c>
    </row>
    <row r="390" spans="2:11" x14ac:dyDescent="0.2">
      <c r="B390" s="295">
        <v>2</v>
      </c>
      <c r="C390" s="295">
        <v>736</v>
      </c>
      <c r="D390" s="312" t="s">
        <v>959</v>
      </c>
      <c r="E390" s="310">
        <v>413</v>
      </c>
      <c r="F390" s="310">
        <v>80</v>
      </c>
      <c r="G390" s="310">
        <v>158</v>
      </c>
      <c r="H390" s="311">
        <v>0.193704600484261</v>
      </c>
      <c r="I390" s="249">
        <v>3.12025316455696</v>
      </c>
      <c r="J390" s="249">
        <v>-0.51802615630241</v>
      </c>
      <c r="K390" s="92">
        <v>-213.944802552895</v>
      </c>
    </row>
    <row r="391" spans="2:11" x14ac:dyDescent="0.2">
      <c r="B391" s="295">
        <v>2</v>
      </c>
      <c r="C391" s="295">
        <v>737</v>
      </c>
      <c r="D391" s="312" t="s">
        <v>960</v>
      </c>
      <c r="E391" s="310">
        <v>322</v>
      </c>
      <c r="F391" s="310">
        <v>76</v>
      </c>
      <c r="G391" s="310">
        <v>345</v>
      </c>
      <c r="H391" s="311">
        <v>0.23602484472049701</v>
      </c>
      <c r="I391" s="249">
        <v>1.1536231884057999</v>
      </c>
      <c r="J391" s="249">
        <v>-0.541142419272298</v>
      </c>
      <c r="K391" s="92">
        <v>-174.24785900568</v>
      </c>
    </row>
    <row r="392" spans="2:11" x14ac:dyDescent="0.2">
      <c r="B392" s="295">
        <v>2</v>
      </c>
      <c r="C392" s="295">
        <v>738</v>
      </c>
      <c r="D392" s="312" t="s">
        <v>961</v>
      </c>
      <c r="E392" s="310">
        <v>659</v>
      </c>
      <c r="F392" s="310">
        <v>126</v>
      </c>
      <c r="G392" s="310">
        <v>461</v>
      </c>
      <c r="H392" s="311">
        <v>0.19119878603945401</v>
      </c>
      <c r="I392" s="249">
        <v>1.70281995661605</v>
      </c>
      <c r="J392" s="249">
        <v>-0.56274857166820702</v>
      </c>
      <c r="K392" s="92">
        <v>-370.851308729349</v>
      </c>
    </row>
    <row r="393" spans="2:11" x14ac:dyDescent="0.2">
      <c r="B393" s="295">
        <v>2</v>
      </c>
      <c r="C393" s="295">
        <v>739</v>
      </c>
      <c r="D393" s="312" t="s">
        <v>962</v>
      </c>
      <c r="E393" s="310">
        <v>3987</v>
      </c>
      <c r="F393" s="310">
        <v>835</v>
      </c>
      <c r="G393" s="310">
        <v>189</v>
      </c>
      <c r="H393" s="311">
        <v>0.209430649611237</v>
      </c>
      <c r="I393" s="249">
        <v>25.513227513227498</v>
      </c>
      <c r="J393" s="249">
        <v>0.43743702281682301</v>
      </c>
      <c r="K393" s="92">
        <v>1744.06140997067</v>
      </c>
    </row>
    <row r="394" spans="2:11" x14ac:dyDescent="0.2">
      <c r="B394" s="295">
        <v>2</v>
      </c>
      <c r="C394" s="295">
        <v>740</v>
      </c>
      <c r="D394" s="312" t="s">
        <v>963</v>
      </c>
      <c r="E394" s="310">
        <v>544</v>
      </c>
      <c r="F394" s="310">
        <v>182</v>
      </c>
      <c r="G394" s="310">
        <v>171</v>
      </c>
      <c r="H394" s="311">
        <v>0.33455882352941202</v>
      </c>
      <c r="I394" s="249">
        <v>4.2456140350877201</v>
      </c>
      <c r="J394" s="249">
        <v>-0.30354578431363499</v>
      </c>
      <c r="K394" s="92">
        <v>-165.12890666661701</v>
      </c>
    </row>
    <row r="395" spans="2:11" x14ac:dyDescent="0.2">
      <c r="B395" s="295">
        <v>2</v>
      </c>
      <c r="C395" s="295">
        <v>741</v>
      </c>
      <c r="D395" s="312" t="s">
        <v>964</v>
      </c>
      <c r="E395" s="310">
        <v>393</v>
      </c>
      <c r="F395" s="310">
        <v>49</v>
      </c>
      <c r="G395" s="310">
        <v>225</v>
      </c>
      <c r="H395" s="311">
        <v>0.124681933842239</v>
      </c>
      <c r="I395" s="249">
        <v>1.96444444444444</v>
      </c>
      <c r="J395" s="249">
        <v>-0.64317077330009798</v>
      </c>
      <c r="K395" s="92">
        <v>-252.76611390693799</v>
      </c>
    </row>
    <row r="396" spans="2:11" x14ac:dyDescent="0.2">
      <c r="B396" s="295">
        <v>2</v>
      </c>
      <c r="C396" s="295">
        <v>742</v>
      </c>
      <c r="D396" s="312" t="s">
        <v>965</v>
      </c>
      <c r="E396" s="310">
        <v>879</v>
      </c>
      <c r="F396" s="310">
        <v>156</v>
      </c>
      <c r="G396" s="310">
        <v>215</v>
      </c>
      <c r="H396" s="311">
        <v>0.17747440273037501</v>
      </c>
      <c r="I396" s="249">
        <v>4.81395348837209</v>
      </c>
      <c r="J396" s="249">
        <v>-0.45940620894045803</v>
      </c>
      <c r="K396" s="92">
        <v>-403.81805765866301</v>
      </c>
    </row>
    <row r="397" spans="2:11" x14ac:dyDescent="0.2">
      <c r="B397" s="295">
        <v>2</v>
      </c>
      <c r="C397" s="295">
        <v>743</v>
      </c>
      <c r="D397" s="312" t="s">
        <v>966</v>
      </c>
      <c r="E397" s="310">
        <v>6823</v>
      </c>
      <c r="F397" s="310">
        <v>3038</v>
      </c>
      <c r="G397" s="310">
        <v>135</v>
      </c>
      <c r="H397" s="311">
        <v>0.445258683863403</v>
      </c>
      <c r="I397" s="249">
        <v>73.044444444444494</v>
      </c>
      <c r="J397" s="249">
        <v>2.53196957787604</v>
      </c>
      <c r="K397" s="92">
        <v>17275.628429848199</v>
      </c>
    </row>
    <row r="398" spans="2:11" x14ac:dyDescent="0.2">
      <c r="B398" s="295">
        <v>2</v>
      </c>
      <c r="C398" s="295">
        <v>744</v>
      </c>
      <c r="D398" s="312" t="s">
        <v>967</v>
      </c>
      <c r="E398" s="310">
        <v>2800</v>
      </c>
      <c r="F398" s="310">
        <v>709</v>
      </c>
      <c r="G398" s="310">
        <v>384</v>
      </c>
      <c r="H398" s="311">
        <v>0.253214285714286</v>
      </c>
      <c r="I398" s="249">
        <v>9.1380208333333304</v>
      </c>
      <c r="J398" s="249">
        <v>-0.141762227511534</v>
      </c>
      <c r="K398" s="92">
        <v>-396.93423703229502</v>
      </c>
    </row>
    <row r="399" spans="2:11" x14ac:dyDescent="0.2">
      <c r="B399" s="295">
        <v>2</v>
      </c>
      <c r="C399" s="295">
        <v>745</v>
      </c>
      <c r="D399" s="312" t="s">
        <v>968</v>
      </c>
      <c r="E399" s="310">
        <v>3695</v>
      </c>
      <c r="F399" s="310">
        <v>951</v>
      </c>
      <c r="G399" s="310">
        <v>234</v>
      </c>
      <c r="H399" s="311">
        <v>0.25737483085250301</v>
      </c>
      <c r="I399" s="249">
        <v>19.854700854700901</v>
      </c>
      <c r="J399" s="249">
        <v>0.28111251089886402</v>
      </c>
      <c r="K399" s="92">
        <v>1038.7107277713001</v>
      </c>
    </row>
    <row r="400" spans="2:11" x14ac:dyDescent="0.2">
      <c r="B400" s="295">
        <v>2</v>
      </c>
      <c r="C400" s="295">
        <v>746</v>
      </c>
      <c r="D400" s="312" t="s">
        <v>969</v>
      </c>
      <c r="E400" s="310">
        <v>1928</v>
      </c>
      <c r="F400" s="310">
        <v>563</v>
      </c>
      <c r="G400" s="310">
        <v>536</v>
      </c>
      <c r="H400" s="311">
        <v>0.29201244813277999</v>
      </c>
      <c r="I400" s="249">
        <v>4.6473880597014903</v>
      </c>
      <c r="J400" s="249">
        <v>-0.288745508270497</v>
      </c>
      <c r="K400" s="92">
        <v>-556.70133994551895</v>
      </c>
    </row>
    <row r="401" spans="2:11" x14ac:dyDescent="0.2">
      <c r="B401" s="295">
        <v>2</v>
      </c>
      <c r="C401" s="295">
        <v>747</v>
      </c>
      <c r="D401" s="312" t="s">
        <v>970</v>
      </c>
      <c r="E401" s="310">
        <v>448</v>
      </c>
      <c r="F401" s="310">
        <v>133</v>
      </c>
      <c r="G401" s="310">
        <v>198</v>
      </c>
      <c r="H401" s="311">
        <v>0.296875</v>
      </c>
      <c r="I401" s="249">
        <v>2.9343434343434298</v>
      </c>
      <c r="J401" s="249">
        <v>-0.39944675775466398</v>
      </c>
      <c r="K401" s="92">
        <v>-178.952147474089</v>
      </c>
    </row>
    <row r="402" spans="2:11" x14ac:dyDescent="0.2">
      <c r="B402" s="295">
        <v>2</v>
      </c>
      <c r="C402" s="295">
        <v>748</v>
      </c>
      <c r="D402" s="312" t="s">
        <v>971</v>
      </c>
      <c r="E402" s="310">
        <v>662</v>
      </c>
      <c r="F402" s="310">
        <v>187</v>
      </c>
      <c r="G402" s="310">
        <v>406</v>
      </c>
      <c r="H402" s="311">
        <v>0.28247734138972802</v>
      </c>
      <c r="I402" s="249">
        <v>2.0911330049261099</v>
      </c>
      <c r="J402" s="249">
        <v>-0.43904037789065897</v>
      </c>
      <c r="K402" s="92">
        <v>-290.644730163617</v>
      </c>
    </row>
    <row r="403" spans="2:11" x14ac:dyDescent="0.2">
      <c r="B403" s="295">
        <v>2</v>
      </c>
      <c r="C403" s="295">
        <v>749</v>
      </c>
      <c r="D403" s="312" t="s">
        <v>972</v>
      </c>
      <c r="E403" s="310">
        <v>3326</v>
      </c>
      <c r="F403" s="310">
        <v>1725</v>
      </c>
      <c r="G403" s="310">
        <v>274</v>
      </c>
      <c r="H403" s="311">
        <v>0.51864101022248899</v>
      </c>
      <c r="I403" s="249">
        <v>18.4343065693431</v>
      </c>
      <c r="J403" s="249">
        <v>0.53029495468375498</v>
      </c>
      <c r="K403" s="92">
        <v>1763.7610192781699</v>
      </c>
    </row>
    <row r="404" spans="2:11" x14ac:dyDescent="0.2">
      <c r="B404" s="295">
        <v>2</v>
      </c>
      <c r="C404" s="295">
        <v>750</v>
      </c>
      <c r="D404" s="312" t="s">
        <v>973</v>
      </c>
      <c r="E404" s="310">
        <v>1395</v>
      </c>
      <c r="F404" s="310">
        <v>576</v>
      </c>
      <c r="G404" s="310">
        <v>353</v>
      </c>
      <c r="H404" s="311">
        <v>0.412903225806452</v>
      </c>
      <c r="I404" s="249">
        <v>5.5835694050991496</v>
      </c>
      <c r="J404" s="249">
        <v>-0.12974483392799699</v>
      </c>
      <c r="K404" s="92">
        <v>-180.99404332955601</v>
      </c>
    </row>
    <row r="405" spans="2:11" x14ac:dyDescent="0.2">
      <c r="B405" s="295">
        <v>2</v>
      </c>
      <c r="C405" s="295">
        <v>751</v>
      </c>
      <c r="D405" s="312" t="s">
        <v>974</v>
      </c>
      <c r="E405" s="310">
        <v>2872</v>
      </c>
      <c r="F405" s="310">
        <v>1157</v>
      </c>
      <c r="G405" s="310">
        <v>413</v>
      </c>
      <c r="H405" s="311">
        <v>0.40285515320334297</v>
      </c>
      <c r="I405" s="249">
        <v>9.7554479418886206</v>
      </c>
      <c r="J405" s="249">
        <v>6.2851559867775506E-2</v>
      </c>
      <c r="K405" s="92">
        <v>180.509679940251</v>
      </c>
    </row>
    <row r="406" spans="2:11" x14ac:dyDescent="0.2">
      <c r="B406" s="295">
        <v>2</v>
      </c>
      <c r="C406" s="295">
        <v>754</v>
      </c>
      <c r="D406" s="312" t="s">
        <v>975</v>
      </c>
      <c r="E406" s="310">
        <v>1043</v>
      </c>
      <c r="F406" s="310">
        <v>309</v>
      </c>
      <c r="G406" s="310">
        <v>637</v>
      </c>
      <c r="H406" s="311">
        <v>0.29626078619367202</v>
      </c>
      <c r="I406" s="249">
        <v>2.12244897959184</v>
      </c>
      <c r="J406" s="249">
        <v>-0.40718052098320701</v>
      </c>
      <c r="K406" s="92">
        <v>-424.68928338548398</v>
      </c>
    </row>
    <row r="407" spans="2:11" x14ac:dyDescent="0.2">
      <c r="B407" s="295">
        <v>2</v>
      </c>
      <c r="C407" s="295">
        <v>755</v>
      </c>
      <c r="D407" s="312" t="s">
        <v>976</v>
      </c>
      <c r="E407" s="310">
        <v>2287</v>
      </c>
      <c r="F407" s="310">
        <v>813</v>
      </c>
      <c r="G407" s="310">
        <v>267</v>
      </c>
      <c r="H407" s="311">
        <v>0.35548753825972901</v>
      </c>
      <c r="I407" s="249">
        <v>11.610486891385801</v>
      </c>
      <c r="J407" s="249">
        <v>5.0746041830514302E-2</v>
      </c>
      <c r="K407" s="92">
        <v>116.056197666386</v>
      </c>
    </row>
    <row r="408" spans="2:11" x14ac:dyDescent="0.2">
      <c r="B408" s="295">
        <v>2</v>
      </c>
      <c r="C408" s="295">
        <v>756</v>
      </c>
      <c r="D408" s="312" t="s">
        <v>977</v>
      </c>
      <c r="E408" s="310">
        <v>1160</v>
      </c>
      <c r="F408" s="310">
        <v>371</v>
      </c>
      <c r="G408" s="310">
        <v>1200</v>
      </c>
      <c r="H408" s="311">
        <v>0.319827586206897</v>
      </c>
      <c r="I408" s="249">
        <v>1.27583333333333</v>
      </c>
      <c r="J408" s="249">
        <v>-0.40489525957217598</v>
      </c>
      <c r="K408" s="92">
        <v>-469.67850110372399</v>
      </c>
    </row>
    <row r="409" spans="2:11" x14ac:dyDescent="0.2">
      <c r="B409" s="295">
        <v>2</v>
      </c>
      <c r="C409" s="295">
        <v>761</v>
      </c>
      <c r="D409" s="312" t="s">
        <v>978</v>
      </c>
      <c r="E409" s="310">
        <v>849</v>
      </c>
      <c r="F409" s="310">
        <v>347</v>
      </c>
      <c r="G409" s="310">
        <v>2949</v>
      </c>
      <c r="H409" s="311">
        <v>0.408716136631331</v>
      </c>
      <c r="I409" s="249">
        <v>0.405561207188878</v>
      </c>
      <c r="J409" s="249">
        <v>-0.34090711724363698</v>
      </c>
      <c r="K409" s="92">
        <v>-289.430142539847</v>
      </c>
    </row>
    <row r="410" spans="2:11" x14ac:dyDescent="0.2">
      <c r="B410" s="295">
        <v>2</v>
      </c>
      <c r="C410" s="295">
        <v>762</v>
      </c>
      <c r="D410" s="312" t="s">
        <v>979</v>
      </c>
      <c r="E410" s="310">
        <v>2250</v>
      </c>
      <c r="F410" s="310">
        <v>1349</v>
      </c>
      <c r="G410" s="310">
        <v>10526</v>
      </c>
      <c r="H410" s="311">
        <v>0.59955555555555595</v>
      </c>
      <c r="I410" s="249">
        <v>0.341915257457724</v>
      </c>
      <c r="J410" s="249">
        <v>-6.1787273926206802E-2</v>
      </c>
      <c r="K410" s="92">
        <v>-139.02136633396501</v>
      </c>
    </row>
    <row r="411" spans="2:11" x14ac:dyDescent="0.2">
      <c r="B411" s="295">
        <v>2</v>
      </c>
      <c r="C411" s="295">
        <v>763</v>
      </c>
      <c r="D411" s="312" t="s">
        <v>980</v>
      </c>
      <c r="E411" s="310">
        <v>1746</v>
      </c>
      <c r="F411" s="310">
        <v>716</v>
      </c>
      <c r="G411" s="310">
        <v>3388</v>
      </c>
      <c r="H411" s="311">
        <v>0.41008018327606</v>
      </c>
      <c r="I411" s="249">
        <v>0.72668240850058996</v>
      </c>
      <c r="J411" s="249">
        <v>-0.29436813990417998</v>
      </c>
      <c r="K411" s="92">
        <v>-513.96677227269799</v>
      </c>
    </row>
    <row r="412" spans="2:11" x14ac:dyDescent="0.2">
      <c r="B412" s="295">
        <v>2</v>
      </c>
      <c r="C412" s="295">
        <v>766</v>
      </c>
      <c r="D412" s="312" t="s">
        <v>981</v>
      </c>
      <c r="E412" s="310">
        <v>808</v>
      </c>
      <c r="F412" s="310">
        <v>324</v>
      </c>
      <c r="G412" s="310">
        <v>4091</v>
      </c>
      <c r="H412" s="311">
        <v>0.40099009900990101</v>
      </c>
      <c r="I412" s="249">
        <v>0.276704962111953</v>
      </c>
      <c r="J412" s="249">
        <v>-0.35633880528353701</v>
      </c>
      <c r="K412" s="92">
        <v>-287.92175466909799</v>
      </c>
    </row>
    <row r="413" spans="2:11" x14ac:dyDescent="0.2">
      <c r="B413" s="295">
        <v>2</v>
      </c>
      <c r="C413" s="295">
        <v>767</v>
      </c>
      <c r="D413" s="312" t="s">
        <v>982</v>
      </c>
      <c r="E413" s="310">
        <v>999</v>
      </c>
      <c r="F413" s="310">
        <v>240</v>
      </c>
      <c r="G413" s="310">
        <v>1090</v>
      </c>
      <c r="H413" s="311">
        <v>0.24024024024023999</v>
      </c>
      <c r="I413" s="249">
        <v>1.1366972477064201</v>
      </c>
      <c r="J413" s="249">
        <v>-0.51149486484178497</v>
      </c>
      <c r="K413" s="92">
        <v>-510.98336997694298</v>
      </c>
    </row>
    <row r="414" spans="2:11" x14ac:dyDescent="0.2">
      <c r="B414" s="295">
        <v>2</v>
      </c>
      <c r="C414" s="295">
        <v>768</v>
      </c>
      <c r="D414" s="312" t="s">
        <v>983</v>
      </c>
      <c r="E414" s="310">
        <v>12812</v>
      </c>
      <c r="F414" s="310">
        <v>5629</v>
      </c>
      <c r="G414" s="310">
        <v>1615</v>
      </c>
      <c r="H414" s="311">
        <v>0.43935373087730301</v>
      </c>
      <c r="I414" s="249">
        <v>11.4185758513932</v>
      </c>
      <c r="J414" s="249">
        <v>0.53624198755035102</v>
      </c>
      <c r="K414" s="92">
        <v>6870.3323444951002</v>
      </c>
    </row>
    <row r="415" spans="2:11" x14ac:dyDescent="0.2">
      <c r="B415" s="295">
        <v>2</v>
      </c>
      <c r="C415" s="295">
        <v>769</v>
      </c>
      <c r="D415" s="312" t="s">
        <v>984</v>
      </c>
      <c r="E415" s="310">
        <v>2537</v>
      </c>
      <c r="F415" s="310">
        <v>1279</v>
      </c>
      <c r="G415" s="310">
        <v>1897</v>
      </c>
      <c r="H415" s="311">
        <v>0.50413874655104496</v>
      </c>
      <c r="I415" s="249">
        <v>2.0115972588297302</v>
      </c>
      <c r="J415" s="249">
        <v>-0.105824189453079</v>
      </c>
      <c r="K415" s="92">
        <v>-268.475968642461</v>
      </c>
    </row>
    <row r="416" spans="2:11" x14ac:dyDescent="0.2">
      <c r="B416" s="295">
        <v>2</v>
      </c>
      <c r="C416" s="295">
        <v>770</v>
      </c>
      <c r="D416" s="312" t="s">
        <v>985</v>
      </c>
      <c r="E416" s="310">
        <v>1016</v>
      </c>
      <c r="F416" s="310">
        <v>194</v>
      </c>
      <c r="G416" s="310">
        <v>1268</v>
      </c>
      <c r="H416" s="311">
        <v>0.190944881889764</v>
      </c>
      <c r="I416" s="249">
        <v>0.95425867507886397</v>
      </c>
      <c r="J416" s="249">
        <v>-0.57663248971382197</v>
      </c>
      <c r="K416" s="92">
        <v>-585.85860954924397</v>
      </c>
    </row>
    <row r="417" spans="2:11" x14ac:dyDescent="0.2">
      <c r="B417" s="295">
        <v>2</v>
      </c>
      <c r="C417" s="295">
        <v>782</v>
      </c>
      <c r="D417" s="312" t="s">
        <v>986</v>
      </c>
      <c r="E417" s="310">
        <v>263</v>
      </c>
      <c r="F417" s="310">
        <v>178</v>
      </c>
      <c r="G417" s="310">
        <v>2728</v>
      </c>
      <c r="H417" s="311">
        <v>0.67680608365019002</v>
      </c>
      <c r="I417" s="249">
        <v>0.161656891495601</v>
      </c>
      <c r="J417" s="249">
        <v>-4.9382002839965702E-2</v>
      </c>
      <c r="K417" s="92">
        <v>-12.987466746911</v>
      </c>
    </row>
    <row r="418" spans="2:11" x14ac:dyDescent="0.2">
      <c r="B418" s="295">
        <v>2</v>
      </c>
      <c r="C418" s="295">
        <v>783</v>
      </c>
      <c r="D418" s="312" t="s">
        <v>987</v>
      </c>
      <c r="E418" s="310">
        <v>1164</v>
      </c>
      <c r="F418" s="310">
        <v>872</v>
      </c>
      <c r="G418" s="310">
        <v>3674</v>
      </c>
      <c r="H418" s="311">
        <v>0.74914089347079005</v>
      </c>
      <c r="I418" s="249">
        <v>0.55416439847577603</v>
      </c>
      <c r="J418" s="249">
        <v>8.5131573153947093E-2</v>
      </c>
      <c r="K418" s="92">
        <v>99.093151151194505</v>
      </c>
    </row>
    <row r="419" spans="2:11" x14ac:dyDescent="0.2">
      <c r="B419" s="295">
        <v>2</v>
      </c>
      <c r="C419" s="295">
        <v>784</v>
      </c>
      <c r="D419" s="312" t="s">
        <v>988</v>
      </c>
      <c r="E419" s="310">
        <v>1063</v>
      </c>
      <c r="F419" s="310">
        <v>597</v>
      </c>
      <c r="G419" s="310">
        <v>7429</v>
      </c>
      <c r="H419" s="311">
        <v>0.56161806208842902</v>
      </c>
      <c r="I419" s="249">
        <v>0.22344864719343099</v>
      </c>
      <c r="J419" s="249">
        <v>-0.15578373874080401</v>
      </c>
      <c r="K419" s="92">
        <v>-165.59811428147501</v>
      </c>
    </row>
    <row r="420" spans="2:11" x14ac:dyDescent="0.2">
      <c r="B420" s="295">
        <v>2</v>
      </c>
      <c r="C420" s="295">
        <v>785</v>
      </c>
      <c r="D420" s="312" t="s">
        <v>989</v>
      </c>
      <c r="E420" s="310">
        <v>4622</v>
      </c>
      <c r="F420" s="310">
        <v>2740</v>
      </c>
      <c r="G420" s="310">
        <v>3413</v>
      </c>
      <c r="H420" s="311">
        <v>0.59281696235395898</v>
      </c>
      <c r="I420" s="249">
        <v>2.1570465865807198</v>
      </c>
      <c r="J420" s="249">
        <v>8.3514100765297999E-2</v>
      </c>
      <c r="K420" s="92">
        <v>386.00217373720699</v>
      </c>
    </row>
    <row r="421" spans="2:11" x14ac:dyDescent="0.2">
      <c r="B421" s="295">
        <v>2</v>
      </c>
      <c r="C421" s="295">
        <v>786</v>
      </c>
      <c r="D421" s="312" t="s">
        <v>990</v>
      </c>
      <c r="E421" s="310">
        <v>552</v>
      </c>
      <c r="F421" s="310">
        <v>596</v>
      </c>
      <c r="G421" s="310">
        <v>2161</v>
      </c>
      <c r="H421" s="311">
        <v>1.0797101449275399</v>
      </c>
      <c r="I421" s="249">
        <v>0.53123553910226795</v>
      </c>
      <c r="J421" s="249">
        <v>0.45868149417748399</v>
      </c>
      <c r="K421" s="92">
        <v>253.19218478597099</v>
      </c>
    </row>
    <row r="422" spans="2:11" x14ac:dyDescent="0.2">
      <c r="B422" s="295">
        <v>2</v>
      </c>
      <c r="C422" s="295">
        <v>791</v>
      </c>
      <c r="D422" s="312" t="s">
        <v>991</v>
      </c>
      <c r="E422" s="310">
        <v>1263</v>
      </c>
      <c r="F422" s="310">
        <v>504</v>
      </c>
      <c r="G422" s="310">
        <v>7102</v>
      </c>
      <c r="H422" s="311">
        <v>0.399049881235154</v>
      </c>
      <c r="I422" s="249">
        <v>0.248803154041115</v>
      </c>
      <c r="J422" s="249">
        <v>-0.34274088792997998</v>
      </c>
      <c r="K422" s="92">
        <v>-432.88174145556502</v>
      </c>
    </row>
    <row r="423" spans="2:11" x14ac:dyDescent="0.2">
      <c r="B423" s="295">
        <v>2</v>
      </c>
      <c r="C423" s="295">
        <v>792</v>
      </c>
      <c r="D423" s="312" t="s">
        <v>992</v>
      </c>
      <c r="E423" s="310">
        <v>2345</v>
      </c>
      <c r="F423" s="310">
        <v>1750</v>
      </c>
      <c r="G423" s="310">
        <v>7600</v>
      </c>
      <c r="H423" s="311">
        <v>0.74626865671641796</v>
      </c>
      <c r="I423" s="249">
        <v>0.53881578947368403</v>
      </c>
      <c r="J423" s="249">
        <v>0.12507408286578101</v>
      </c>
      <c r="K423" s="92">
        <v>293.29872432025599</v>
      </c>
    </row>
    <row r="424" spans="2:11" x14ac:dyDescent="0.2">
      <c r="B424" s="295">
        <v>2</v>
      </c>
      <c r="C424" s="295">
        <v>793</v>
      </c>
      <c r="D424" s="312" t="s">
        <v>993</v>
      </c>
      <c r="E424" s="310">
        <v>1339</v>
      </c>
      <c r="F424" s="310">
        <v>688</v>
      </c>
      <c r="G424" s="310">
        <v>5169</v>
      </c>
      <c r="H424" s="311">
        <v>0.51381628080657205</v>
      </c>
      <c r="I424" s="249">
        <v>0.39214548268523902</v>
      </c>
      <c r="J424" s="249">
        <v>-0.19688912563151501</v>
      </c>
      <c r="K424" s="92">
        <v>-263.63453922059898</v>
      </c>
    </row>
    <row r="425" spans="2:11" x14ac:dyDescent="0.2">
      <c r="B425" s="295">
        <v>2</v>
      </c>
      <c r="C425" s="295">
        <v>794</v>
      </c>
      <c r="D425" s="312" t="s">
        <v>994</v>
      </c>
      <c r="E425" s="310">
        <v>3018</v>
      </c>
      <c r="F425" s="310">
        <v>1798</v>
      </c>
      <c r="G425" s="310">
        <v>6721</v>
      </c>
      <c r="H425" s="311">
        <v>0.59575878064943699</v>
      </c>
      <c r="I425" s="249">
        <v>0.71656003570897198</v>
      </c>
      <c r="J425" s="249">
        <v>-2.4327745203406099E-2</v>
      </c>
      <c r="K425" s="92">
        <v>-73.4211350238796</v>
      </c>
    </row>
    <row r="426" spans="2:11" x14ac:dyDescent="0.2">
      <c r="B426" s="295">
        <v>2</v>
      </c>
      <c r="C426" s="295">
        <v>841</v>
      </c>
      <c r="D426" s="312" t="s">
        <v>995</v>
      </c>
      <c r="E426" s="310">
        <v>978</v>
      </c>
      <c r="F426" s="310">
        <v>388</v>
      </c>
      <c r="G426" s="310">
        <v>4702</v>
      </c>
      <c r="H426" s="311">
        <v>0.396728016359918</v>
      </c>
      <c r="I426" s="249">
        <v>0.29051467460655001</v>
      </c>
      <c r="J426" s="249">
        <v>-0.35463813266587202</v>
      </c>
      <c r="K426" s="92">
        <v>-346.836093747223</v>
      </c>
    </row>
    <row r="427" spans="2:11" x14ac:dyDescent="0.2">
      <c r="B427" s="295">
        <v>2</v>
      </c>
      <c r="C427" s="295">
        <v>842</v>
      </c>
      <c r="D427" s="312" t="s">
        <v>996</v>
      </c>
      <c r="E427" s="310">
        <v>827</v>
      </c>
      <c r="F427" s="310">
        <v>373</v>
      </c>
      <c r="G427" s="310">
        <v>3766</v>
      </c>
      <c r="H427" s="311">
        <v>0.45102781136638498</v>
      </c>
      <c r="I427" s="249">
        <v>0.31864046733935197</v>
      </c>
      <c r="J427" s="249">
        <v>-0.294011821378307</v>
      </c>
      <c r="K427" s="92">
        <v>-243.14777627986001</v>
      </c>
    </row>
    <row r="428" spans="2:11" x14ac:dyDescent="0.2">
      <c r="B428" s="295">
        <v>2</v>
      </c>
      <c r="C428" s="295">
        <v>843</v>
      </c>
      <c r="D428" s="312" t="s">
        <v>997</v>
      </c>
      <c r="E428" s="310">
        <v>6818</v>
      </c>
      <c r="F428" s="310">
        <v>6803</v>
      </c>
      <c r="G428" s="310">
        <v>10956</v>
      </c>
      <c r="H428" s="311">
        <v>0.99779994133176897</v>
      </c>
      <c r="I428" s="249">
        <v>1.24324571011318</v>
      </c>
      <c r="J428" s="249">
        <v>0.618978242362208</v>
      </c>
      <c r="K428" s="92">
        <v>4220.1936564255302</v>
      </c>
    </row>
    <row r="429" spans="2:11" x14ac:dyDescent="0.2">
      <c r="B429" s="295">
        <v>2</v>
      </c>
      <c r="C429" s="295">
        <v>852</v>
      </c>
      <c r="D429" s="312" t="s">
        <v>998</v>
      </c>
      <c r="E429" s="310">
        <v>1508</v>
      </c>
      <c r="F429" s="310">
        <v>542</v>
      </c>
      <c r="G429" s="310">
        <v>5228</v>
      </c>
      <c r="H429" s="311">
        <v>0.35941644562334202</v>
      </c>
      <c r="I429" s="249">
        <v>0.39211935730680902</v>
      </c>
      <c r="J429" s="249">
        <v>-0.37609713487553498</v>
      </c>
      <c r="K429" s="92">
        <v>-567.15447939230705</v>
      </c>
    </row>
    <row r="430" spans="2:11" x14ac:dyDescent="0.2">
      <c r="B430" s="295">
        <v>2</v>
      </c>
      <c r="C430" s="295">
        <v>853</v>
      </c>
      <c r="D430" s="312" t="s">
        <v>999</v>
      </c>
      <c r="E430" s="310">
        <v>1662</v>
      </c>
      <c r="F430" s="310">
        <v>429</v>
      </c>
      <c r="G430" s="310">
        <v>5430</v>
      </c>
      <c r="H430" s="311">
        <v>0.25812274368230997</v>
      </c>
      <c r="I430" s="249">
        <v>0.385082872928177</v>
      </c>
      <c r="J430" s="249">
        <v>-0.49231333093808599</v>
      </c>
      <c r="K430" s="92">
        <v>-818.224756019099</v>
      </c>
    </row>
    <row r="431" spans="2:11" x14ac:dyDescent="0.2">
      <c r="B431" s="295">
        <v>2</v>
      </c>
      <c r="C431" s="295">
        <v>855</v>
      </c>
      <c r="D431" s="312" t="s">
        <v>1000</v>
      </c>
      <c r="E431" s="310">
        <v>6831</v>
      </c>
      <c r="F431" s="310">
        <v>3236</v>
      </c>
      <c r="G431" s="310">
        <v>4398</v>
      </c>
      <c r="H431" s="311">
        <v>0.47372273459230002</v>
      </c>
      <c r="I431" s="249">
        <v>2.28899499772624</v>
      </c>
      <c r="J431" s="249">
        <v>2.7364756527514598E-2</v>
      </c>
      <c r="K431" s="92">
        <v>186.92865183945199</v>
      </c>
    </row>
    <row r="432" spans="2:11" x14ac:dyDescent="0.2">
      <c r="B432" s="295">
        <v>2</v>
      </c>
      <c r="C432" s="295">
        <v>861</v>
      </c>
      <c r="D432" s="312" t="s">
        <v>1001</v>
      </c>
      <c r="E432" s="310">
        <v>11510</v>
      </c>
      <c r="F432" s="310">
        <v>5200</v>
      </c>
      <c r="G432" s="310">
        <v>2272</v>
      </c>
      <c r="H432" s="311">
        <v>0.45178105994787099</v>
      </c>
      <c r="I432" s="249">
        <v>7.3547535211267601</v>
      </c>
      <c r="J432" s="249">
        <v>0.35689328191356501</v>
      </c>
      <c r="K432" s="92">
        <v>4107.8416748251302</v>
      </c>
    </row>
    <row r="433" spans="2:11" x14ac:dyDescent="0.2">
      <c r="B433" s="295">
        <v>2</v>
      </c>
      <c r="C433" s="295">
        <v>863</v>
      </c>
      <c r="D433" s="312" t="s">
        <v>1002</v>
      </c>
      <c r="E433" s="310">
        <v>1096</v>
      </c>
      <c r="F433" s="310">
        <v>374</v>
      </c>
      <c r="G433" s="310">
        <v>747</v>
      </c>
      <c r="H433" s="311">
        <v>0.34124087591240898</v>
      </c>
      <c r="I433" s="249">
        <v>1.96787148594378</v>
      </c>
      <c r="J433" s="249">
        <v>-0.35671661569435298</v>
      </c>
      <c r="K433" s="92">
        <v>-390.96141080101103</v>
      </c>
    </row>
    <row r="434" spans="2:11" x14ac:dyDescent="0.2">
      <c r="B434" s="295">
        <v>2</v>
      </c>
      <c r="C434" s="295">
        <v>866</v>
      </c>
      <c r="D434" s="312" t="s">
        <v>1003</v>
      </c>
      <c r="E434" s="310">
        <v>1215</v>
      </c>
      <c r="F434" s="310">
        <v>299</v>
      </c>
      <c r="G434" s="310">
        <v>754</v>
      </c>
      <c r="H434" s="311">
        <v>0.24609053497942401</v>
      </c>
      <c r="I434" s="249">
        <v>2.0079575596816999</v>
      </c>
      <c r="J434" s="249">
        <v>-0.46516350003988</v>
      </c>
      <c r="K434" s="92">
        <v>-565.17365254845402</v>
      </c>
    </row>
    <row r="435" spans="2:11" x14ac:dyDescent="0.2">
      <c r="B435" s="295">
        <v>2</v>
      </c>
      <c r="C435" s="295">
        <v>867</v>
      </c>
      <c r="D435" s="312" t="s">
        <v>1004</v>
      </c>
      <c r="E435" s="310">
        <v>840</v>
      </c>
      <c r="F435" s="310">
        <v>157</v>
      </c>
      <c r="G435" s="310">
        <v>448</v>
      </c>
      <c r="H435" s="311">
        <v>0.18690476190476199</v>
      </c>
      <c r="I435" s="249">
        <v>2.2254464285714302</v>
      </c>
      <c r="J435" s="249">
        <v>-0.54241779722936201</v>
      </c>
      <c r="K435" s="92">
        <v>-455.63094967266397</v>
      </c>
    </row>
    <row r="436" spans="2:11" x14ac:dyDescent="0.2">
      <c r="B436" s="295">
        <v>2</v>
      </c>
      <c r="C436" s="295">
        <v>868</v>
      </c>
      <c r="D436" s="312" t="s">
        <v>1005</v>
      </c>
      <c r="E436" s="310">
        <v>278</v>
      </c>
      <c r="F436" s="310">
        <v>85</v>
      </c>
      <c r="G436" s="310">
        <v>122</v>
      </c>
      <c r="H436" s="311">
        <v>0.305755395683453</v>
      </c>
      <c r="I436" s="249">
        <v>2.9754098360655701</v>
      </c>
      <c r="J436" s="249">
        <v>-0.39362974516955501</v>
      </c>
      <c r="K436" s="92">
        <v>-109.429069157136</v>
      </c>
    </row>
    <row r="437" spans="2:11" x14ac:dyDescent="0.2">
      <c r="B437" s="295">
        <v>2</v>
      </c>
      <c r="C437" s="295">
        <v>869</v>
      </c>
      <c r="D437" s="312" t="s">
        <v>1006</v>
      </c>
      <c r="E437" s="310">
        <v>1089</v>
      </c>
      <c r="F437" s="310">
        <v>154</v>
      </c>
      <c r="G437" s="310">
        <v>203</v>
      </c>
      <c r="H437" s="311">
        <v>0.14141414141414099</v>
      </c>
      <c r="I437" s="249">
        <v>6.1231527093596103</v>
      </c>
      <c r="J437" s="249">
        <v>-0.447933608997302</v>
      </c>
      <c r="K437" s="92">
        <v>-487.79970019806098</v>
      </c>
    </row>
    <row r="438" spans="2:11" x14ac:dyDescent="0.2">
      <c r="B438" s="295">
        <v>2</v>
      </c>
      <c r="C438" s="295">
        <v>870</v>
      </c>
      <c r="D438" s="312" t="s">
        <v>1007</v>
      </c>
      <c r="E438" s="310">
        <v>4305</v>
      </c>
      <c r="F438" s="310">
        <v>1052</v>
      </c>
      <c r="G438" s="310">
        <v>435</v>
      </c>
      <c r="H438" s="311">
        <v>0.244367015098722</v>
      </c>
      <c r="I438" s="249">
        <v>12.3149425287356</v>
      </c>
      <c r="J438" s="249">
        <v>1.7614075632861E-2</v>
      </c>
      <c r="K438" s="92">
        <v>75.828595599466794</v>
      </c>
    </row>
    <row r="439" spans="2:11" x14ac:dyDescent="0.2">
      <c r="B439" s="295">
        <v>2</v>
      </c>
      <c r="C439" s="295">
        <v>872</v>
      </c>
      <c r="D439" s="312" t="s">
        <v>1008</v>
      </c>
      <c r="E439" s="310">
        <v>1843</v>
      </c>
      <c r="F439" s="310">
        <v>584</v>
      </c>
      <c r="G439" s="310">
        <v>1445</v>
      </c>
      <c r="H439" s="311">
        <v>0.31687466087900201</v>
      </c>
      <c r="I439" s="249">
        <v>1.6795847750865101</v>
      </c>
      <c r="J439" s="249">
        <v>-0.36854020113556502</v>
      </c>
      <c r="K439" s="92">
        <v>-679.21959069284605</v>
      </c>
    </row>
    <row r="440" spans="2:11" x14ac:dyDescent="0.2">
      <c r="B440" s="295">
        <v>2</v>
      </c>
      <c r="C440" s="295">
        <v>873</v>
      </c>
      <c r="D440" s="312" t="s">
        <v>1009</v>
      </c>
      <c r="E440" s="310">
        <v>293</v>
      </c>
      <c r="F440" s="310">
        <v>62</v>
      </c>
      <c r="G440" s="310">
        <v>122</v>
      </c>
      <c r="H440" s="311">
        <v>0.21160409556314</v>
      </c>
      <c r="I440" s="249">
        <v>2.9098360655737698</v>
      </c>
      <c r="J440" s="249">
        <v>-0.50853779926182996</v>
      </c>
      <c r="K440" s="92">
        <v>-149.001575183716</v>
      </c>
    </row>
    <row r="441" spans="2:11" x14ac:dyDescent="0.2">
      <c r="B441" s="295">
        <v>2</v>
      </c>
      <c r="C441" s="295">
        <v>874</v>
      </c>
      <c r="D441" s="312" t="s">
        <v>1010</v>
      </c>
      <c r="E441" s="310">
        <v>227</v>
      </c>
      <c r="F441" s="310">
        <v>43</v>
      </c>
      <c r="G441" s="310">
        <v>179</v>
      </c>
      <c r="H441" s="311">
        <v>0.18942731277533001</v>
      </c>
      <c r="I441" s="249">
        <v>1.5083798882681601</v>
      </c>
      <c r="J441" s="249">
        <v>-0.58792875454301496</v>
      </c>
      <c r="K441" s="92">
        <v>-133.45982728126401</v>
      </c>
    </row>
    <row r="442" spans="2:11" x14ac:dyDescent="0.2">
      <c r="B442" s="295">
        <v>2</v>
      </c>
      <c r="C442" s="295">
        <v>876</v>
      </c>
      <c r="D442" s="312" t="s">
        <v>1011</v>
      </c>
      <c r="E442" s="310">
        <v>1402</v>
      </c>
      <c r="F442" s="310">
        <v>309</v>
      </c>
      <c r="G442" s="310">
        <v>289</v>
      </c>
      <c r="H442" s="311">
        <v>0.22039942938659099</v>
      </c>
      <c r="I442" s="249">
        <v>5.9204152249134996</v>
      </c>
      <c r="J442" s="249">
        <v>-0.34866984966175002</v>
      </c>
      <c r="K442" s="92">
        <v>-488.83512922577302</v>
      </c>
    </row>
    <row r="443" spans="2:11" x14ac:dyDescent="0.2">
      <c r="B443" s="295">
        <v>2</v>
      </c>
      <c r="C443" s="295">
        <v>877</v>
      </c>
      <c r="D443" s="312" t="s">
        <v>1012</v>
      </c>
      <c r="E443" s="310">
        <v>501</v>
      </c>
      <c r="F443" s="310">
        <v>153</v>
      </c>
      <c r="G443" s="310">
        <v>719</v>
      </c>
      <c r="H443" s="311">
        <v>0.30538922155688603</v>
      </c>
      <c r="I443" s="249">
        <v>0.90959666203059797</v>
      </c>
      <c r="J443" s="249">
        <v>-0.45990489431505799</v>
      </c>
      <c r="K443" s="92">
        <v>-230.41235205184401</v>
      </c>
    </row>
    <row r="444" spans="2:11" x14ac:dyDescent="0.2">
      <c r="B444" s="295">
        <v>2</v>
      </c>
      <c r="C444" s="295">
        <v>879</v>
      </c>
      <c r="D444" s="312" t="s">
        <v>1013</v>
      </c>
      <c r="E444" s="310">
        <v>2554</v>
      </c>
      <c r="F444" s="310">
        <v>1751</v>
      </c>
      <c r="G444" s="310">
        <v>2969</v>
      </c>
      <c r="H444" s="311">
        <v>0.68559122944400896</v>
      </c>
      <c r="I444" s="249">
        <v>1.4499831593129</v>
      </c>
      <c r="J444" s="249">
        <v>9.2650900508452996E-2</v>
      </c>
      <c r="K444" s="92">
        <v>236.63039989858899</v>
      </c>
    </row>
    <row r="445" spans="2:11" x14ac:dyDescent="0.2">
      <c r="B445" s="295">
        <v>2</v>
      </c>
      <c r="C445" s="295">
        <v>880</v>
      </c>
      <c r="D445" s="312" t="s">
        <v>1014</v>
      </c>
      <c r="E445" s="310">
        <v>1791</v>
      </c>
      <c r="F445" s="310">
        <v>624</v>
      </c>
      <c r="G445" s="310">
        <v>3515</v>
      </c>
      <c r="H445" s="311">
        <v>0.34840871021775499</v>
      </c>
      <c r="I445" s="249">
        <v>0.68705547652916099</v>
      </c>
      <c r="J445" s="249">
        <v>-0.36820765322506999</v>
      </c>
      <c r="K445" s="92">
        <v>-659.45990692609996</v>
      </c>
    </row>
    <row r="446" spans="2:11" x14ac:dyDescent="0.2">
      <c r="B446" s="295">
        <v>2</v>
      </c>
      <c r="C446" s="295">
        <v>881</v>
      </c>
      <c r="D446" s="312" t="s">
        <v>1015</v>
      </c>
      <c r="E446" s="310">
        <v>438</v>
      </c>
      <c r="F446" s="310">
        <v>135</v>
      </c>
      <c r="G446" s="310">
        <v>467</v>
      </c>
      <c r="H446" s="311">
        <v>0.30821917808219201</v>
      </c>
      <c r="I446" s="249">
        <v>1.22698072805139</v>
      </c>
      <c r="J446" s="249">
        <v>-0.44745966482240401</v>
      </c>
      <c r="K446" s="92">
        <v>-195.98733319221299</v>
      </c>
    </row>
    <row r="447" spans="2:11" x14ac:dyDescent="0.2">
      <c r="B447" s="295">
        <v>2</v>
      </c>
      <c r="C447" s="295">
        <v>883</v>
      </c>
      <c r="D447" s="312" t="s">
        <v>1016</v>
      </c>
      <c r="E447" s="310">
        <v>2144</v>
      </c>
      <c r="F447" s="310">
        <v>616</v>
      </c>
      <c r="G447" s="310">
        <v>390</v>
      </c>
      <c r="H447" s="311">
        <v>0.287313432835821</v>
      </c>
      <c r="I447" s="249">
        <v>7.0769230769230802</v>
      </c>
      <c r="J447" s="249">
        <v>-0.19916848295173001</v>
      </c>
      <c r="K447" s="92">
        <v>-427.017227448509</v>
      </c>
    </row>
    <row r="448" spans="2:11" x14ac:dyDescent="0.2">
      <c r="B448" s="295">
        <v>2</v>
      </c>
      <c r="C448" s="295">
        <v>884</v>
      </c>
      <c r="D448" s="312" t="s">
        <v>1017</v>
      </c>
      <c r="E448" s="310">
        <v>2515</v>
      </c>
      <c r="F448" s="310">
        <v>463</v>
      </c>
      <c r="G448" s="310">
        <v>482</v>
      </c>
      <c r="H448" s="311">
        <v>0.18409542743538801</v>
      </c>
      <c r="I448" s="249">
        <v>6.1784232365145204</v>
      </c>
      <c r="J448" s="249">
        <v>-0.34161281028870899</v>
      </c>
      <c r="K448" s="92">
        <v>-859.156217876102</v>
      </c>
    </row>
    <row r="449" spans="2:11" x14ac:dyDescent="0.2">
      <c r="B449" s="295">
        <v>2</v>
      </c>
      <c r="C449" s="295">
        <v>885</v>
      </c>
      <c r="D449" s="312" t="s">
        <v>1018</v>
      </c>
      <c r="E449" s="310">
        <v>2103</v>
      </c>
      <c r="F449" s="310">
        <v>277</v>
      </c>
      <c r="G449" s="310">
        <v>370</v>
      </c>
      <c r="H449" s="311">
        <v>0.13171659533999</v>
      </c>
      <c r="I449" s="249">
        <v>6.4324324324324298</v>
      </c>
      <c r="J449" s="249">
        <v>-0.41075545843945599</v>
      </c>
      <c r="K449" s="92">
        <v>-863.81872909817696</v>
      </c>
    </row>
    <row r="450" spans="2:11" x14ac:dyDescent="0.2">
      <c r="B450" s="295">
        <v>2</v>
      </c>
      <c r="C450" s="295">
        <v>886</v>
      </c>
      <c r="D450" s="312" t="s">
        <v>1019</v>
      </c>
      <c r="E450" s="310">
        <v>2936</v>
      </c>
      <c r="F450" s="310">
        <v>1075</v>
      </c>
      <c r="G450" s="310">
        <v>1424</v>
      </c>
      <c r="H450" s="311">
        <v>0.366144414168937</v>
      </c>
      <c r="I450" s="249">
        <v>2.8167134831460698</v>
      </c>
      <c r="J450" s="249">
        <v>-0.227871596452696</v>
      </c>
      <c r="K450" s="92">
        <v>-669.03100718511496</v>
      </c>
    </row>
    <row r="451" spans="2:11" x14ac:dyDescent="0.2">
      <c r="B451" s="295">
        <v>2</v>
      </c>
      <c r="C451" s="295">
        <v>888</v>
      </c>
      <c r="D451" s="312" t="s">
        <v>1020</v>
      </c>
      <c r="E451" s="310">
        <v>1177</v>
      </c>
      <c r="F451" s="310">
        <v>612</v>
      </c>
      <c r="G451" s="310">
        <v>1329</v>
      </c>
      <c r="H451" s="311">
        <v>0.51996601529311803</v>
      </c>
      <c r="I451" s="249">
        <v>1.3461249059443201</v>
      </c>
      <c r="J451" s="249">
        <v>-0.16129464931499099</v>
      </c>
      <c r="K451" s="92">
        <v>-189.84380224374399</v>
      </c>
    </row>
    <row r="452" spans="2:11" x14ac:dyDescent="0.2">
      <c r="B452" s="295">
        <v>2</v>
      </c>
      <c r="C452" s="295">
        <v>901</v>
      </c>
      <c r="D452" s="312" t="s">
        <v>1021</v>
      </c>
      <c r="E452" s="310">
        <v>2440</v>
      </c>
      <c r="F452" s="310">
        <v>1293</v>
      </c>
      <c r="G452" s="310">
        <v>5927</v>
      </c>
      <c r="H452" s="311">
        <v>0.52991803278688498</v>
      </c>
      <c r="I452" s="249">
        <v>0.62982959338619904</v>
      </c>
      <c r="J452" s="249">
        <v>-0.12804784281862799</v>
      </c>
      <c r="K452" s="92">
        <v>-312.43673647745197</v>
      </c>
    </row>
    <row r="453" spans="2:11" x14ac:dyDescent="0.2">
      <c r="B453" s="295">
        <v>2</v>
      </c>
      <c r="C453" s="295">
        <v>902</v>
      </c>
      <c r="D453" s="312" t="s">
        <v>1022</v>
      </c>
      <c r="E453" s="310">
        <v>9380</v>
      </c>
      <c r="F453" s="310">
        <v>6117</v>
      </c>
      <c r="G453" s="310">
        <v>4815</v>
      </c>
      <c r="H453" s="311">
        <v>0.65213219616204698</v>
      </c>
      <c r="I453" s="249">
        <v>3.2184839044652098</v>
      </c>
      <c r="J453" s="249">
        <v>0.369906592485301</v>
      </c>
      <c r="K453" s="92">
        <v>3469.7238375121201</v>
      </c>
    </row>
    <row r="454" spans="2:11" x14ac:dyDescent="0.2">
      <c r="B454" s="295">
        <v>2</v>
      </c>
      <c r="C454" s="295">
        <v>903</v>
      </c>
      <c r="D454" s="312" t="s">
        <v>1023</v>
      </c>
      <c r="E454" s="310">
        <v>2615</v>
      </c>
      <c r="F454" s="310">
        <v>1339</v>
      </c>
      <c r="G454" s="310">
        <v>2101</v>
      </c>
      <c r="H454" s="311">
        <v>0.51204588910133797</v>
      </c>
      <c r="I454" s="249">
        <v>1.88196097096621</v>
      </c>
      <c r="J454" s="249">
        <v>-9.8074334238699698E-2</v>
      </c>
      <c r="K454" s="92">
        <v>-256.46438403420001</v>
      </c>
    </row>
    <row r="455" spans="2:11" x14ac:dyDescent="0.2">
      <c r="B455" s="295">
        <v>2</v>
      </c>
      <c r="C455" s="295">
        <v>904</v>
      </c>
      <c r="D455" s="312" t="s">
        <v>1024</v>
      </c>
      <c r="E455" s="310">
        <v>1169</v>
      </c>
      <c r="F455" s="310">
        <v>576</v>
      </c>
      <c r="G455" s="310">
        <v>3647</v>
      </c>
      <c r="H455" s="311">
        <v>0.49272882805816898</v>
      </c>
      <c r="I455" s="249">
        <v>0.47847545928160101</v>
      </c>
      <c r="J455" s="249">
        <v>-0.225451071517274</v>
      </c>
      <c r="K455" s="92">
        <v>-263.55230260369302</v>
      </c>
    </row>
    <row r="456" spans="2:11" x14ac:dyDescent="0.2">
      <c r="B456" s="295">
        <v>2</v>
      </c>
      <c r="C456" s="295">
        <v>905</v>
      </c>
      <c r="D456" s="312" t="s">
        <v>1025</v>
      </c>
      <c r="E456" s="310">
        <v>2385</v>
      </c>
      <c r="F456" s="310">
        <v>778</v>
      </c>
      <c r="G456" s="310">
        <v>1706</v>
      </c>
      <c r="H456" s="311">
        <v>0.32620545073375301</v>
      </c>
      <c r="I456" s="249">
        <v>1.85404454865182</v>
      </c>
      <c r="J456" s="249">
        <v>-0.33090228034468</v>
      </c>
      <c r="K456" s="92">
        <v>-789.20193862206099</v>
      </c>
    </row>
    <row r="457" spans="2:11" x14ac:dyDescent="0.2">
      <c r="B457" s="295">
        <v>2</v>
      </c>
      <c r="C457" s="295">
        <v>906</v>
      </c>
      <c r="D457" s="312" t="s">
        <v>1026</v>
      </c>
      <c r="E457" s="310">
        <v>908</v>
      </c>
      <c r="F457" s="310">
        <v>588</v>
      </c>
      <c r="G457" s="310">
        <v>3324</v>
      </c>
      <c r="H457" s="311">
        <v>0.64757709251101303</v>
      </c>
      <c r="I457" s="249">
        <v>0.45006016847172098</v>
      </c>
      <c r="J457" s="249">
        <v>-5.0148198337148397E-2</v>
      </c>
      <c r="K457" s="92">
        <v>-45.534564090130701</v>
      </c>
    </row>
    <row r="458" spans="2:11" x14ac:dyDescent="0.2">
      <c r="B458" s="295">
        <v>2</v>
      </c>
      <c r="C458" s="295">
        <v>907</v>
      </c>
      <c r="D458" s="312" t="s">
        <v>1027</v>
      </c>
      <c r="E458" s="310">
        <v>2660</v>
      </c>
      <c r="F458" s="310">
        <v>994</v>
      </c>
      <c r="G458" s="310">
        <v>2193</v>
      </c>
      <c r="H458" s="311">
        <v>0.37368421052631601</v>
      </c>
      <c r="I458" s="249">
        <v>1.66621067031464</v>
      </c>
      <c r="J458" s="249">
        <v>-0.27036947590143101</v>
      </c>
      <c r="K458" s="92">
        <v>-719.18280589780704</v>
      </c>
    </row>
    <row r="459" spans="2:11" x14ac:dyDescent="0.2">
      <c r="B459" s="295">
        <v>2</v>
      </c>
      <c r="C459" s="295">
        <v>908</v>
      </c>
      <c r="D459" s="312" t="s">
        <v>1028</v>
      </c>
      <c r="E459" s="310">
        <v>1326</v>
      </c>
      <c r="F459" s="310">
        <v>646</v>
      </c>
      <c r="G459" s="310">
        <v>6144</v>
      </c>
      <c r="H459" s="311">
        <v>0.487179487179487</v>
      </c>
      <c r="I459" s="249">
        <v>0.32096354166666702</v>
      </c>
      <c r="J459" s="249">
        <v>-0.23192859832262999</v>
      </c>
      <c r="K459" s="92">
        <v>-307.53732137580698</v>
      </c>
    </row>
    <row r="460" spans="2:11" x14ac:dyDescent="0.2">
      <c r="B460" s="295">
        <v>2</v>
      </c>
      <c r="C460" s="295">
        <v>909</v>
      </c>
      <c r="D460" s="312" t="s">
        <v>1029</v>
      </c>
      <c r="E460" s="310">
        <v>1450</v>
      </c>
      <c r="F460" s="310">
        <v>1049</v>
      </c>
      <c r="G460" s="310">
        <v>1551</v>
      </c>
      <c r="H460" s="311">
        <v>0.72344827586206895</v>
      </c>
      <c r="I460" s="249">
        <v>1.6112185686653799</v>
      </c>
      <c r="J460" s="249">
        <v>0.102839351558103</v>
      </c>
      <c r="K460" s="92">
        <v>149.117059759249</v>
      </c>
    </row>
    <row r="461" spans="2:11" x14ac:dyDescent="0.2">
      <c r="B461" s="295">
        <v>2</v>
      </c>
      <c r="C461" s="295">
        <v>921</v>
      </c>
      <c r="D461" s="312" t="s">
        <v>1030</v>
      </c>
      <c r="E461" s="310">
        <v>812</v>
      </c>
      <c r="F461" s="310">
        <v>131</v>
      </c>
      <c r="G461" s="310">
        <v>422</v>
      </c>
      <c r="H461" s="311">
        <v>0.16133004926108399</v>
      </c>
      <c r="I461" s="249">
        <v>2.2345971563981002</v>
      </c>
      <c r="J461" s="249">
        <v>-0.57385664371623402</v>
      </c>
      <c r="K461" s="92">
        <v>-465.97159469758202</v>
      </c>
    </row>
    <row r="462" spans="2:11" x14ac:dyDescent="0.2">
      <c r="B462" s="295">
        <v>2</v>
      </c>
      <c r="C462" s="295">
        <v>922</v>
      </c>
      <c r="D462" s="312" t="s">
        <v>1031</v>
      </c>
      <c r="E462" s="310">
        <v>1246</v>
      </c>
      <c r="F462" s="310">
        <v>340</v>
      </c>
      <c r="G462" s="310">
        <v>1434</v>
      </c>
      <c r="H462" s="311">
        <v>0.27287319422150902</v>
      </c>
      <c r="I462" s="249">
        <v>1.10599721059972</v>
      </c>
      <c r="J462" s="249">
        <v>-0.46420077882345201</v>
      </c>
      <c r="K462" s="92">
        <v>-578.394170414021</v>
      </c>
    </row>
    <row r="463" spans="2:11" x14ac:dyDescent="0.2">
      <c r="B463" s="295">
        <v>2</v>
      </c>
      <c r="C463" s="295">
        <v>923</v>
      </c>
      <c r="D463" s="312" t="s">
        <v>1032</v>
      </c>
      <c r="E463" s="310">
        <v>1527</v>
      </c>
      <c r="F463" s="310">
        <v>525</v>
      </c>
      <c r="G463" s="310">
        <v>1512</v>
      </c>
      <c r="H463" s="311">
        <v>0.34381139489194501</v>
      </c>
      <c r="I463" s="249">
        <v>1.3571428571428601</v>
      </c>
      <c r="J463" s="249">
        <v>-0.35950760287959699</v>
      </c>
      <c r="K463" s="92">
        <v>-548.96810959714401</v>
      </c>
    </row>
    <row r="464" spans="2:11" x14ac:dyDescent="0.2">
      <c r="B464" s="295">
        <v>2</v>
      </c>
      <c r="C464" s="295">
        <v>924</v>
      </c>
      <c r="D464" s="312" t="s">
        <v>1033</v>
      </c>
      <c r="E464" s="310">
        <v>483</v>
      </c>
      <c r="F464" s="310">
        <v>172</v>
      </c>
      <c r="G464" s="310">
        <v>2027</v>
      </c>
      <c r="H464" s="311">
        <v>0.35610766045548697</v>
      </c>
      <c r="I464" s="249">
        <v>0.32313764183522398</v>
      </c>
      <c r="J464" s="249">
        <v>-0.42068711727609598</v>
      </c>
      <c r="K464" s="92">
        <v>-203.19187764435401</v>
      </c>
    </row>
    <row r="465" spans="2:11" x14ac:dyDescent="0.2">
      <c r="B465" s="295">
        <v>2</v>
      </c>
      <c r="C465" s="295">
        <v>925</v>
      </c>
      <c r="D465" s="312" t="s">
        <v>1034</v>
      </c>
      <c r="E465" s="310">
        <v>809</v>
      </c>
      <c r="F465" s="310">
        <v>194</v>
      </c>
      <c r="G465" s="310">
        <v>658</v>
      </c>
      <c r="H465" s="311">
        <v>0.239802224969098</v>
      </c>
      <c r="I465" s="249">
        <v>1.52431610942249</v>
      </c>
      <c r="J465" s="249">
        <v>-0.50518091118071795</v>
      </c>
      <c r="K465" s="92">
        <v>-408.69135714520098</v>
      </c>
    </row>
    <row r="466" spans="2:11" x14ac:dyDescent="0.2">
      <c r="B466" s="295">
        <v>2</v>
      </c>
      <c r="C466" s="295">
        <v>927</v>
      </c>
      <c r="D466" s="312" t="s">
        <v>1035</v>
      </c>
      <c r="E466" s="310">
        <v>703</v>
      </c>
      <c r="F466" s="310">
        <v>581</v>
      </c>
      <c r="G466" s="310">
        <v>549</v>
      </c>
      <c r="H466" s="311">
        <v>0.82645803698435305</v>
      </c>
      <c r="I466" s="249">
        <v>2.3387978142076502</v>
      </c>
      <c r="J466" s="249">
        <v>0.22490927536837099</v>
      </c>
      <c r="K466" s="92">
        <v>158.11122058396501</v>
      </c>
    </row>
    <row r="467" spans="2:11" x14ac:dyDescent="0.2">
      <c r="B467" s="295">
        <v>2</v>
      </c>
      <c r="C467" s="295">
        <v>928</v>
      </c>
      <c r="D467" s="312" t="s">
        <v>1036</v>
      </c>
      <c r="E467" s="310">
        <v>6832</v>
      </c>
      <c r="F467" s="310">
        <v>2500</v>
      </c>
      <c r="G467" s="310">
        <v>530</v>
      </c>
      <c r="H467" s="311">
        <v>0.365925058548009</v>
      </c>
      <c r="I467" s="249">
        <v>17.607547169811301</v>
      </c>
      <c r="J467" s="249">
        <v>0.447609079852889</v>
      </c>
      <c r="K467" s="92">
        <v>3058.0652335549398</v>
      </c>
    </row>
    <row r="468" spans="2:11" x14ac:dyDescent="0.2">
      <c r="B468" s="295">
        <v>2</v>
      </c>
      <c r="C468" s="295">
        <v>929</v>
      </c>
      <c r="D468" s="312" t="s">
        <v>1037</v>
      </c>
      <c r="E468" s="310">
        <v>4047</v>
      </c>
      <c r="F468" s="310">
        <v>956</v>
      </c>
      <c r="G468" s="310">
        <v>277</v>
      </c>
      <c r="H468" s="311">
        <v>0.236224363726217</v>
      </c>
      <c r="I468" s="249">
        <v>18.0613718411552</v>
      </c>
      <c r="J468" s="249">
        <v>0.204445412380234</v>
      </c>
      <c r="K468" s="92">
        <v>827.39058390280604</v>
      </c>
    </row>
    <row r="469" spans="2:11" x14ac:dyDescent="0.2">
      <c r="B469" s="295">
        <v>2</v>
      </c>
      <c r="C469" s="295">
        <v>931</v>
      </c>
      <c r="D469" s="312" t="s">
        <v>1038</v>
      </c>
      <c r="E469" s="310">
        <v>509</v>
      </c>
      <c r="F469" s="310">
        <v>157</v>
      </c>
      <c r="G469" s="310">
        <v>647</v>
      </c>
      <c r="H469" s="311">
        <v>0.30844793713163099</v>
      </c>
      <c r="I469" s="249">
        <v>1.02936630602782</v>
      </c>
      <c r="J469" s="249">
        <v>-0.45163449002709999</v>
      </c>
      <c r="K469" s="92">
        <v>-229.88195542379401</v>
      </c>
    </row>
    <row r="470" spans="2:11" x14ac:dyDescent="0.2">
      <c r="B470" s="295">
        <v>2</v>
      </c>
      <c r="C470" s="295">
        <v>932</v>
      </c>
      <c r="D470" s="312" t="s">
        <v>1039</v>
      </c>
      <c r="E470" s="310">
        <v>235</v>
      </c>
      <c r="F470" s="310">
        <v>103</v>
      </c>
      <c r="G470" s="310">
        <v>1866</v>
      </c>
      <c r="H470" s="311">
        <v>0.438297872340426</v>
      </c>
      <c r="I470" s="249">
        <v>0.181136120042872</v>
      </c>
      <c r="J470" s="249">
        <v>-0.33626775889113603</v>
      </c>
      <c r="K470" s="92">
        <v>-79.022923339417005</v>
      </c>
    </row>
    <row r="471" spans="2:11" x14ac:dyDescent="0.2">
      <c r="B471" s="295">
        <v>2</v>
      </c>
      <c r="C471" s="295">
        <v>934</v>
      </c>
      <c r="D471" s="312" t="s">
        <v>1040</v>
      </c>
      <c r="E471" s="310">
        <v>2413</v>
      </c>
      <c r="F471" s="310">
        <v>764</v>
      </c>
      <c r="G471" s="310">
        <v>273</v>
      </c>
      <c r="H471" s="311">
        <v>0.31661831744716101</v>
      </c>
      <c r="I471" s="249">
        <v>11.6373626373626</v>
      </c>
      <c r="J471" s="249">
        <v>9.7015004807232894E-3</v>
      </c>
      <c r="K471" s="92">
        <v>23.4097206599853</v>
      </c>
    </row>
    <row r="472" spans="2:11" x14ac:dyDescent="0.2">
      <c r="B472" s="295">
        <v>2</v>
      </c>
      <c r="C472" s="295">
        <v>935</v>
      </c>
      <c r="D472" s="312" t="s">
        <v>1041</v>
      </c>
      <c r="E472" s="310">
        <v>462</v>
      </c>
      <c r="F472" s="310">
        <v>280</v>
      </c>
      <c r="G472" s="310">
        <v>908</v>
      </c>
      <c r="H472" s="311">
        <v>0.60606060606060597</v>
      </c>
      <c r="I472" s="249">
        <v>0.81718061674008802</v>
      </c>
      <c r="J472" s="249">
        <v>-0.10344691273079901</v>
      </c>
      <c r="K472" s="92">
        <v>-47.792473681628898</v>
      </c>
    </row>
    <row r="473" spans="2:11" x14ac:dyDescent="0.2">
      <c r="B473" s="295">
        <v>2</v>
      </c>
      <c r="C473" s="295">
        <v>936</v>
      </c>
      <c r="D473" s="312" t="s">
        <v>1042</v>
      </c>
      <c r="E473" s="310">
        <v>255</v>
      </c>
      <c r="F473" s="310">
        <v>65</v>
      </c>
      <c r="G473" s="310">
        <v>840</v>
      </c>
      <c r="H473" s="311">
        <v>0.25490196078431399</v>
      </c>
      <c r="I473" s="249">
        <v>0.38095238095238099</v>
      </c>
      <c r="J473" s="249">
        <v>-0.54868425784070995</v>
      </c>
      <c r="K473" s="92">
        <v>-139.91448574938099</v>
      </c>
    </row>
    <row r="474" spans="2:11" x14ac:dyDescent="0.2">
      <c r="B474" s="295">
        <v>2</v>
      </c>
      <c r="C474" s="295">
        <v>937</v>
      </c>
      <c r="D474" s="312" t="s">
        <v>1043</v>
      </c>
      <c r="E474" s="310">
        <v>250</v>
      </c>
      <c r="F474" s="310">
        <v>60</v>
      </c>
      <c r="G474" s="310">
        <v>153</v>
      </c>
      <c r="H474" s="311">
        <v>0.24</v>
      </c>
      <c r="I474" s="249">
        <v>2.02614379084967</v>
      </c>
      <c r="J474" s="249">
        <v>-0.50773484744556097</v>
      </c>
      <c r="K474" s="92">
        <v>-126.93371186138999</v>
      </c>
    </row>
    <row r="475" spans="2:11" x14ac:dyDescent="0.2">
      <c r="B475" s="295">
        <v>2</v>
      </c>
      <c r="C475" s="295">
        <v>938</v>
      </c>
      <c r="D475" s="312" t="s">
        <v>1044</v>
      </c>
      <c r="E475" s="310">
        <v>4833</v>
      </c>
      <c r="F475" s="310">
        <v>1832</v>
      </c>
      <c r="G475" s="310">
        <v>5041</v>
      </c>
      <c r="H475" s="311">
        <v>0.37906062487068098</v>
      </c>
      <c r="I475" s="249">
        <v>1.32215830192422</v>
      </c>
      <c r="J475" s="249">
        <v>-0.19540131499818</v>
      </c>
      <c r="K475" s="92">
        <v>-944.37455538620304</v>
      </c>
    </row>
    <row r="476" spans="2:11" x14ac:dyDescent="0.2">
      <c r="B476" s="295">
        <v>2</v>
      </c>
      <c r="C476" s="295">
        <v>939</v>
      </c>
      <c r="D476" s="312" t="s">
        <v>1045</v>
      </c>
      <c r="E476" s="310">
        <v>15709</v>
      </c>
      <c r="F476" s="310">
        <v>6268</v>
      </c>
      <c r="G476" s="310">
        <v>1321</v>
      </c>
      <c r="H476" s="311">
        <v>0.39900693869756199</v>
      </c>
      <c r="I476" s="249">
        <v>16.636638909916702</v>
      </c>
      <c r="J476" s="249">
        <v>0.78281751019729195</v>
      </c>
      <c r="K476" s="92">
        <v>12297.280267689301</v>
      </c>
    </row>
    <row r="477" spans="2:11" x14ac:dyDescent="0.2">
      <c r="B477" s="295">
        <v>2</v>
      </c>
      <c r="C477" s="295">
        <v>940</v>
      </c>
      <c r="D477" s="312" t="s">
        <v>1046</v>
      </c>
      <c r="E477" s="310">
        <v>174</v>
      </c>
      <c r="F477" s="310">
        <v>79</v>
      </c>
      <c r="G477" s="310">
        <v>453</v>
      </c>
      <c r="H477" s="311">
        <v>0.45402298850574702</v>
      </c>
      <c r="I477" s="249">
        <v>0.55849889624724103</v>
      </c>
      <c r="J477" s="249">
        <v>-0.30610354208739798</v>
      </c>
      <c r="K477" s="92">
        <v>-53.262016323207298</v>
      </c>
    </row>
    <row r="478" spans="2:11" x14ac:dyDescent="0.2">
      <c r="B478" s="295">
        <v>2</v>
      </c>
      <c r="C478" s="295">
        <v>941</v>
      </c>
      <c r="D478" s="312" t="s">
        <v>1047</v>
      </c>
      <c r="E478" s="310">
        <v>2428</v>
      </c>
      <c r="F478" s="310">
        <v>443</v>
      </c>
      <c r="G478" s="310">
        <v>726</v>
      </c>
      <c r="H478" s="311">
        <v>0.18245469522240501</v>
      </c>
      <c r="I478" s="249">
        <v>3.9545454545454501</v>
      </c>
      <c r="J478" s="249">
        <v>-0.42662628082318299</v>
      </c>
      <c r="K478" s="92">
        <v>-1035.84860983869</v>
      </c>
    </row>
    <row r="479" spans="2:11" x14ac:dyDescent="0.2">
      <c r="B479" s="295">
        <v>2</v>
      </c>
      <c r="C479" s="295">
        <v>942</v>
      </c>
      <c r="D479" s="312" t="s">
        <v>1048</v>
      </c>
      <c r="E479" s="310">
        <v>43734</v>
      </c>
      <c r="F479" s="310">
        <v>28784</v>
      </c>
      <c r="G479" s="310">
        <v>2114</v>
      </c>
      <c r="H479" s="311">
        <v>0.65816069876983596</v>
      </c>
      <c r="I479" s="249">
        <v>34.303689687795597</v>
      </c>
      <c r="J479" s="249">
        <v>2.7709422198262299</v>
      </c>
      <c r="K479" s="92">
        <v>121184.38704188001</v>
      </c>
    </row>
    <row r="480" spans="2:11" x14ac:dyDescent="0.2">
      <c r="B480" s="295">
        <v>2</v>
      </c>
      <c r="C480" s="295">
        <v>943</v>
      </c>
      <c r="D480" s="312" t="s">
        <v>1049</v>
      </c>
      <c r="E480" s="310">
        <v>673</v>
      </c>
      <c r="F480" s="310">
        <v>174</v>
      </c>
      <c r="G480" s="310">
        <v>439</v>
      </c>
      <c r="H480" s="311">
        <v>0.25854383358098099</v>
      </c>
      <c r="I480" s="249">
        <v>1.9293849658314399</v>
      </c>
      <c r="J480" s="249">
        <v>-0.47318912847691902</v>
      </c>
      <c r="K480" s="92">
        <v>-318.45628346496602</v>
      </c>
    </row>
    <row r="481" spans="2:11" x14ac:dyDescent="0.2">
      <c r="B481" s="295">
        <v>2</v>
      </c>
      <c r="C481" s="295">
        <v>944</v>
      </c>
      <c r="D481" s="312" t="s">
        <v>1050</v>
      </c>
      <c r="E481" s="310">
        <v>5893</v>
      </c>
      <c r="F481" s="310">
        <v>3333</v>
      </c>
      <c r="G481" s="310">
        <v>1014</v>
      </c>
      <c r="H481" s="311">
        <v>0.56558628881724105</v>
      </c>
      <c r="I481" s="249">
        <v>9.0986193293885602</v>
      </c>
      <c r="J481" s="249">
        <v>0.347194329512725</v>
      </c>
      <c r="K481" s="92">
        <v>2046.0161838184899</v>
      </c>
    </row>
    <row r="482" spans="2:11" x14ac:dyDescent="0.2">
      <c r="B482" s="295">
        <v>2</v>
      </c>
      <c r="C482" s="295">
        <v>945</v>
      </c>
      <c r="D482" s="312" t="s">
        <v>1051</v>
      </c>
      <c r="E482" s="310">
        <v>998</v>
      </c>
      <c r="F482" s="310">
        <v>334</v>
      </c>
      <c r="G482" s="310">
        <v>679</v>
      </c>
      <c r="H482" s="311">
        <v>0.33466933867735499</v>
      </c>
      <c r="I482" s="249">
        <v>1.96170839469809</v>
      </c>
      <c r="J482" s="249">
        <v>-0.36847929937332202</v>
      </c>
      <c r="K482" s="92">
        <v>-367.74234077457601</v>
      </c>
    </row>
    <row r="483" spans="2:11" x14ac:dyDescent="0.2">
      <c r="B483" s="295">
        <v>2</v>
      </c>
      <c r="C483" s="295">
        <v>946</v>
      </c>
      <c r="D483" s="312" t="s">
        <v>1052</v>
      </c>
      <c r="E483" s="310">
        <v>235</v>
      </c>
      <c r="F483" s="310">
        <v>76</v>
      </c>
      <c r="G483" s="310">
        <v>353</v>
      </c>
      <c r="H483" s="311">
        <v>0.32340425531914901</v>
      </c>
      <c r="I483" s="249">
        <v>0.88101983002832895</v>
      </c>
      <c r="J483" s="249">
        <v>-0.44918482416594602</v>
      </c>
      <c r="K483" s="92">
        <v>-105.55843367899701</v>
      </c>
    </row>
    <row r="484" spans="2:11" x14ac:dyDescent="0.2">
      <c r="B484" s="295">
        <v>2</v>
      </c>
      <c r="C484" s="295">
        <v>947</v>
      </c>
      <c r="D484" s="312" t="s">
        <v>1053</v>
      </c>
      <c r="E484" s="310">
        <v>332</v>
      </c>
      <c r="F484" s="310">
        <v>90</v>
      </c>
      <c r="G484" s="310">
        <v>242</v>
      </c>
      <c r="H484" s="311">
        <v>0.27108433734939802</v>
      </c>
      <c r="I484" s="249">
        <v>1.74380165289256</v>
      </c>
      <c r="J484" s="249">
        <v>-0.47747109097412299</v>
      </c>
      <c r="K484" s="92">
        <v>-158.52040220340899</v>
      </c>
    </row>
    <row r="485" spans="2:11" x14ac:dyDescent="0.2">
      <c r="B485" s="295">
        <v>2</v>
      </c>
      <c r="C485" s="295">
        <v>948</v>
      </c>
      <c r="D485" s="312" t="s">
        <v>1054</v>
      </c>
      <c r="E485" s="310">
        <v>765</v>
      </c>
      <c r="F485" s="310">
        <v>187</v>
      </c>
      <c r="G485" s="310">
        <v>440</v>
      </c>
      <c r="H485" s="311">
        <v>0.24444444444444399</v>
      </c>
      <c r="I485" s="249">
        <v>2.16363636363636</v>
      </c>
      <c r="J485" s="249">
        <v>-0.47829860044601302</v>
      </c>
      <c r="K485" s="92">
        <v>-365.89842934120003</v>
      </c>
    </row>
    <row r="486" spans="2:11" x14ac:dyDescent="0.2">
      <c r="B486" s="295">
        <v>2</v>
      </c>
      <c r="C486" s="295">
        <v>951</v>
      </c>
      <c r="D486" s="312" t="s">
        <v>1055</v>
      </c>
      <c r="E486" s="310">
        <v>1101</v>
      </c>
      <c r="F486" s="310">
        <v>528</v>
      </c>
      <c r="G486" s="310">
        <v>1142</v>
      </c>
      <c r="H486" s="311">
        <v>0.47956403269754799</v>
      </c>
      <c r="I486" s="249">
        <v>1.42644483362522</v>
      </c>
      <c r="J486" s="249">
        <v>-0.20977901768978499</v>
      </c>
      <c r="K486" s="92">
        <v>-230.96669847645401</v>
      </c>
    </row>
    <row r="487" spans="2:11" x14ac:dyDescent="0.2">
      <c r="B487" s="295">
        <v>2</v>
      </c>
      <c r="C487" s="295">
        <v>952</v>
      </c>
      <c r="D487" s="312" t="s">
        <v>1056</v>
      </c>
      <c r="E487" s="310">
        <v>1061</v>
      </c>
      <c r="F487" s="310">
        <v>444</v>
      </c>
      <c r="G487" s="310">
        <v>1402</v>
      </c>
      <c r="H487" s="311">
        <v>0.41847313854853901</v>
      </c>
      <c r="I487" s="249">
        <v>1.0734664764621999</v>
      </c>
      <c r="J487" s="249">
        <v>-0.297328594900513</v>
      </c>
      <c r="K487" s="92">
        <v>-315.46563918944503</v>
      </c>
    </row>
    <row r="488" spans="2:11" x14ac:dyDescent="0.2">
      <c r="B488" s="295">
        <v>2</v>
      </c>
      <c r="C488" s="295">
        <v>953</v>
      </c>
      <c r="D488" s="312" t="s">
        <v>1057</v>
      </c>
      <c r="E488" s="310">
        <v>1396</v>
      </c>
      <c r="F488" s="310">
        <v>415</v>
      </c>
      <c r="G488" s="310">
        <v>1127</v>
      </c>
      <c r="H488" s="311">
        <v>0.29727793696275101</v>
      </c>
      <c r="I488" s="249">
        <v>1.6069210292812799</v>
      </c>
      <c r="J488" s="249">
        <v>-0.41132370253334</v>
      </c>
      <c r="K488" s="92">
        <v>-574.20788873654203</v>
      </c>
    </row>
    <row r="489" spans="2:11" x14ac:dyDescent="0.2">
      <c r="B489" s="295">
        <v>2</v>
      </c>
      <c r="C489" s="295">
        <v>954</v>
      </c>
      <c r="D489" s="312" t="s">
        <v>1058</v>
      </c>
      <c r="E489" s="310">
        <v>4898</v>
      </c>
      <c r="F489" s="310">
        <v>3105</v>
      </c>
      <c r="G489" s="310">
        <v>1726</v>
      </c>
      <c r="H489" s="311">
        <v>0.63393221723152304</v>
      </c>
      <c r="I489" s="249">
        <v>4.6367323290845901</v>
      </c>
      <c r="J489" s="249">
        <v>0.232164464130585</v>
      </c>
      <c r="K489" s="92">
        <v>1137.1415453116001</v>
      </c>
    </row>
    <row r="490" spans="2:11" x14ac:dyDescent="0.2">
      <c r="B490" s="295">
        <v>2</v>
      </c>
      <c r="C490" s="295">
        <v>955</v>
      </c>
      <c r="D490" s="312" t="s">
        <v>1059</v>
      </c>
      <c r="E490" s="310">
        <v>4147</v>
      </c>
      <c r="F490" s="310">
        <v>1676</v>
      </c>
      <c r="G490" s="310">
        <v>2662</v>
      </c>
      <c r="H490" s="311">
        <v>0.40414757656137001</v>
      </c>
      <c r="I490" s="249">
        <v>2.1874530428249401</v>
      </c>
      <c r="J490" s="249">
        <v>-0.159735823602705</v>
      </c>
      <c r="K490" s="92">
        <v>-662.42446048041995</v>
      </c>
    </row>
    <row r="491" spans="2:11" x14ac:dyDescent="0.2">
      <c r="B491" s="295">
        <v>2</v>
      </c>
      <c r="C491" s="295">
        <v>956</v>
      </c>
      <c r="D491" s="312" t="s">
        <v>1060</v>
      </c>
      <c r="E491" s="310">
        <v>3260</v>
      </c>
      <c r="F491" s="310">
        <v>1273</v>
      </c>
      <c r="G491" s="310">
        <v>1490</v>
      </c>
      <c r="H491" s="311">
        <v>0.39049079754601201</v>
      </c>
      <c r="I491" s="249">
        <v>3.04228187919463</v>
      </c>
      <c r="J491" s="249">
        <v>-0.17847152618998</v>
      </c>
      <c r="K491" s="92">
        <v>-581.81717537933605</v>
      </c>
    </row>
    <row r="492" spans="2:11" x14ac:dyDescent="0.2">
      <c r="B492" s="295">
        <v>2</v>
      </c>
      <c r="C492" s="295">
        <v>957</v>
      </c>
      <c r="D492" s="312" t="s">
        <v>1061</v>
      </c>
      <c r="E492" s="310">
        <v>5045</v>
      </c>
      <c r="F492" s="310">
        <v>2878</v>
      </c>
      <c r="G492" s="310">
        <v>5892</v>
      </c>
      <c r="H492" s="311">
        <v>0.57046580773042599</v>
      </c>
      <c r="I492" s="249">
        <v>1.3447046843177199</v>
      </c>
      <c r="J492" s="249">
        <v>4.32496240133124E-2</v>
      </c>
      <c r="K492" s="92">
        <v>218.194353147161</v>
      </c>
    </row>
    <row r="493" spans="2:11" x14ac:dyDescent="0.2">
      <c r="B493" s="295">
        <v>2</v>
      </c>
      <c r="C493" s="295">
        <v>958</v>
      </c>
      <c r="D493" s="312" t="s">
        <v>1062</v>
      </c>
      <c r="E493" s="310">
        <v>960</v>
      </c>
      <c r="F493" s="310">
        <v>363</v>
      </c>
      <c r="G493" s="310">
        <v>1593</v>
      </c>
      <c r="H493" s="311">
        <v>0.37812499999999999</v>
      </c>
      <c r="I493" s="249">
        <v>0.83050847457627097</v>
      </c>
      <c r="J493" s="249">
        <v>-0.35827951416255799</v>
      </c>
      <c r="K493" s="92">
        <v>-343.94833359605599</v>
      </c>
    </row>
    <row r="494" spans="2:11" x14ac:dyDescent="0.2">
      <c r="B494" s="295">
        <v>2</v>
      </c>
      <c r="C494" s="295">
        <v>959</v>
      </c>
      <c r="D494" s="312" t="s">
        <v>1063</v>
      </c>
      <c r="E494" s="310">
        <v>538</v>
      </c>
      <c r="F494" s="310">
        <v>215</v>
      </c>
      <c r="G494" s="310">
        <v>793</v>
      </c>
      <c r="H494" s="311">
        <v>0.39962825278810399</v>
      </c>
      <c r="I494" s="249">
        <v>0.94955863808322805</v>
      </c>
      <c r="J494" s="249">
        <v>-0.343875658573013</v>
      </c>
      <c r="K494" s="92">
        <v>-185.00510431228099</v>
      </c>
    </row>
    <row r="495" spans="2:11" x14ac:dyDescent="0.2">
      <c r="B495" s="295">
        <v>2</v>
      </c>
      <c r="C495" s="295">
        <v>960</v>
      </c>
      <c r="D495" s="312" t="s">
        <v>1064</v>
      </c>
      <c r="E495" s="310">
        <v>1138</v>
      </c>
      <c r="F495" s="310">
        <v>517</v>
      </c>
      <c r="G495" s="310">
        <v>1169</v>
      </c>
      <c r="H495" s="311">
        <v>0.45430579964850598</v>
      </c>
      <c r="I495" s="249">
        <v>1.41573994867408</v>
      </c>
      <c r="J495" s="249">
        <v>-0.23913158222582501</v>
      </c>
      <c r="K495" s="92">
        <v>-272.13174057298897</v>
      </c>
    </row>
    <row r="496" spans="2:11" x14ac:dyDescent="0.2">
      <c r="B496" s="295">
        <v>2</v>
      </c>
      <c r="C496" s="295">
        <v>971</v>
      </c>
      <c r="D496" s="312" t="s">
        <v>1065</v>
      </c>
      <c r="E496" s="310">
        <v>1505</v>
      </c>
      <c r="F496" s="310">
        <v>387</v>
      </c>
      <c r="G496" s="310">
        <v>762</v>
      </c>
      <c r="H496" s="311">
        <v>0.25714285714285701</v>
      </c>
      <c r="I496" s="249">
        <v>2.4829396325459299</v>
      </c>
      <c r="J496" s="249">
        <v>-0.42404962877128399</v>
      </c>
      <c r="K496" s="92">
        <v>-638.19469130078301</v>
      </c>
    </row>
    <row r="497" spans="2:11" x14ac:dyDescent="0.2">
      <c r="B497" s="295">
        <v>2</v>
      </c>
      <c r="C497" s="295">
        <v>972</v>
      </c>
      <c r="D497" s="312" t="s">
        <v>1066</v>
      </c>
      <c r="E497" s="310">
        <v>45</v>
      </c>
      <c r="F497" s="310">
        <v>45</v>
      </c>
      <c r="G497" s="310">
        <v>133</v>
      </c>
      <c r="H497" s="311">
        <v>1</v>
      </c>
      <c r="I497" s="249">
        <v>0.67669172932330801</v>
      </c>
      <c r="J497" s="249">
        <v>0.34927274898316601</v>
      </c>
      <c r="K497" s="92">
        <v>15.717273704242499</v>
      </c>
    </row>
    <row r="498" spans="2:11" x14ac:dyDescent="0.2">
      <c r="B498" s="295">
        <v>2</v>
      </c>
      <c r="C498" s="295">
        <v>973</v>
      </c>
      <c r="D498" s="312" t="s">
        <v>1067</v>
      </c>
      <c r="E498" s="310">
        <v>631</v>
      </c>
      <c r="F498" s="310">
        <v>114</v>
      </c>
      <c r="G498" s="310">
        <v>395</v>
      </c>
      <c r="H498" s="311">
        <v>0.18066561014263099</v>
      </c>
      <c r="I498" s="249">
        <v>1.88607594936709</v>
      </c>
      <c r="J498" s="249">
        <v>-0.56986870363637898</v>
      </c>
      <c r="K498" s="92">
        <v>-359.58715199455497</v>
      </c>
    </row>
    <row r="499" spans="2:11" x14ac:dyDescent="0.2">
      <c r="B499" s="295">
        <v>2</v>
      </c>
      <c r="C499" s="295">
        <v>975</v>
      </c>
      <c r="D499" s="312" t="s">
        <v>1068</v>
      </c>
      <c r="E499" s="310">
        <v>202</v>
      </c>
      <c r="F499" s="310">
        <v>69</v>
      </c>
      <c r="G499" s="310">
        <v>365</v>
      </c>
      <c r="H499" s="311">
        <v>0.341584158415842</v>
      </c>
      <c r="I499" s="249">
        <v>0.74246575342465704</v>
      </c>
      <c r="J499" s="249">
        <v>-0.43354354547030999</v>
      </c>
      <c r="K499" s="92">
        <v>-87.575796185002702</v>
      </c>
    </row>
    <row r="500" spans="2:11" x14ac:dyDescent="0.2">
      <c r="B500" s="295">
        <v>2</v>
      </c>
      <c r="C500" s="295">
        <v>976</v>
      </c>
      <c r="D500" s="312" t="s">
        <v>1069</v>
      </c>
      <c r="E500" s="310">
        <v>332</v>
      </c>
      <c r="F500" s="310">
        <v>78</v>
      </c>
      <c r="G500" s="310">
        <v>304</v>
      </c>
      <c r="H500" s="311">
        <v>0.234939759036145</v>
      </c>
      <c r="I500" s="249">
        <v>1.3486842105263199</v>
      </c>
      <c r="J500" s="249">
        <v>-0.53507407144569397</v>
      </c>
      <c r="K500" s="92">
        <v>-177.64459171997001</v>
      </c>
    </row>
    <row r="501" spans="2:11" x14ac:dyDescent="0.2">
      <c r="B501" s="295">
        <v>2</v>
      </c>
      <c r="C501" s="295">
        <v>977</v>
      </c>
      <c r="D501" s="312" t="s">
        <v>1070</v>
      </c>
      <c r="E501" s="310">
        <v>1143</v>
      </c>
      <c r="F501" s="310">
        <v>182</v>
      </c>
      <c r="G501" s="310">
        <v>582</v>
      </c>
      <c r="H501" s="311">
        <v>0.15923009623796999</v>
      </c>
      <c r="I501" s="249">
        <v>2.2766323024055</v>
      </c>
      <c r="J501" s="249">
        <v>-0.56255483856172706</v>
      </c>
      <c r="K501" s="92">
        <v>-643.00018047605397</v>
      </c>
    </row>
    <row r="502" spans="2:11" x14ac:dyDescent="0.2">
      <c r="B502" s="295">
        <v>2</v>
      </c>
      <c r="C502" s="295">
        <v>979</v>
      </c>
      <c r="D502" s="312" t="s">
        <v>1071</v>
      </c>
      <c r="E502" s="310">
        <v>7200</v>
      </c>
      <c r="F502" s="310">
        <v>3924</v>
      </c>
      <c r="G502" s="310">
        <v>979</v>
      </c>
      <c r="H502" s="311">
        <v>0.54500000000000004</v>
      </c>
      <c r="I502" s="249">
        <v>11.362614913176699</v>
      </c>
      <c r="J502" s="249">
        <v>0.452339140197344</v>
      </c>
      <c r="K502" s="92">
        <v>3256.84180942087</v>
      </c>
    </row>
    <row r="503" spans="2:11" x14ac:dyDescent="0.2">
      <c r="B503" s="295">
        <v>2</v>
      </c>
      <c r="C503" s="295">
        <v>980</v>
      </c>
      <c r="D503" s="312" t="s">
        <v>1072</v>
      </c>
      <c r="E503" s="310">
        <v>626</v>
      </c>
      <c r="F503" s="310">
        <v>142</v>
      </c>
      <c r="G503" s="310">
        <v>330</v>
      </c>
      <c r="H503" s="311">
        <v>0.22683706070287499</v>
      </c>
      <c r="I503" s="249">
        <v>2.3272727272727298</v>
      </c>
      <c r="J503" s="249">
        <v>-0.49875193708346699</v>
      </c>
      <c r="K503" s="92">
        <v>-312.21871261425099</v>
      </c>
    </row>
    <row r="504" spans="2:11" x14ac:dyDescent="0.2">
      <c r="B504" s="295">
        <v>2</v>
      </c>
      <c r="C504" s="295">
        <v>981</v>
      </c>
      <c r="D504" s="312" t="s">
        <v>1073</v>
      </c>
      <c r="E504" s="310">
        <v>4715</v>
      </c>
      <c r="F504" s="310">
        <v>3041</v>
      </c>
      <c r="G504" s="310">
        <v>1733</v>
      </c>
      <c r="H504" s="311">
        <v>0.644962884411453</v>
      </c>
      <c r="I504" s="249">
        <v>4.4754760530871298</v>
      </c>
      <c r="J504" s="249">
        <v>0.23282062333758999</v>
      </c>
      <c r="K504" s="92">
        <v>1097.7492390367399</v>
      </c>
    </row>
    <row r="505" spans="2:11" x14ac:dyDescent="0.2">
      <c r="B505" s="295">
        <v>2</v>
      </c>
      <c r="C505" s="295">
        <v>982</v>
      </c>
      <c r="D505" s="312" t="s">
        <v>1074</v>
      </c>
      <c r="E505" s="310">
        <v>1670</v>
      </c>
      <c r="F505" s="310">
        <v>834</v>
      </c>
      <c r="G505" s="310">
        <v>280</v>
      </c>
      <c r="H505" s="311">
        <v>0.49940119760479001</v>
      </c>
      <c r="I505" s="249">
        <v>8.9428571428571395</v>
      </c>
      <c r="J505" s="249">
        <v>0.10495596858845101</v>
      </c>
      <c r="K505" s="92">
        <v>175.27646754271299</v>
      </c>
    </row>
    <row r="506" spans="2:11" x14ac:dyDescent="0.2">
      <c r="B506" s="295">
        <v>2</v>
      </c>
      <c r="C506" s="295">
        <v>983</v>
      </c>
      <c r="D506" s="312" t="s">
        <v>1075</v>
      </c>
      <c r="E506" s="310">
        <v>1767</v>
      </c>
      <c r="F506" s="310">
        <v>865</v>
      </c>
      <c r="G506" s="310">
        <v>839</v>
      </c>
      <c r="H506" s="311">
        <v>0.48953027730616899</v>
      </c>
      <c r="I506" s="249">
        <v>3.1370679380214499</v>
      </c>
      <c r="J506" s="249">
        <v>-0.111637644782104</v>
      </c>
      <c r="K506" s="92">
        <v>-197.26371832997799</v>
      </c>
    </row>
    <row r="507" spans="2:11" x14ac:dyDescent="0.2">
      <c r="B507" s="295">
        <v>2</v>
      </c>
      <c r="C507" s="295">
        <v>985</v>
      </c>
      <c r="D507" s="312" t="s">
        <v>1076</v>
      </c>
      <c r="E507" s="310">
        <v>570</v>
      </c>
      <c r="F507" s="310">
        <v>187</v>
      </c>
      <c r="G507" s="310">
        <v>1209</v>
      </c>
      <c r="H507" s="311">
        <v>0.32807017543859701</v>
      </c>
      <c r="I507" s="249">
        <v>0.62613730355665798</v>
      </c>
      <c r="J507" s="249">
        <v>-0.44026074402702498</v>
      </c>
      <c r="K507" s="92">
        <v>-250.948624095404</v>
      </c>
    </row>
    <row r="508" spans="2:11" x14ac:dyDescent="0.2">
      <c r="B508" s="295">
        <v>2</v>
      </c>
      <c r="C508" s="295">
        <v>987</v>
      </c>
      <c r="D508" s="312" t="s">
        <v>1077</v>
      </c>
      <c r="E508" s="310">
        <v>488</v>
      </c>
      <c r="F508" s="310">
        <v>80</v>
      </c>
      <c r="G508" s="310">
        <v>509</v>
      </c>
      <c r="H508" s="311">
        <v>0.16393442622950799</v>
      </c>
      <c r="I508" s="249">
        <v>1.11591355599214</v>
      </c>
      <c r="J508" s="249">
        <v>-0.62292810713964897</v>
      </c>
      <c r="K508" s="92">
        <v>-303.98891628414901</v>
      </c>
    </row>
    <row r="509" spans="2:11" x14ac:dyDescent="0.2">
      <c r="B509" s="295">
        <v>2</v>
      </c>
      <c r="C509" s="295">
        <v>988</v>
      </c>
      <c r="D509" s="312" t="s">
        <v>1078</v>
      </c>
      <c r="E509" s="310">
        <v>1560</v>
      </c>
      <c r="F509" s="310">
        <v>473</v>
      </c>
      <c r="G509" s="310">
        <v>1669</v>
      </c>
      <c r="H509" s="311">
        <v>0.30320512820512802</v>
      </c>
      <c r="I509" s="249">
        <v>1.21809466746555</v>
      </c>
      <c r="J509" s="249">
        <v>-0.41205374910685399</v>
      </c>
      <c r="K509" s="92">
        <v>-642.80384860669301</v>
      </c>
    </row>
    <row r="510" spans="2:11" x14ac:dyDescent="0.2">
      <c r="B510" s="295">
        <v>2</v>
      </c>
      <c r="C510" s="295">
        <v>989</v>
      </c>
      <c r="D510" s="312" t="s">
        <v>1079</v>
      </c>
      <c r="E510" s="310">
        <v>1155</v>
      </c>
      <c r="F510" s="310">
        <v>352</v>
      </c>
      <c r="G510" s="310">
        <v>453</v>
      </c>
      <c r="H510" s="311">
        <v>0.30476190476190501</v>
      </c>
      <c r="I510" s="249">
        <v>3.3267108167770401</v>
      </c>
      <c r="J510" s="249">
        <v>-0.34958426964616601</v>
      </c>
      <c r="K510" s="92">
        <v>-403.76983144132203</v>
      </c>
    </row>
    <row r="511" spans="2:11" x14ac:dyDescent="0.2">
      <c r="B511" s="295">
        <v>2</v>
      </c>
      <c r="C511" s="295">
        <v>990</v>
      </c>
      <c r="D511" s="312" t="s">
        <v>1080</v>
      </c>
      <c r="E511" s="310">
        <v>211</v>
      </c>
      <c r="F511" s="310">
        <v>68</v>
      </c>
      <c r="G511" s="310">
        <v>133</v>
      </c>
      <c r="H511" s="311">
        <v>0.32227488151658801</v>
      </c>
      <c r="I511" s="249">
        <v>2.0977443609022601</v>
      </c>
      <c r="J511" s="249">
        <v>-0.40777182508654602</v>
      </c>
      <c r="K511" s="92">
        <v>-86.039855093261096</v>
      </c>
    </row>
    <row r="512" spans="2:11" x14ac:dyDescent="0.2">
      <c r="B512" s="295">
        <v>2</v>
      </c>
      <c r="C512" s="295">
        <v>991</v>
      </c>
      <c r="D512" s="312" t="s">
        <v>1081</v>
      </c>
      <c r="E512" s="310">
        <v>608</v>
      </c>
      <c r="F512" s="310">
        <v>103</v>
      </c>
      <c r="G512" s="310">
        <v>293</v>
      </c>
      <c r="H512" s="311">
        <v>0.16940789473684201</v>
      </c>
      <c r="I512" s="249">
        <v>2.4266211604095602</v>
      </c>
      <c r="J512" s="249">
        <v>-0.564851724516506</v>
      </c>
      <c r="K512" s="92">
        <v>-343.42984850603602</v>
      </c>
    </row>
    <row r="513" spans="2:11" x14ac:dyDescent="0.2">
      <c r="B513" s="295">
        <v>2</v>
      </c>
      <c r="C513" s="295">
        <v>992</v>
      </c>
      <c r="D513" s="312" t="s">
        <v>1082</v>
      </c>
      <c r="E513" s="310">
        <v>2312</v>
      </c>
      <c r="F513" s="310">
        <v>1202</v>
      </c>
      <c r="G513" s="310">
        <v>481</v>
      </c>
      <c r="H513" s="311">
        <v>0.51989619377162599</v>
      </c>
      <c r="I513" s="249">
        <v>7.3056133056133099</v>
      </c>
      <c r="J513" s="249">
        <v>9.4713438576859293E-2</v>
      </c>
      <c r="K513" s="92">
        <v>218.97746998969899</v>
      </c>
    </row>
    <row r="514" spans="2:11" x14ac:dyDescent="0.2">
      <c r="B514" s="295">
        <v>2</v>
      </c>
      <c r="C514" s="295">
        <v>993</v>
      </c>
      <c r="D514" s="312" t="s">
        <v>1083</v>
      </c>
      <c r="E514" s="310">
        <v>425</v>
      </c>
      <c r="F514" s="310">
        <v>116</v>
      </c>
      <c r="G514" s="310">
        <v>286</v>
      </c>
      <c r="H514" s="311">
        <v>0.27294117647058802</v>
      </c>
      <c r="I514" s="249">
        <v>1.8916083916083899</v>
      </c>
      <c r="J514" s="249">
        <v>-0.466475712716031</v>
      </c>
      <c r="K514" s="92">
        <v>-198.25217790431299</v>
      </c>
    </row>
    <row r="515" spans="2:11" x14ac:dyDescent="0.2">
      <c r="B515" s="295">
        <v>2</v>
      </c>
      <c r="C515" s="295">
        <v>995</v>
      </c>
      <c r="D515" s="312" t="s">
        <v>1084</v>
      </c>
      <c r="E515" s="310">
        <v>2377</v>
      </c>
      <c r="F515" s="310">
        <v>1229</v>
      </c>
      <c r="G515" s="310">
        <v>730</v>
      </c>
      <c r="H515" s="311">
        <v>0.51703828355069403</v>
      </c>
      <c r="I515" s="249">
        <v>4.9397260273972599</v>
      </c>
      <c r="J515" s="249">
        <v>8.7973538114947004E-3</v>
      </c>
      <c r="K515" s="92">
        <v>20.9113100099229</v>
      </c>
    </row>
    <row r="516" spans="2:11" x14ac:dyDescent="0.2">
      <c r="B516" s="295">
        <v>2</v>
      </c>
      <c r="C516" s="295">
        <v>996</v>
      </c>
      <c r="D516" s="312" t="s">
        <v>1085</v>
      </c>
      <c r="E516" s="310">
        <v>184</v>
      </c>
      <c r="F516" s="310">
        <v>40</v>
      </c>
      <c r="G516" s="310">
        <v>247</v>
      </c>
      <c r="H516" s="311">
        <v>0.217391304347826</v>
      </c>
      <c r="I516" s="249">
        <v>0.90688259109311697</v>
      </c>
      <c r="J516" s="249">
        <v>-0.57751797580839503</v>
      </c>
      <c r="K516" s="92">
        <v>-106.263307548745</v>
      </c>
    </row>
    <row r="517" spans="2:11" x14ac:dyDescent="0.2">
      <c r="B517" s="295">
        <v>3</v>
      </c>
      <c r="C517" s="295">
        <v>1001</v>
      </c>
      <c r="D517" s="312" t="s">
        <v>1086</v>
      </c>
      <c r="E517" s="310">
        <v>782</v>
      </c>
      <c r="F517" s="310">
        <v>210</v>
      </c>
      <c r="G517" s="310">
        <v>678</v>
      </c>
      <c r="H517" s="311">
        <v>0.26854219948849101</v>
      </c>
      <c r="I517" s="249">
        <v>1.46312684365782</v>
      </c>
      <c r="J517" s="249">
        <v>-0.47385326533986799</v>
      </c>
      <c r="K517" s="92">
        <v>-370.55325349577703</v>
      </c>
    </row>
    <row r="518" spans="2:11" x14ac:dyDescent="0.2">
      <c r="B518" s="295">
        <v>3</v>
      </c>
      <c r="C518" s="295">
        <v>1002</v>
      </c>
      <c r="D518" s="312" t="s">
        <v>1087</v>
      </c>
      <c r="E518" s="310">
        <v>3284</v>
      </c>
      <c r="F518" s="310">
        <v>1687</v>
      </c>
      <c r="G518" s="310">
        <v>5500</v>
      </c>
      <c r="H518" s="311">
        <v>0.51370280146163205</v>
      </c>
      <c r="I518" s="249">
        <v>0.90381818181818196</v>
      </c>
      <c r="J518" s="249">
        <v>-0.106292012898629</v>
      </c>
      <c r="K518" s="92">
        <v>-349.06297035909898</v>
      </c>
    </row>
    <row r="519" spans="2:11" x14ac:dyDescent="0.2">
      <c r="B519" s="295">
        <v>3</v>
      </c>
      <c r="C519" s="295">
        <v>1004</v>
      </c>
      <c r="D519" s="312" t="s">
        <v>1088</v>
      </c>
      <c r="E519" s="310">
        <v>1961</v>
      </c>
      <c r="F519" s="310">
        <v>1055</v>
      </c>
      <c r="G519" s="310">
        <v>9247</v>
      </c>
      <c r="H519" s="311">
        <v>0.53799082100968898</v>
      </c>
      <c r="I519" s="249">
        <v>0.326159835622364</v>
      </c>
      <c r="J519" s="249">
        <v>-0.147069763279157</v>
      </c>
      <c r="K519" s="92">
        <v>-288.40380579042801</v>
      </c>
    </row>
    <row r="520" spans="2:11" x14ac:dyDescent="0.2">
      <c r="B520" s="295">
        <v>3</v>
      </c>
      <c r="C520" s="295">
        <v>1005</v>
      </c>
      <c r="D520" s="312" t="s">
        <v>1089</v>
      </c>
      <c r="E520" s="310">
        <v>1744</v>
      </c>
      <c r="F520" s="310">
        <v>871</v>
      </c>
      <c r="G520" s="310">
        <v>3734</v>
      </c>
      <c r="H520" s="311">
        <v>0.49942660550458701</v>
      </c>
      <c r="I520" s="249">
        <v>0.70032137118371696</v>
      </c>
      <c r="J520" s="249">
        <v>-0.18804806257923101</v>
      </c>
      <c r="K520" s="92">
        <v>-327.95582113817898</v>
      </c>
    </row>
    <row r="521" spans="2:11" x14ac:dyDescent="0.2">
      <c r="B521" s="295">
        <v>3</v>
      </c>
      <c r="C521" s="295">
        <v>1007</v>
      </c>
      <c r="D521" s="312" t="s">
        <v>1090</v>
      </c>
      <c r="E521" s="310">
        <v>666</v>
      </c>
      <c r="F521" s="310">
        <v>292</v>
      </c>
      <c r="G521" s="310">
        <v>3698</v>
      </c>
      <c r="H521" s="311">
        <v>0.43843843843843799</v>
      </c>
      <c r="I521" s="249">
        <v>0.25905895078420799</v>
      </c>
      <c r="J521" s="249">
        <v>-0.317265437886249</v>
      </c>
      <c r="K521" s="92">
        <v>-211.298781632242</v>
      </c>
    </row>
    <row r="522" spans="2:11" x14ac:dyDescent="0.2">
      <c r="B522" s="295">
        <v>3</v>
      </c>
      <c r="C522" s="295">
        <v>1008</v>
      </c>
      <c r="D522" s="312" t="s">
        <v>1091</v>
      </c>
      <c r="E522" s="310">
        <v>4219</v>
      </c>
      <c r="F522" s="310">
        <v>2446</v>
      </c>
      <c r="G522" s="310">
        <v>3769</v>
      </c>
      <c r="H522" s="311">
        <v>0.57975823654894498</v>
      </c>
      <c r="I522" s="249">
        <v>1.7683735738922799</v>
      </c>
      <c r="J522" s="249">
        <v>3.8882359222529098E-2</v>
      </c>
      <c r="K522" s="92">
        <v>164.04467355985</v>
      </c>
    </row>
    <row r="523" spans="2:11" x14ac:dyDescent="0.2">
      <c r="B523" s="295">
        <v>3</v>
      </c>
      <c r="C523" s="295">
        <v>1009</v>
      </c>
      <c r="D523" s="312" t="s">
        <v>1092</v>
      </c>
      <c r="E523" s="310">
        <v>2122</v>
      </c>
      <c r="F523" s="310">
        <v>1761</v>
      </c>
      <c r="G523" s="310">
        <v>1540</v>
      </c>
      <c r="H523" s="311">
        <v>0.82987747408105605</v>
      </c>
      <c r="I523" s="249">
        <v>2.52142857142857</v>
      </c>
      <c r="J523" s="249">
        <v>0.28837095687186698</v>
      </c>
      <c r="K523" s="92">
        <v>611.92317048210202</v>
      </c>
    </row>
    <row r="524" spans="2:11" x14ac:dyDescent="0.2">
      <c r="B524" s="295">
        <v>3</v>
      </c>
      <c r="C524" s="295">
        <v>1010</v>
      </c>
      <c r="D524" s="312" t="s">
        <v>1093</v>
      </c>
      <c r="E524" s="310">
        <v>4342</v>
      </c>
      <c r="F524" s="310">
        <v>2349</v>
      </c>
      <c r="G524" s="310">
        <v>10286</v>
      </c>
      <c r="H524" s="311">
        <v>0.54099493321050196</v>
      </c>
      <c r="I524" s="249">
        <v>0.65049581956056801</v>
      </c>
      <c r="J524" s="249">
        <v>-4.3226683979974902E-2</v>
      </c>
      <c r="K524" s="92">
        <v>-187.69026184105101</v>
      </c>
    </row>
    <row r="525" spans="2:11" x14ac:dyDescent="0.2">
      <c r="B525" s="295">
        <v>3</v>
      </c>
      <c r="C525" s="295">
        <v>1021</v>
      </c>
      <c r="D525" s="312" t="s">
        <v>1094</v>
      </c>
      <c r="E525" s="310">
        <v>1246</v>
      </c>
      <c r="F525" s="310">
        <v>572</v>
      </c>
      <c r="G525" s="310">
        <v>448</v>
      </c>
      <c r="H525" s="311">
        <v>0.45906902086677398</v>
      </c>
      <c r="I525" s="249">
        <v>4.05803571428571</v>
      </c>
      <c r="J525" s="249">
        <v>-0.13457020770269601</v>
      </c>
      <c r="K525" s="92">
        <v>-167.674478797559</v>
      </c>
    </row>
    <row r="526" spans="2:11" x14ac:dyDescent="0.2">
      <c r="B526" s="295">
        <v>3</v>
      </c>
      <c r="C526" s="295">
        <v>1022</v>
      </c>
      <c r="D526" s="312" t="s">
        <v>1095</v>
      </c>
      <c r="E526" s="310">
        <v>437</v>
      </c>
      <c r="F526" s="310">
        <v>163</v>
      </c>
      <c r="G526" s="310">
        <v>291</v>
      </c>
      <c r="H526" s="311">
        <v>0.37299771167048101</v>
      </c>
      <c r="I526" s="249">
        <v>2.0618556701030899</v>
      </c>
      <c r="J526" s="249">
        <v>-0.339712215459817</v>
      </c>
      <c r="K526" s="92">
        <v>-148.45423815594</v>
      </c>
    </row>
    <row r="527" spans="2:11" x14ac:dyDescent="0.2">
      <c r="B527" s="295">
        <v>3</v>
      </c>
      <c r="C527" s="295">
        <v>1023</v>
      </c>
      <c r="D527" s="312" t="s">
        <v>1096</v>
      </c>
      <c r="E527" s="310">
        <v>2764</v>
      </c>
      <c r="F527" s="310">
        <v>934</v>
      </c>
      <c r="G527" s="310">
        <v>872</v>
      </c>
      <c r="H527" s="311">
        <v>0.33791606367583199</v>
      </c>
      <c r="I527" s="249">
        <v>4.2408256880733903</v>
      </c>
      <c r="J527" s="249">
        <v>-0.21707994217827301</v>
      </c>
      <c r="K527" s="92">
        <v>-600.00896018074604</v>
      </c>
    </row>
    <row r="528" spans="2:11" x14ac:dyDescent="0.2">
      <c r="B528" s="295">
        <v>3</v>
      </c>
      <c r="C528" s="295">
        <v>1024</v>
      </c>
      <c r="D528" s="312" t="s">
        <v>1097</v>
      </c>
      <c r="E528" s="310">
        <v>30929</v>
      </c>
      <c r="F528" s="310">
        <v>16427</v>
      </c>
      <c r="G528" s="310">
        <v>1997</v>
      </c>
      <c r="H528" s="311">
        <v>0.53111966115942999</v>
      </c>
      <c r="I528" s="249">
        <v>23.7135703555333</v>
      </c>
      <c r="J528" s="249">
        <v>1.76182009595517</v>
      </c>
      <c r="K528" s="92">
        <v>54491.333747797296</v>
      </c>
    </row>
    <row r="529" spans="2:11" x14ac:dyDescent="0.2">
      <c r="B529" s="295">
        <v>3</v>
      </c>
      <c r="C529" s="295">
        <v>1025</v>
      </c>
      <c r="D529" s="312" t="s">
        <v>1098</v>
      </c>
      <c r="E529" s="310">
        <v>990</v>
      </c>
      <c r="F529" s="310">
        <v>388</v>
      </c>
      <c r="G529" s="310">
        <v>568</v>
      </c>
      <c r="H529" s="311">
        <v>0.391919191919192</v>
      </c>
      <c r="I529" s="249">
        <v>2.4260563380281699</v>
      </c>
      <c r="J529" s="249">
        <v>-0.28333381378233902</v>
      </c>
      <c r="K529" s="92">
        <v>-280.50047564451501</v>
      </c>
    </row>
    <row r="530" spans="2:11" x14ac:dyDescent="0.2">
      <c r="B530" s="295">
        <v>3</v>
      </c>
      <c r="C530" s="295">
        <v>1026</v>
      </c>
      <c r="D530" s="312" t="s">
        <v>1099</v>
      </c>
      <c r="E530" s="310">
        <v>3583</v>
      </c>
      <c r="F530" s="310">
        <v>1475</v>
      </c>
      <c r="G530" s="310">
        <v>1310</v>
      </c>
      <c r="H530" s="311">
        <v>0.41166620150711702</v>
      </c>
      <c r="I530" s="249">
        <v>3.8610687022900798</v>
      </c>
      <c r="J530" s="249">
        <v>-0.111630291596889</v>
      </c>
      <c r="K530" s="92">
        <v>-399.97133479165302</v>
      </c>
    </row>
    <row r="531" spans="2:11" x14ac:dyDescent="0.2">
      <c r="B531" s="295">
        <v>3</v>
      </c>
      <c r="C531" s="295">
        <v>1030</v>
      </c>
      <c r="D531" s="312" t="s">
        <v>1100</v>
      </c>
      <c r="E531" s="310">
        <v>5316</v>
      </c>
      <c r="F531" s="310">
        <v>2732</v>
      </c>
      <c r="G531" s="310">
        <v>2446</v>
      </c>
      <c r="H531" s="311">
        <v>0.51392024078254295</v>
      </c>
      <c r="I531" s="249">
        <v>3.2902698282910898</v>
      </c>
      <c r="J531" s="249">
        <v>5.5217356942168103E-2</v>
      </c>
      <c r="K531" s="92">
        <v>293.53546950456598</v>
      </c>
    </row>
    <row r="532" spans="2:11" x14ac:dyDescent="0.2">
      <c r="B532" s="295">
        <v>3</v>
      </c>
      <c r="C532" s="295">
        <v>1031</v>
      </c>
      <c r="D532" s="312" t="s">
        <v>1101</v>
      </c>
      <c r="E532" s="310">
        <v>9846</v>
      </c>
      <c r="F532" s="310">
        <v>5018</v>
      </c>
      <c r="G532" s="310">
        <v>946</v>
      </c>
      <c r="H532" s="311">
        <v>0.50964858825919201</v>
      </c>
      <c r="I532" s="249">
        <v>15.7124735729387</v>
      </c>
      <c r="J532" s="249">
        <v>0.66442059706313406</v>
      </c>
      <c r="K532" s="92">
        <v>6541.8851986836198</v>
      </c>
    </row>
    <row r="533" spans="2:11" x14ac:dyDescent="0.2">
      <c r="B533" s="295">
        <v>3</v>
      </c>
      <c r="C533" s="295">
        <v>1032</v>
      </c>
      <c r="D533" s="312" t="s">
        <v>1102</v>
      </c>
      <c r="E533" s="310">
        <v>2415</v>
      </c>
      <c r="F533" s="310">
        <v>1190</v>
      </c>
      <c r="G533" s="310">
        <v>2325</v>
      </c>
      <c r="H533" s="311">
        <v>0.49275362318840599</v>
      </c>
      <c r="I533" s="249">
        <v>1.5505376344085999</v>
      </c>
      <c r="J533" s="249">
        <v>-0.14058713593350999</v>
      </c>
      <c r="K533" s="92">
        <v>-339.51793327942602</v>
      </c>
    </row>
    <row r="534" spans="2:11" x14ac:dyDescent="0.2">
      <c r="B534" s="295">
        <v>3</v>
      </c>
      <c r="C534" s="295">
        <v>1033</v>
      </c>
      <c r="D534" s="312" t="s">
        <v>1103</v>
      </c>
      <c r="E534" s="310">
        <v>2620</v>
      </c>
      <c r="F534" s="310">
        <v>1234</v>
      </c>
      <c r="G534" s="310">
        <v>1010</v>
      </c>
      <c r="H534" s="311">
        <v>0.47099236641221398</v>
      </c>
      <c r="I534" s="249">
        <v>3.8158415841584201</v>
      </c>
      <c r="J534" s="249">
        <v>-7.7811452112325402E-2</v>
      </c>
      <c r="K534" s="92">
        <v>-203.86600453429301</v>
      </c>
    </row>
    <row r="535" spans="2:11" x14ac:dyDescent="0.2">
      <c r="B535" s="295">
        <v>3</v>
      </c>
      <c r="C535" s="295">
        <v>1037</v>
      </c>
      <c r="D535" s="312" t="s">
        <v>1104</v>
      </c>
      <c r="E535" s="310">
        <v>2807</v>
      </c>
      <c r="F535" s="310">
        <v>856</v>
      </c>
      <c r="G535" s="310">
        <v>944</v>
      </c>
      <c r="H535" s="311">
        <v>0.30495190594941202</v>
      </c>
      <c r="I535" s="249">
        <v>3.88029661016949</v>
      </c>
      <c r="J535" s="249">
        <v>-0.268020760505362</v>
      </c>
      <c r="K535" s="92">
        <v>-752.33427473855204</v>
      </c>
    </row>
    <row r="536" spans="2:11" x14ac:dyDescent="0.2">
      <c r="B536" s="295">
        <v>3</v>
      </c>
      <c r="C536" s="295">
        <v>1039</v>
      </c>
      <c r="D536" s="312" t="s">
        <v>1105</v>
      </c>
      <c r="E536" s="310">
        <v>1789</v>
      </c>
      <c r="F536" s="310">
        <v>602</v>
      </c>
      <c r="G536" s="310">
        <v>1658</v>
      </c>
      <c r="H536" s="311">
        <v>0.33650083845723899</v>
      </c>
      <c r="I536" s="249">
        <v>1.4420989143546401</v>
      </c>
      <c r="J536" s="249">
        <v>-0.35549298811757402</v>
      </c>
      <c r="K536" s="92">
        <v>-635.97695574233899</v>
      </c>
    </row>
    <row r="537" spans="2:11" x14ac:dyDescent="0.2">
      <c r="B537" s="295">
        <v>3</v>
      </c>
      <c r="C537" s="295">
        <v>1040</v>
      </c>
      <c r="D537" s="312" t="s">
        <v>1106</v>
      </c>
      <c r="E537" s="310">
        <v>7617</v>
      </c>
      <c r="F537" s="310">
        <v>5290</v>
      </c>
      <c r="G537" s="310">
        <v>1545</v>
      </c>
      <c r="H537" s="311">
        <v>0.69449914664566104</v>
      </c>
      <c r="I537" s="249">
        <v>8.3540453074433696</v>
      </c>
      <c r="J537" s="249">
        <v>0.53949888732768903</v>
      </c>
      <c r="K537" s="92">
        <v>4109.3630247749998</v>
      </c>
    </row>
    <row r="538" spans="2:11" x14ac:dyDescent="0.2">
      <c r="B538" s="295">
        <v>3</v>
      </c>
      <c r="C538" s="295">
        <v>1041</v>
      </c>
      <c r="D538" s="312" t="s">
        <v>1107</v>
      </c>
      <c r="E538" s="310">
        <v>1039</v>
      </c>
      <c r="F538" s="310">
        <v>413</v>
      </c>
      <c r="G538" s="310">
        <v>1235</v>
      </c>
      <c r="H538" s="311">
        <v>0.39749759384023098</v>
      </c>
      <c r="I538" s="249">
        <v>1.1757085020242899</v>
      </c>
      <c r="J538" s="249">
        <v>-0.31967812882061297</v>
      </c>
      <c r="K538" s="92">
        <v>-332.14557584461699</v>
      </c>
    </row>
    <row r="539" spans="2:11" x14ac:dyDescent="0.2">
      <c r="B539" s="295">
        <v>3</v>
      </c>
      <c r="C539" s="295">
        <v>1051</v>
      </c>
      <c r="D539" s="312" t="s">
        <v>1108</v>
      </c>
      <c r="E539" s="310">
        <v>5391</v>
      </c>
      <c r="F539" s="310">
        <v>1610</v>
      </c>
      <c r="G539" s="310">
        <v>686</v>
      </c>
      <c r="H539" s="311">
        <v>0.29864589130031499</v>
      </c>
      <c r="I539" s="249">
        <v>10.2055393586006</v>
      </c>
      <c r="J539" s="249">
        <v>4.7536536216419997E-2</v>
      </c>
      <c r="K539" s="92">
        <v>256.26946674272</v>
      </c>
    </row>
    <row r="540" spans="2:11" x14ac:dyDescent="0.2">
      <c r="B540" s="295">
        <v>3</v>
      </c>
      <c r="C540" s="295">
        <v>1052</v>
      </c>
      <c r="D540" s="312" t="s">
        <v>1109</v>
      </c>
      <c r="E540" s="310">
        <v>6242</v>
      </c>
      <c r="F540" s="310">
        <v>2340</v>
      </c>
      <c r="G540" s="310">
        <v>449</v>
      </c>
      <c r="H540" s="311">
        <v>0.37487984620314002</v>
      </c>
      <c r="I540" s="249">
        <v>19.113585746102501</v>
      </c>
      <c r="J540" s="249">
        <v>0.49045897704658598</v>
      </c>
      <c r="K540" s="92">
        <v>3061.4449347247901</v>
      </c>
    </row>
    <row r="541" spans="2:11" x14ac:dyDescent="0.2">
      <c r="B541" s="295">
        <v>3</v>
      </c>
      <c r="C541" s="295">
        <v>1053</v>
      </c>
      <c r="D541" s="312" t="s">
        <v>1110</v>
      </c>
      <c r="E541" s="310">
        <v>1475</v>
      </c>
      <c r="F541" s="310">
        <v>2283</v>
      </c>
      <c r="G541" s="310">
        <v>272</v>
      </c>
      <c r="H541" s="311">
        <v>1.54779661016949</v>
      </c>
      <c r="I541" s="249">
        <v>13.8161764705882</v>
      </c>
      <c r="J541" s="249">
        <v>1.5321205387635299</v>
      </c>
      <c r="K541" s="92">
        <v>2259.8777946762102</v>
      </c>
    </row>
    <row r="542" spans="2:11" x14ac:dyDescent="0.2">
      <c r="B542" s="295">
        <v>3</v>
      </c>
      <c r="C542" s="295">
        <v>1054</v>
      </c>
      <c r="D542" s="312" t="s">
        <v>1111</v>
      </c>
      <c r="E542" s="310">
        <v>13617</v>
      </c>
      <c r="F542" s="310">
        <v>7160</v>
      </c>
      <c r="G542" s="310">
        <v>904</v>
      </c>
      <c r="H542" s="311">
        <v>0.52581332158331495</v>
      </c>
      <c r="I542" s="249">
        <v>22.983407079646</v>
      </c>
      <c r="J542" s="249">
        <v>1.0850780690414701</v>
      </c>
      <c r="K542" s="92">
        <v>14775.5080661378</v>
      </c>
    </row>
    <row r="543" spans="2:11" x14ac:dyDescent="0.2">
      <c r="B543" s="295">
        <v>3</v>
      </c>
      <c r="C543" s="295">
        <v>1055</v>
      </c>
      <c r="D543" s="312" t="s">
        <v>1112</v>
      </c>
      <c r="E543" s="310">
        <v>1387</v>
      </c>
      <c r="F543" s="310">
        <v>412</v>
      </c>
      <c r="G543" s="310">
        <v>104</v>
      </c>
      <c r="H543" s="311">
        <v>0.29704397981254499</v>
      </c>
      <c r="I543" s="249">
        <v>17.298076923076898</v>
      </c>
      <c r="J543" s="249">
        <v>0.151146295677862</v>
      </c>
      <c r="K543" s="92">
        <v>209.63991210519501</v>
      </c>
    </row>
    <row r="544" spans="2:11" x14ac:dyDescent="0.2">
      <c r="B544" s="295">
        <v>3</v>
      </c>
      <c r="C544" s="295">
        <v>1056</v>
      </c>
      <c r="D544" s="312" t="s">
        <v>1113</v>
      </c>
      <c r="E544" s="310">
        <v>1118</v>
      </c>
      <c r="F544" s="310">
        <v>146</v>
      </c>
      <c r="G544" s="310">
        <v>333</v>
      </c>
      <c r="H544" s="311">
        <v>0.130590339892665</v>
      </c>
      <c r="I544" s="249">
        <v>3.7957957957958</v>
      </c>
      <c r="J544" s="249">
        <v>-0.54337673280128396</v>
      </c>
      <c r="K544" s="92">
        <v>-607.49518727183602</v>
      </c>
    </row>
    <row r="545" spans="2:11" x14ac:dyDescent="0.2">
      <c r="B545" s="295">
        <v>3</v>
      </c>
      <c r="C545" s="295">
        <v>1057</v>
      </c>
      <c r="D545" s="312" t="s">
        <v>1114</v>
      </c>
      <c r="E545" s="310">
        <v>395</v>
      </c>
      <c r="F545" s="310">
        <v>139</v>
      </c>
      <c r="G545" s="310">
        <v>122</v>
      </c>
      <c r="H545" s="311">
        <v>0.35189873417721501</v>
      </c>
      <c r="I545" s="249">
        <v>4.3770491803278704</v>
      </c>
      <c r="J545" s="249">
        <v>-0.283541215108086</v>
      </c>
      <c r="K545" s="92">
        <v>-111.99877996769401</v>
      </c>
    </row>
    <row r="546" spans="2:11" x14ac:dyDescent="0.2">
      <c r="B546" s="295">
        <v>3</v>
      </c>
      <c r="C546" s="295">
        <v>1058</v>
      </c>
      <c r="D546" s="312" t="s">
        <v>1115</v>
      </c>
      <c r="E546" s="310">
        <v>14109</v>
      </c>
      <c r="F546" s="310">
        <v>5236</v>
      </c>
      <c r="G546" s="310">
        <v>1275</v>
      </c>
      <c r="H546" s="311">
        <v>0.37111063859947602</v>
      </c>
      <c r="I546" s="249">
        <v>15.1725490196078</v>
      </c>
      <c r="J546" s="249">
        <v>0.63722867511229897</v>
      </c>
      <c r="K546" s="92">
        <v>8990.6593771594198</v>
      </c>
    </row>
    <row r="547" spans="2:11" x14ac:dyDescent="0.2">
      <c r="B547" s="295">
        <v>3</v>
      </c>
      <c r="C547" s="295">
        <v>1059</v>
      </c>
      <c r="D547" s="312" t="s">
        <v>1116</v>
      </c>
      <c r="E547" s="310">
        <v>27444</v>
      </c>
      <c r="F547" s="310">
        <v>12003</v>
      </c>
      <c r="G547" s="310">
        <v>2695</v>
      </c>
      <c r="H547" s="311">
        <v>0.43736335811106303</v>
      </c>
      <c r="I547" s="249">
        <v>14.6371057513915</v>
      </c>
      <c r="J547" s="249">
        <v>1.19379370193502</v>
      </c>
      <c r="K547" s="92">
        <v>32762.4743559048</v>
      </c>
    </row>
    <row r="548" spans="2:11" x14ac:dyDescent="0.2">
      <c r="B548" s="295">
        <v>3</v>
      </c>
      <c r="C548" s="295">
        <v>1061</v>
      </c>
      <c r="D548" s="312" t="s">
        <v>1117</v>
      </c>
      <c r="E548" s="310">
        <v>81691</v>
      </c>
      <c r="F548" s="310">
        <v>81515</v>
      </c>
      <c r="G548" s="310">
        <v>2845</v>
      </c>
      <c r="H548" s="311">
        <v>0.99784553990035596</v>
      </c>
      <c r="I548" s="249">
        <v>57.365905096660804</v>
      </c>
      <c r="J548" s="249">
        <v>5.4189864152037801</v>
      </c>
      <c r="K548" s="92">
        <v>442682.41924441198</v>
      </c>
    </row>
    <row r="549" spans="2:11" x14ac:dyDescent="0.2">
      <c r="B549" s="295">
        <v>3</v>
      </c>
      <c r="C549" s="295">
        <v>1062</v>
      </c>
      <c r="D549" s="312" t="s">
        <v>1118</v>
      </c>
      <c r="E549" s="310">
        <v>7318</v>
      </c>
      <c r="F549" s="310">
        <v>3579</v>
      </c>
      <c r="G549" s="310">
        <v>2807</v>
      </c>
      <c r="H549" s="311">
        <v>0.48906805138015902</v>
      </c>
      <c r="I549" s="249">
        <v>3.8820805130032099</v>
      </c>
      <c r="J549" s="249">
        <v>0.121090188603496</v>
      </c>
      <c r="K549" s="92">
        <v>886.13800020038605</v>
      </c>
    </row>
    <row r="550" spans="2:11" x14ac:dyDescent="0.2">
      <c r="B550" s="295">
        <v>3</v>
      </c>
      <c r="C550" s="295">
        <v>1063</v>
      </c>
      <c r="D550" s="312" t="s">
        <v>1119</v>
      </c>
      <c r="E550" s="310">
        <v>7238</v>
      </c>
      <c r="F550" s="310">
        <v>2335</v>
      </c>
      <c r="G550" s="310">
        <v>724</v>
      </c>
      <c r="H550" s="311">
        <v>0.32260292898590798</v>
      </c>
      <c r="I550" s="249">
        <v>13.2223756906077</v>
      </c>
      <c r="J550" s="249">
        <v>0.25330459325552601</v>
      </c>
      <c r="K550" s="92">
        <v>1833.4186459835</v>
      </c>
    </row>
    <row r="551" spans="2:11" x14ac:dyDescent="0.2">
      <c r="B551" s="295">
        <v>3</v>
      </c>
      <c r="C551" s="295">
        <v>1064</v>
      </c>
      <c r="D551" s="312" t="s">
        <v>1120</v>
      </c>
      <c r="E551" s="310">
        <v>1460</v>
      </c>
      <c r="F551" s="310">
        <v>447</v>
      </c>
      <c r="G551" s="310">
        <v>674</v>
      </c>
      <c r="H551" s="311">
        <v>0.30616438356164399</v>
      </c>
      <c r="I551" s="249">
        <v>2.8293768545994098</v>
      </c>
      <c r="J551" s="249">
        <v>-0.35439765684194502</v>
      </c>
      <c r="K551" s="92">
        <v>-517.42057898923997</v>
      </c>
    </row>
    <row r="552" spans="2:11" x14ac:dyDescent="0.2">
      <c r="B552" s="295">
        <v>3</v>
      </c>
      <c r="C552" s="295">
        <v>1065</v>
      </c>
      <c r="D552" s="312" t="s">
        <v>1121</v>
      </c>
      <c r="E552" s="310">
        <v>5041</v>
      </c>
      <c r="F552" s="310">
        <v>4488</v>
      </c>
      <c r="G552" s="310">
        <v>819</v>
      </c>
      <c r="H552" s="311">
        <v>0.89029954374132103</v>
      </c>
      <c r="I552" s="249">
        <v>11.634920634920601</v>
      </c>
      <c r="J552" s="249">
        <v>0.79661809665291095</v>
      </c>
      <c r="K552" s="92">
        <v>4015.7518252273198</v>
      </c>
    </row>
    <row r="553" spans="2:11" x14ac:dyDescent="0.2">
      <c r="B553" s="295">
        <v>3</v>
      </c>
      <c r="C553" s="295">
        <v>1066</v>
      </c>
      <c r="D553" s="312" t="s">
        <v>1122</v>
      </c>
      <c r="E553" s="310">
        <v>1709</v>
      </c>
      <c r="F553" s="310">
        <v>470</v>
      </c>
      <c r="G553" s="310">
        <v>3692</v>
      </c>
      <c r="H553" s="311">
        <v>0.27501462843768298</v>
      </c>
      <c r="I553" s="249">
        <v>0.59019501625135395</v>
      </c>
      <c r="J553" s="249">
        <v>-0.46291008584391802</v>
      </c>
      <c r="K553" s="92">
        <v>-791.11333670725605</v>
      </c>
    </row>
    <row r="554" spans="2:11" x14ac:dyDescent="0.2">
      <c r="B554" s="295">
        <v>3</v>
      </c>
      <c r="C554" s="295">
        <v>1067</v>
      </c>
      <c r="D554" s="312" t="s">
        <v>1123</v>
      </c>
      <c r="E554" s="310">
        <v>2280</v>
      </c>
      <c r="F554" s="310">
        <v>419</v>
      </c>
      <c r="G554" s="310">
        <v>618</v>
      </c>
      <c r="H554" s="311">
        <v>0.183771929824561</v>
      </c>
      <c r="I554" s="249">
        <v>4.3673139158576104</v>
      </c>
      <c r="J554" s="249">
        <v>-0.41573828461191997</v>
      </c>
      <c r="K554" s="92">
        <v>-947.88328891517801</v>
      </c>
    </row>
    <row r="555" spans="2:11" x14ac:dyDescent="0.2">
      <c r="B555" s="295">
        <v>3</v>
      </c>
      <c r="C555" s="295">
        <v>1068</v>
      </c>
      <c r="D555" s="312" t="s">
        <v>1124</v>
      </c>
      <c r="E555" s="310">
        <v>1379</v>
      </c>
      <c r="F555" s="310">
        <v>603</v>
      </c>
      <c r="G555" s="310">
        <v>854</v>
      </c>
      <c r="H555" s="311">
        <v>0.43727338651196501</v>
      </c>
      <c r="I555" s="249">
        <v>2.3208430913348899</v>
      </c>
      <c r="J555" s="249">
        <v>-0.21814672428808199</v>
      </c>
      <c r="K555" s="92">
        <v>-300.824332793265</v>
      </c>
    </row>
    <row r="556" spans="2:11" x14ac:dyDescent="0.2">
      <c r="B556" s="295">
        <v>3</v>
      </c>
      <c r="C556" s="295">
        <v>1069</v>
      </c>
      <c r="D556" s="312" t="s">
        <v>1125</v>
      </c>
      <c r="E556" s="310">
        <v>4369</v>
      </c>
      <c r="F556" s="310">
        <v>2284</v>
      </c>
      <c r="G556" s="310">
        <v>1160</v>
      </c>
      <c r="H556" s="311">
        <v>0.522774090180819</v>
      </c>
      <c r="I556" s="249">
        <v>5.7353448275862098</v>
      </c>
      <c r="J556" s="249">
        <v>0.11836017336398399</v>
      </c>
      <c r="K556" s="92">
        <v>517.11559742724501</v>
      </c>
    </row>
    <row r="557" spans="2:11" x14ac:dyDescent="0.2">
      <c r="B557" s="295">
        <v>3</v>
      </c>
      <c r="C557" s="295">
        <v>1081</v>
      </c>
      <c r="D557" s="312" t="s">
        <v>1126</v>
      </c>
      <c r="E557" s="310">
        <v>6580</v>
      </c>
      <c r="F557" s="310">
        <v>2788</v>
      </c>
      <c r="G557" s="310">
        <v>4193</v>
      </c>
      <c r="H557" s="311">
        <v>0.42370820668692999</v>
      </c>
      <c r="I557" s="249">
        <v>2.2341998569043602</v>
      </c>
      <c r="J557" s="249">
        <v>-4.4028370170499598E-2</v>
      </c>
      <c r="K557" s="92">
        <v>-289.706675721887</v>
      </c>
    </row>
    <row r="558" spans="2:11" x14ac:dyDescent="0.2">
      <c r="B558" s="295">
        <v>3</v>
      </c>
      <c r="C558" s="295">
        <v>1082</v>
      </c>
      <c r="D558" s="312" t="s">
        <v>1127</v>
      </c>
      <c r="E558" s="310">
        <v>2541</v>
      </c>
      <c r="F558" s="310">
        <v>1269</v>
      </c>
      <c r="G558" s="310">
        <v>530</v>
      </c>
      <c r="H558" s="311">
        <v>0.499409681227863</v>
      </c>
      <c r="I558" s="249">
        <v>7.1886792452830202</v>
      </c>
      <c r="J558" s="249">
        <v>7.4425664017101295E-2</v>
      </c>
      <c r="K558" s="92">
        <v>189.115612267454</v>
      </c>
    </row>
    <row r="559" spans="2:11" x14ac:dyDescent="0.2">
      <c r="B559" s="295">
        <v>3</v>
      </c>
      <c r="C559" s="295">
        <v>1083</v>
      </c>
      <c r="D559" s="312" t="s">
        <v>1128</v>
      </c>
      <c r="E559" s="310">
        <v>3294</v>
      </c>
      <c r="F559" s="310">
        <v>1748</v>
      </c>
      <c r="G559" s="310">
        <v>1630</v>
      </c>
      <c r="H559" s="311">
        <v>0.53066180935033402</v>
      </c>
      <c r="I559" s="249">
        <v>3.0932515337423299</v>
      </c>
      <c r="J559" s="249">
        <v>-6.9763818267165097E-3</v>
      </c>
      <c r="K559" s="92">
        <v>-22.980201737204201</v>
      </c>
    </row>
    <row r="560" spans="2:11" x14ac:dyDescent="0.2">
      <c r="B560" s="295">
        <v>3</v>
      </c>
      <c r="C560" s="295">
        <v>1084</v>
      </c>
      <c r="D560" s="312" t="s">
        <v>1129</v>
      </c>
      <c r="E560" s="310">
        <v>1626</v>
      </c>
      <c r="F560" s="310">
        <v>598</v>
      </c>
      <c r="G560" s="310">
        <v>590</v>
      </c>
      <c r="H560" s="311">
        <v>0.36777367773677699</v>
      </c>
      <c r="I560" s="249">
        <v>3.7694915254237298</v>
      </c>
      <c r="J560" s="249">
        <v>-0.24046720671970401</v>
      </c>
      <c r="K560" s="92">
        <v>-390.99967812623902</v>
      </c>
    </row>
    <row r="561" spans="2:11" x14ac:dyDescent="0.2">
      <c r="B561" s="295">
        <v>3</v>
      </c>
      <c r="C561" s="295">
        <v>1085</v>
      </c>
      <c r="D561" s="312" t="s">
        <v>1130</v>
      </c>
      <c r="E561" s="310">
        <v>2942</v>
      </c>
      <c r="F561" s="310">
        <v>936</v>
      </c>
      <c r="G561" s="310">
        <v>641</v>
      </c>
      <c r="H561" s="311">
        <v>0.318150917743032</v>
      </c>
      <c r="I561" s="249">
        <v>6.0499219968798696</v>
      </c>
      <c r="J561" s="249">
        <v>-0.16928205252624801</v>
      </c>
      <c r="K561" s="92">
        <v>-498.02779853222103</v>
      </c>
    </row>
    <row r="562" spans="2:11" x14ac:dyDescent="0.2">
      <c r="B562" s="295">
        <v>3</v>
      </c>
      <c r="C562" s="295">
        <v>1086</v>
      </c>
      <c r="D562" s="312" t="s">
        <v>1131</v>
      </c>
      <c r="E562" s="310">
        <v>3241</v>
      </c>
      <c r="F562" s="310">
        <v>1416</v>
      </c>
      <c r="G562" s="310">
        <v>1960</v>
      </c>
      <c r="H562" s="311">
        <v>0.43690219068188801</v>
      </c>
      <c r="I562" s="249">
        <v>2.3760204081632699</v>
      </c>
      <c r="J562" s="249">
        <v>-0.14732918370793099</v>
      </c>
      <c r="K562" s="92">
        <v>-477.49388439740301</v>
      </c>
    </row>
    <row r="563" spans="2:11" x14ac:dyDescent="0.2">
      <c r="B563" s="295">
        <v>3</v>
      </c>
      <c r="C563" s="295">
        <v>1088</v>
      </c>
      <c r="D563" s="312" t="s">
        <v>1132</v>
      </c>
      <c r="E563" s="310">
        <v>2334</v>
      </c>
      <c r="F563" s="310">
        <v>655</v>
      </c>
      <c r="G563" s="310">
        <v>697</v>
      </c>
      <c r="H563" s="311">
        <v>0.28063410454156001</v>
      </c>
      <c r="I563" s="249">
        <v>4.2883787661405997</v>
      </c>
      <c r="J563" s="249">
        <v>-0.30019174834925599</v>
      </c>
      <c r="K563" s="92">
        <v>-700.64754064716203</v>
      </c>
    </row>
    <row r="564" spans="2:11" x14ac:dyDescent="0.2">
      <c r="B564" s="295">
        <v>3</v>
      </c>
      <c r="C564" s="295">
        <v>1089</v>
      </c>
      <c r="D564" s="312" t="s">
        <v>1133</v>
      </c>
      <c r="E564" s="310">
        <v>2229</v>
      </c>
      <c r="F564" s="310">
        <v>727</v>
      </c>
      <c r="G564" s="310">
        <v>968</v>
      </c>
      <c r="H564" s="311">
        <v>0.32615522655899498</v>
      </c>
      <c r="I564" s="249">
        <v>3.0537190082644599</v>
      </c>
      <c r="J564" s="249">
        <v>-0.29371625303016202</v>
      </c>
      <c r="K564" s="92">
        <v>-654.69352800423098</v>
      </c>
    </row>
    <row r="565" spans="2:11" x14ac:dyDescent="0.2">
      <c r="B565" s="295">
        <v>3</v>
      </c>
      <c r="C565" s="295">
        <v>1091</v>
      </c>
      <c r="D565" s="312" t="s">
        <v>1134</v>
      </c>
      <c r="E565" s="310">
        <v>1458</v>
      </c>
      <c r="F565" s="310">
        <v>294</v>
      </c>
      <c r="G565" s="310">
        <v>668</v>
      </c>
      <c r="H565" s="311">
        <v>0.20164609053497901</v>
      </c>
      <c r="I565" s="249">
        <v>2.6227544910179601</v>
      </c>
      <c r="J565" s="249">
        <v>-0.48745474315744303</v>
      </c>
      <c r="K565" s="92">
        <v>-710.70901552355201</v>
      </c>
    </row>
    <row r="566" spans="2:11" x14ac:dyDescent="0.2">
      <c r="B566" s="295">
        <v>3</v>
      </c>
      <c r="C566" s="295">
        <v>1093</v>
      </c>
      <c r="D566" s="312" t="s">
        <v>1135</v>
      </c>
      <c r="E566" s="310">
        <v>7065</v>
      </c>
      <c r="F566" s="310">
        <v>2558</v>
      </c>
      <c r="G566" s="310">
        <v>2539</v>
      </c>
      <c r="H566" s="311">
        <v>0.36206652512385001</v>
      </c>
      <c r="I566" s="249">
        <v>3.7900748326112601</v>
      </c>
      <c r="J566" s="249">
        <v>-4.4204585572868597E-2</v>
      </c>
      <c r="K566" s="92">
        <v>-312.30539707231702</v>
      </c>
    </row>
    <row r="567" spans="2:11" x14ac:dyDescent="0.2">
      <c r="B567" s="295">
        <v>3</v>
      </c>
      <c r="C567" s="295">
        <v>1094</v>
      </c>
      <c r="D567" s="312" t="s">
        <v>1136</v>
      </c>
      <c r="E567" s="310">
        <v>3858</v>
      </c>
      <c r="F567" s="310">
        <v>2644</v>
      </c>
      <c r="G567" s="310">
        <v>1025</v>
      </c>
      <c r="H567" s="311">
        <v>0.68532918610679106</v>
      </c>
      <c r="I567" s="249">
        <v>6.34341463414634</v>
      </c>
      <c r="J567" s="249">
        <v>0.31646034658966499</v>
      </c>
      <c r="K567" s="92">
        <v>1220.9040171429299</v>
      </c>
    </row>
    <row r="568" spans="2:11" x14ac:dyDescent="0.2">
      <c r="B568" s="295">
        <v>3</v>
      </c>
      <c r="C568" s="295">
        <v>1095</v>
      </c>
      <c r="D568" s="312" t="s">
        <v>1137</v>
      </c>
      <c r="E568" s="310">
        <v>4707</v>
      </c>
      <c r="F568" s="310">
        <v>3035</v>
      </c>
      <c r="G568" s="310">
        <v>904</v>
      </c>
      <c r="H568" s="311">
        <v>0.64478436371361803</v>
      </c>
      <c r="I568" s="249">
        <v>8.5641592920354004</v>
      </c>
      <c r="J568" s="249">
        <v>0.37903317403946901</v>
      </c>
      <c r="K568" s="92">
        <v>1784.10915020378</v>
      </c>
    </row>
    <row r="569" spans="2:11" x14ac:dyDescent="0.2">
      <c r="B569" s="295">
        <v>3</v>
      </c>
      <c r="C569" s="295">
        <v>1097</v>
      </c>
      <c r="D569" s="312" t="s">
        <v>1138</v>
      </c>
      <c r="E569" s="310">
        <v>3366</v>
      </c>
      <c r="F569" s="310">
        <v>1316</v>
      </c>
      <c r="G569" s="310">
        <v>1175</v>
      </c>
      <c r="H569" s="311">
        <v>0.39096850861556698</v>
      </c>
      <c r="I569" s="249">
        <v>3.9846808510638301</v>
      </c>
      <c r="J569" s="249">
        <v>-0.140134919382746</v>
      </c>
      <c r="K569" s="92">
        <v>-471.69413864232399</v>
      </c>
    </row>
    <row r="570" spans="2:11" x14ac:dyDescent="0.2">
      <c r="B570" s="295">
        <v>3</v>
      </c>
      <c r="C570" s="295">
        <v>1098</v>
      </c>
      <c r="D570" s="312" t="s">
        <v>1139</v>
      </c>
      <c r="E570" s="310">
        <v>6969</v>
      </c>
      <c r="F570" s="310">
        <v>3046</v>
      </c>
      <c r="G570" s="310">
        <v>4512</v>
      </c>
      <c r="H570" s="311">
        <v>0.437078490457741</v>
      </c>
      <c r="I570" s="249">
        <v>2.2196365248226999</v>
      </c>
      <c r="J570" s="249">
        <v>-1.40136150536201E-2</v>
      </c>
      <c r="K570" s="92">
        <v>-97.660883308678294</v>
      </c>
    </row>
    <row r="571" spans="2:11" x14ac:dyDescent="0.2">
      <c r="B571" s="295">
        <v>3</v>
      </c>
      <c r="C571" s="295">
        <v>1099</v>
      </c>
      <c r="D571" s="312" t="s">
        <v>1140</v>
      </c>
      <c r="E571" s="310">
        <v>2939</v>
      </c>
      <c r="F571" s="310">
        <v>1122</v>
      </c>
      <c r="G571" s="310">
        <v>673</v>
      </c>
      <c r="H571" s="311">
        <v>0.38176250425314701</v>
      </c>
      <c r="I571" s="249">
        <v>6.0341753343239199</v>
      </c>
      <c r="J571" s="249">
        <v>-9.3536022321333206E-2</v>
      </c>
      <c r="K571" s="92">
        <v>-274.90236960239798</v>
      </c>
    </row>
    <row r="572" spans="2:11" x14ac:dyDescent="0.2">
      <c r="B572" s="295">
        <v>3</v>
      </c>
      <c r="C572" s="295">
        <v>1100</v>
      </c>
      <c r="D572" s="312" t="s">
        <v>1141</v>
      </c>
      <c r="E572" s="310">
        <v>892</v>
      </c>
      <c r="F572" s="310">
        <v>191</v>
      </c>
      <c r="G572" s="310">
        <v>720</v>
      </c>
      <c r="H572" s="311">
        <v>0.21412556053811699</v>
      </c>
      <c r="I572" s="249">
        <v>1.50416666666667</v>
      </c>
      <c r="J572" s="249">
        <v>-0.53366348037811495</v>
      </c>
      <c r="K572" s="92">
        <v>-476.027824497278</v>
      </c>
    </row>
    <row r="573" spans="2:11" x14ac:dyDescent="0.2">
      <c r="B573" s="295">
        <v>3</v>
      </c>
      <c r="C573" s="295">
        <v>1102</v>
      </c>
      <c r="D573" s="312" t="s">
        <v>1142</v>
      </c>
      <c r="E573" s="310">
        <v>4169</v>
      </c>
      <c r="F573" s="310">
        <v>2003</v>
      </c>
      <c r="G573" s="310">
        <v>884</v>
      </c>
      <c r="H573" s="311">
        <v>0.48045094746941702</v>
      </c>
      <c r="I573" s="249">
        <v>6.9819004524886896</v>
      </c>
      <c r="J573" s="249">
        <v>0.104804820257071</v>
      </c>
      <c r="K573" s="92">
        <v>436.93129565172802</v>
      </c>
    </row>
    <row r="574" spans="2:11" x14ac:dyDescent="0.2">
      <c r="B574" s="295">
        <v>3</v>
      </c>
      <c r="C574" s="295">
        <v>1103</v>
      </c>
      <c r="D574" s="312" t="s">
        <v>1143</v>
      </c>
      <c r="E574" s="310">
        <v>9955</v>
      </c>
      <c r="F574" s="310">
        <v>13620</v>
      </c>
      <c r="G574" s="310">
        <v>576</v>
      </c>
      <c r="H574" s="311">
        <v>1.3681567051732799</v>
      </c>
      <c r="I574" s="249">
        <v>40.9288194444444</v>
      </c>
      <c r="J574" s="249">
        <v>2.6047877709644398</v>
      </c>
      <c r="K574" s="92">
        <v>25930.662259951001</v>
      </c>
    </row>
    <row r="575" spans="2:11" x14ac:dyDescent="0.2">
      <c r="B575" s="295">
        <v>3</v>
      </c>
      <c r="C575" s="295">
        <v>1104</v>
      </c>
      <c r="D575" s="312" t="s">
        <v>1144</v>
      </c>
      <c r="E575" s="310">
        <v>4652</v>
      </c>
      <c r="F575" s="310">
        <v>3336</v>
      </c>
      <c r="G575" s="310">
        <v>2202</v>
      </c>
      <c r="H575" s="311">
        <v>0.71711092003439403</v>
      </c>
      <c r="I575" s="249">
        <v>3.6276112624886498</v>
      </c>
      <c r="J575" s="249">
        <v>0.28672873766652501</v>
      </c>
      <c r="K575" s="92">
        <v>1333.86208762468</v>
      </c>
    </row>
    <row r="576" spans="2:11" x14ac:dyDescent="0.2">
      <c r="B576" s="295">
        <v>3</v>
      </c>
      <c r="C576" s="295">
        <v>1107</v>
      </c>
      <c r="D576" s="312" t="s">
        <v>1145</v>
      </c>
      <c r="E576" s="310">
        <v>4340</v>
      </c>
      <c r="F576" s="310">
        <v>2415</v>
      </c>
      <c r="G576" s="310">
        <v>1408</v>
      </c>
      <c r="H576" s="311">
        <v>0.55645161290322598</v>
      </c>
      <c r="I576" s="249">
        <v>4.7975852272727302</v>
      </c>
      <c r="J576" s="249">
        <v>0.12408913435800201</v>
      </c>
      <c r="K576" s="92">
        <v>538.54684311372705</v>
      </c>
    </row>
    <row r="577" spans="2:11" x14ac:dyDescent="0.2">
      <c r="B577" s="295">
        <v>3</v>
      </c>
      <c r="C577" s="295">
        <v>1121</v>
      </c>
      <c r="D577" s="312" t="s">
        <v>1146</v>
      </c>
      <c r="E577" s="310">
        <v>662</v>
      </c>
      <c r="F577" s="310">
        <v>231</v>
      </c>
      <c r="G577" s="310">
        <v>352</v>
      </c>
      <c r="H577" s="311">
        <v>0.34894259818731099</v>
      </c>
      <c r="I577" s="249">
        <v>2.5369318181818201</v>
      </c>
      <c r="J577" s="249">
        <v>-0.34319151181927998</v>
      </c>
      <c r="K577" s="92">
        <v>-227.19278082436301</v>
      </c>
    </row>
    <row r="578" spans="2:11" x14ac:dyDescent="0.2">
      <c r="B578" s="295">
        <v>3</v>
      </c>
      <c r="C578" s="295">
        <v>1122</v>
      </c>
      <c r="D578" s="312" t="s">
        <v>1147</v>
      </c>
      <c r="E578" s="310">
        <v>1005</v>
      </c>
      <c r="F578" s="310">
        <v>528</v>
      </c>
      <c r="G578" s="310">
        <v>671</v>
      </c>
      <c r="H578" s="311">
        <v>0.52537313432835797</v>
      </c>
      <c r="I578" s="249">
        <v>2.28464977645306</v>
      </c>
      <c r="J578" s="249">
        <v>-0.127519035332401</v>
      </c>
      <c r="K578" s="92">
        <v>-128.15663050906301</v>
      </c>
    </row>
    <row r="579" spans="2:11" x14ac:dyDescent="0.2">
      <c r="B579" s="295">
        <v>3</v>
      </c>
      <c r="C579" s="295">
        <v>1123</v>
      </c>
      <c r="D579" s="312" t="s">
        <v>1148</v>
      </c>
      <c r="E579" s="310">
        <v>1577</v>
      </c>
      <c r="F579" s="310">
        <v>2510</v>
      </c>
      <c r="G579" s="310">
        <v>570</v>
      </c>
      <c r="H579" s="311">
        <v>1.59162967660114</v>
      </c>
      <c r="I579" s="249">
        <v>7.1701754385964902</v>
      </c>
      <c r="J579" s="249">
        <v>1.3500812771362001</v>
      </c>
      <c r="K579" s="92">
        <v>2129.0781740437801</v>
      </c>
    </row>
    <row r="580" spans="2:11" x14ac:dyDescent="0.2">
      <c r="B580" s="295">
        <v>3</v>
      </c>
      <c r="C580" s="295">
        <v>1125</v>
      </c>
      <c r="D580" s="312" t="s">
        <v>1149</v>
      </c>
      <c r="E580" s="310">
        <v>5504</v>
      </c>
      <c r="F580" s="310">
        <v>3405</v>
      </c>
      <c r="G580" s="310">
        <v>2358</v>
      </c>
      <c r="H580" s="311">
        <v>0.61864098837209303</v>
      </c>
      <c r="I580" s="249">
        <v>3.7782018659881298</v>
      </c>
      <c r="J580" s="249">
        <v>0.205533528012111</v>
      </c>
      <c r="K580" s="92">
        <v>1131.2565381786601</v>
      </c>
    </row>
    <row r="581" spans="2:11" x14ac:dyDescent="0.2">
      <c r="B581" s="295">
        <v>3</v>
      </c>
      <c r="C581" s="295">
        <v>1126</v>
      </c>
      <c r="D581" s="312" t="s">
        <v>1150</v>
      </c>
      <c r="E581" s="310">
        <v>378</v>
      </c>
      <c r="F581" s="310">
        <v>237</v>
      </c>
      <c r="G581" s="310">
        <v>856</v>
      </c>
      <c r="H581" s="311">
        <v>0.62698412698412698</v>
      </c>
      <c r="I581" s="249">
        <v>0.71845794392523399</v>
      </c>
      <c r="J581" s="249">
        <v>-8.4977755242441194E-2</v>
      </c>
      <c r="K581" s="92">
        <v>-32.121591481642803</v>
      </c>
    </row>
    <row r="582" spans="2:11" x14ac:dyDescent="0.2">
      <c r="B582" s="295">
        <v>3</v>
      </c>
      <c r="C582" s="295">
        <v>1127</v>
      </c>
      <c r="D582" s="312" t="s">
        <v>1151</v>
      </c>
      <c r="E582" s="310">
        <v>1457</v>
      </c>
      <c r="F582" s="310">
        <v>553</v>
      </c>
      <c r="G582" s="310">
        <v>411</v>
      </c>
      <c r="H582" s="311">
        <v>0.37954701441317801</v>
      </c>
      <c r="I582" s="249">
        <v>4.89051094890511</v>
      </c>
      <c r="J582" s="249">
        <v>-0.19238269421658899</v>
      </c>
      <c r="K582" s="92">
        <v>-280.30158547357098</v>
      </c>
    </row>
    <row r="583" spans="2:11" x14ac:dyDescent="0.2">
      <c r="B583" s="295">
        <v>3</v>
      </c>
      <c r="C583" s="295">
        <v>1128</v>
      </c>
      <c r="D583" s="312" t="s">
        <v>1152</v>
      </c>
      <c r="E583" s="310">
        <v>2747</v>
      </c>
      <c r="F583" s="310">
        <v>920</v>
      </c>
      <c r="G583" s="310">
        <v>1238</v>
      </c>
      <c r="H583" s="311">
        <v>0.33491081179468501</v>
      </c>
      <c r="I583" s="249">
        <v>2.9620355411954802</v>
      </c>
      <c r="J583" s="249">
        <v>-0.26721310037844198</v>
      </c>
      <c r="K583" s="92">
        <v>-734.03438673957999</v>
      </c>
    </row>
    <row r="584" spans="2:11" x14ac:dyDescent="0.2">
      <c r="B584" s="295">
        <v>3</v>
      </c>
      <c r="C584" s="295">
        <v>1129</v>
      </c>
      <c r="D584" s="312" t="s">
        <v>1153</v>
      </c>
      <c r="E584" s="310">
        <v>711</v>
      </c>
      <c r="F584" s="310">
        <v>201</v>
      </c>
      <c r="G584" s="310">
        <v>802</v>
      </c>
      <c r="H584" s="311">
        <v>0.28270042194092798</v>
      </c>
      <c r="I584" s="249">
        <v>1.13715710723192</v>
      </c>
      <c r="J584" s="249">
        <v>-0.47118308339729398</v>
      </c>
      <c r="K584" s="92">
        <v>-335.011172295476</v>
      </c>
    </row>
    <row r="585" spans="2:11" x14ac:dyDescent="0.2">
      <c r="B585" s="295">
        <v>3</v>
      </c>
      <c r="C585" s="295">
        <v>1130</v>
      </c>
      <c r="D585" s="312" t="s">
        <v>1154</v>
      </c>
      <c r="E585" s="310">
        <v>1170</v>
      </c>
      <c r="F585" s="310">
        <v>624</v>
      </c>
      <c r="G585" s="310">
        <v>601</v>
      </c>
      <c r="H585" s="311">
        <v>0.53333333333333299</v>
      </c>
      <c r="I585" s="249">
        <v>2.98502495840266</v>
      </c>
      <c r="J585" s="249">
        <v>-8.6682814320566196E-2</v>
      </c>
      <c r="K585" s="92">
        <v>-101.418892755062</v>
      </c>
    </row>
    <row r="586" spans="2:11" x14ac:dyDescent="0.2">
      <c r="B586" s="295">
        <v>3</v>
      </c>
      <c r="C586" s="295">
        <v>1131</v>
      </c>
      <c r="D586" s="312" t="s">
        <v>1155</v>
      </c>
      <c r="E586" s="310">
        <v>858</v>
      </c>
      <c r="F586" s="310">
        <v>416</v>
      </c>
      <c r="G586" s="310">
        <v>1020</v>
      </c>
      <c r="H586" s="311">
        <v>0.48484848484848497</v>
      </c>
      <c r="I586" s="249">
        <v>1.2490196078431399</v>
      </c>
      <c r="J586" s="249">
        <v>-0.21883912139230499</v>
      </c>
      <c r="K586" s="92">
        <v>-187.76396615459799</v>
      </c>
    </row>
    <row r="587" spans="2:11" x14ac:dyDescent="0.2">
      <c r="B587" s="295">
        <v>3</v>
      </c>
      <c r="C587" s="295">
        <v>1132</v>
      </c>
      <c r="D587" s="312" t="s">
        <v>1156</v>
      </c>
      <c r="E587" s="310">
        <v>1913</v>
      </c>
      <c r="F587" s="310">
        <v>885</v>
      </c>
      <c r="G587" s="310">
        <v>3124</v>
      </c>
      <c r="H587" s="311">
        <v>0.46262415054887601</v>
      </c>
      <c r="I587" s="249">
        <v>0.89564660691421205</v>
      </c>
      <c r="J587" s="249">
        <v>-0.218964700865554</v>
      </c>
      <c r="K587" s="92">
        <v>-418.87947275580598</v>
      </c>
    </row>
    <row r="588" spans="2:11" x14ac:dyDescent="0.2">
      <c r="B588" s="295">
        <v>3</v>
      </c>
      <c r="C588" s="295">
        <v>1135</v>
      </c>
      <c r="D588" s="312" t="s">
        <v>1157</v>
      </c>
      <c r="E588" s="310">
        <v>1275</v>
      </c>
      <c r="F588" s="310">
        <v>707</v>
      </c>
      <c r="G588" s="310">
        <v>3739</v>
      </c>
      <c r="H588" s="311">
        <v>0.55450980392156901</v>
      </c>
      <c r="I588" s="249">
        <v>0.53008825889275202</v>
      </c>
      <c r="J588" s="249">
        <v>-0.14543130166699</v>
      </c>
      <c r="K588" s="92">
        <v>-185.424909625412</v>
      </c>
    </row>
    <row r="589" spans="2:11" x14ac:dyDescent="0.2">
      <c r="B589" s="295">
        <v>3</v>
      </c>
      <c r="C589" s="295">
        <v>1136</v>
      </c>
      <c r="D589" s="312" t="s">
        <v>1158</v>
      </c>
      <c r="E589" s="310">
        <v>2879</v>
      </c>
      <c r="F589" s="310">
        <v>1503</v>
      </c>
      <c r="G589" s="310">
        <v>3015</v>
      </c>
      <c r="H589" s="311">
        <v>0.52205626953803397</v>
      </c>
      <c r="I589" s="249">
        <v>1.4533996683250401</v>
      </c>
      <c r="J589" s="249">
        <v>-9.1603848097929597E-2</v>
      </c>
      <c r="K589" s="92">
        <v>-263.727478673939</v>
      </c>
    </row>
    <row r="590" spans="2:11" x14ac:dyDescent="0.2">
      <c r="B590" s="295">
        <v>3</v>
      </c>
      <c r="C590" s="295">
        <v>1137</v>
      </c>
      <c r="D590" s="312" t="s">
        <v>1159</v>
      </c>
      <c r="E590" s="310">
        <v>2635</v>
      </c>
      <c r="F590" s="310">
        <v>1112</v>
      </c>
      <c r="G590" s="310">
        <v>369</v>
      </c>
      <c r="H590" s="311">
        <v>0.42201138519924097</v>
      </c>
      <c r="I590" s="249">
        <v>10.154471544715401</v>
      </c>
      <c r="J590" s="249">
        <v>9.1366408839408497E-2</v>
      </c>
      <c r="K590" s="92">
        <v>240.75048729184101</v>
      </c>
    </row>
    <row r="591" spans="2:11" x14ac:dyDescent="0.2">
      <c r="B591" s="295">
        <v>3</v>
      </c>
      <c r="C591" s="295">
        <v>1139</v>
      </c>
      <c r="D591" s="312" t="s">
        <v>1160</v>
      </c>
      <c r="E591" s="310">
        <v>2678</v>
      </c>
      <c r="F591" s="310">
        <v>1577</v>
      </c>
      <c r="G591" s="310">
        <v>1753</v>
      </c>
      <c r="H591" s="311">
        <v>0.58887229275578801</v>
      </c>
      <c r="I591" s="249">
        <v>2.4272675413576699</v>
      </c>
      <c r="J591" s="249">
        <v>1.6137444960397901E-2</v>
      </c>
      <c r="K591" s="92">
        <v>43.216077603945699</v>
      </c>
    </row>
    <row r="592" spans="2:11" x14ac:dyDescent="0.2">
      <c r="B592" s="295">
        <v>3</v>
      </c>
      <c r="C592" s="295">
        <v>1140</v>
      </c>
      <c r="D592" s="312" t="s">
        <v>1161</v>
      </c>
      <c r="E592" s="310">
        <v>7132</v>
      </c>
      <c r="F592" s="310">
        <v>3829</v>
      </c>
      <c r="G592" s="310">
        <v>2688</v>
      </c>
      <c r="H592" s="311">
        <v>0.53687605159842999</v>
      </c>
      <c r="I592" s="249">
        <v>4.0777529761904798</v>
      </c>
      <c r="J592" s="249">
        <v>0.178627467049635</v>
      </c>
      <c r="K592" s="92">
        <v>1273.9710949979899</v>
      </c>
    </row>
    <row r="593" spans="2:11" x14ac:dyDescent="0.2">
      <c r="B593" s="295">
        <v>3</v>
      </c>
      <c r="C593" s="295">
        <v>1142</v>
      </c>
      <c r="D593" s="312" t="s">
        <v>1162</v>
      </c>
      <c r="E593" s="310">
        <v>707</v>
      </c>
      <c r="F593" s="310">
        <v>323</v>
      </c>
      <c r="G593" s="310">
        <v>620</v>
      </c>
      <c r="H593" s="311">
        <v>0.45685997171145698</v>
      </c>
      <c r="I593" s="249">
        <v>1.6612903225806499</v>
      </c>
      <c r="J593" s="249">
        <v>-0.24328843640873901</v>
      </c>
      <c r="K593" s="92">
        <v>-172.004924540979</v>
      </c>
    </row>
    <row r="594" spans="2:11" x14ac:dyDescent="0.2">
      <c r="B594" s="295">
        <v>3</v>
      </c>
      <c r="C594" s="295">
        <v>1143</v>
      </c>
      <c r="D594" s="312" t="s">
        <v>1163</v>
      </c>
      <c r="E594" s="310">
        <v>4434</v>
      </c>
      <c r="F594" s="310">
        <v>1808</v>
      </c>
      <c r="G594" s="310">
        <v>1506</v>
      </c>
      <c r="H594" s="311">
        <v>0.40775823184483501</v>
      </c>
      <c r="I594" s="249">
        <v>4.1447543160690596</v>
      </c>
      <c r="J594" s="249">
        <v>-7.4480113748103399E-2</v>
      </c>
      <c r="K594" s="92">
        <v>-330.24482435908999</v>
      </c>
    </row>
    <row r="595" spans="2:11" x14ac:dyDescent="0.2">
      <c r="B595" s="295">
        <v>3</v>
      </c>
      <c r="C595" s="295">
        <v>1145</v>
      </c>
      <c r="D595" s="312" t="s">
        <v>1164</v>
      </c>
      <c r="E595" s="310">
        <v>902</v>
      </c>
      <c r="F595" s="310">
        <v>325</v>
      </c>
      <c r="G595" s="310">
        <v>1215</v>
      </c>
      <c r="H595" s="311">
        <v>0.36031042128603102</v>
      </c>
      <c r="I595" s="249">
        <v>1.00987654320988</v>
      </c>
      <c r="J595" s="249">
        <v>-0.37540329241522002</v>
      </c>
      <c r="K595" s="92">
        <v>-338.61376975852801</v>
      </c>
    </row>
    <row r="596" spans="2:11" x14ac:dyDescent="0.2">
      <c r="B596" s="295">
        <v>3</v>
      </c>
      <c r="C596" s="295">
        <v>1146</v>
      </c>
      <c r="D596" s="312" t="s">
        <v>1165</v>
      </c>
      <c r="E596" s="310">
        <v>2247</v>
      </c>
      <c r="F596" s="310">
        <v>688</v>
      </c>
      <c r="G596" s="310">
        <v>293</v>
      </c>
      <c r="H596" s="311">
        <v>0.30618602581219401</v>
      </c>
      <c r="I596" s="249">
        <v>10.0170648464164</v>
      </c>
      <c r="J596" s="249">
        <v>-6.7153833329634996E-2</v>
      </c>
      <c r="K596" s="92">
        <v>-150.89466349169001</v>
      </c>
    </row>
    <row r="597" spans="2:11" x14ac:dyDescent="0.2">
      <c r="B597" s="295">
        <v>3</v>
      </c>
      <c r="C597" s="295">
        <v>1147</v>
      </c>
      <c r="D597" s="312" t="s">
        <v>1166</v>
      </c>
      <c r="E597" s="310">
        <v>1529</v>
      </c>
      <c r="F597" s="310">
        <v>869</v>
      </c>
      <c r="G597" s="310">
        <v>826</v>
      </c>
      <c r="H597" s="311">
        <v>0.56834532374100699</v>
      </c>
      <c r="I597" s="249">
        <v>2.90314769975787</v>
      </c>
      <c r="J597" s="249">
        <v>-3.4199661667352402E-2</v>
      </c>
      <c r="K597" s="92">
        <v>-52.291282689381802</v>
      </c>
    </row>
    <row r="598" spans="2:11" x14ac:dyDescent="0.2">
      <c r="B598" s="295">
        <v>3</v>
      </c>
      <c r="C598" s="295">
        <v>1150</v>
      </c>
      <c r="D598" s="312" t="s">
        <v>1167</v>
      </c>
      <c r="E598" s="310">
        <v>2038</v>
      </c>
      <c r="F598" s="310">
        <v>1561</v>
      </c>
      <c r="G598" s="310">
        <v>1379</v>
      </c>
      <c r="H598" s="311">
        <v>0.76594700686948003</v>
      </c>
      <c r="I598" s="249">
        <v>2.60986221899927</v>
      </c>
      <c r="J598" s="249">
        <v>0.21161304239279999</v>
      </c>
      <c r="K598" s="92">
        <v>431.26738039652702</v>
      </c>
    </row>
    <row r="599" spans="2:11" x14ac:dyDescent="0.2">
      <c r="B599" s="295">
        <v>3</v>
      </c>
      <c r="C599" s="295">
        <v>1151</v>
      </c>
      <c r="D599" s="312" t="s">
        <v>1168</v>
      </c>
      <c r="E599" s="310">
        <v>7781</v>
      </c>
      <c r="F599" s="310">
        <v>4858</v>
      </c>
      <c r="G599" s="310">
        <v>4089</v>
      </c>
      <c r="H599" s="311">
        <v>0.62434134430021804</v>
      </c>
      <c r="I599" s="249">
        <v>3.0909757887013898</v>
      </c>
      <c r="J599" s="249">
        <v>0.27244564051236603</v>
      </c>
      <c r="K599" s="92">
        <v>2119.8995288267201</v>
      </c>
    </row>
    <row r="600" spans="2:11" x14ac:dyDescent="0.2">
      <c r="B600" s="295">
        <v>4</v>
      </c>
      <c r="C600" s="295">
        <v>1201</v>
      </c>
      <c r="D600" s="312" t="s">
        <v>1169</v>
      </c>
      <c r="E600" s="310">
        <v>9401</v>
      </c>
      <c r="F600" s="310">
        <v>6884</v>
      </c>
      <c r="G600" s="310">
        <v>1000</v>
      </c>
      <c r="H600" s="311">
        <v>0.73226252526326996</v>
      </c>
      <c r="I600" s="249">
        <v>16.285</v>
      </c>
      <c r="J600" s="249">
        <v>0.93585555923977104</v>
      </c>
      <c r="K600" s="92">
        <v>8797.9781124130895</v>
      </c>
    </row>
    <row r="601" spans="2:11" x14ac:dyDescent="0.2">
      <c r="B601" s="295">
        <v>4</v>
      </c>
      <c r="C601" s="295">
        <v>1202</v>
      </c>
      <c r="D601" s="312" t="s">
        <v>1170</v>
      </c>
      <c r="E601" s="310">
        <v>1390</v>
      </c>
      <c r="F601" s="310">
        <v>1184</v>
      </c>
      <c r="G601" s="310">
        <v>2964</v>
      </c>
      <c r="H601" s="311">
        <v>0.85179856115107899</v>
      </c>
      <c r="I601" s="249">
        <v>0.86842105263157898</v>
      </c>
      <c r="J601" s="249">
        <v>0.22815067591666299</v>
      </c>
      <c r="K601" s="92">
        <v>317.129439524161</v>
      </c>
    </row>
    <row r="602" spans="2:11" x14ac:dyDescent="0.2">
      <c r="B602" s="295">
        <v>4</v>
      </c>
      <c r="C602" s="295">
        <v>1203</v>
      </c>
      <c r="D602" s="312" t="s">
        <v>1171</v>
      </c>
      <c r="E602" s="310">
        <v>1725</v>
      </c>
      <c r="F602" s="310">
        <v>405</v>
      </c>
      <c r="G602" s="310">
        <v>2541</v>
      </c>
      <c r="H602" s="311">
        <v>0.23478260869565201</v>
      </c>
      <c r="I602" s="249">
        <v>0.838252656434475</v>
      </c>
      <c r="J602" s="249">
        <v>-0.50174765809124</v>
      </c>
      <c r="K602" s="92">
        <v>-865.51471020738995</v>
      </c>
    </row>
    <row r="603" spans="2:11" x14ac:dyDescent="0.2">
      <c r="B603" s="295">
        <v>4</v>
      </c>
      <c r="C603" s="295">
        <v>1204</v>
      </c>
      <c r="D603" s="312" t="s">
        <v>1172</v>
      </c>
      <c r="E603" s="310">
        <v>165</v>
      </c>
      <c r="F603" s="310">
        <v>42</v>
      </c>
      <c r="G603" s="310">
        <v>350</v>
      </c>
      <c r="H603" s="311">
        <v>0.25454545454545502</v>
      </c>
      <c r="I603" s="249">
        <v>0.59142857142857097</v>
      </c>
      <c r="J603" s="249">
        <v>-0.54490832958587698</v>
      </c>
      <c r="K603" s="92">
        <v>-89.909874381669795</v>
      </c>
    </row>
    <row r="604" spans="2:11" x14ac:dyDescent="0.2">
      <c r="B604" s="295">
        <v>4</v>
      </c>
      <c r="C604" s="295">
        <v>1205</v>
      </c>
      <c r="D604" s="312" t="s">
        <v>1173</v>
      </c>
      <c r="E604" s="310">
        <v>3977</v>
      </c>
      <c r="F604" s="310">
        <v>1869</v>
      </c>
      <c r="G604" s="310">
        <v>4048</v>
      </c>
      <c r="H604" s="311">
        <v>0.469952225295449</v>
      </c>
      <c r="I604" s="249">
        <v>1.4441699604743099</v>
      </c>
      <c r="J604" s="249">
        <v>-0.11367703679652801</v>
      </c>
      <c r="K604" s="92">
        <v>-452.09357533979301</v>
      </c>
    </row>
    <row r="605" spans="2:11" x14ac:dyDescent="0.2">
      <c r="B605" s="295">
        <v>4</v>
      </c>
      <c r="C605" s="295">
        <v>1206</v>
      </c>
      <c r="D605" s="312" t="s">
        <v>1174</v>
      </c>
      <c r="E605" s="310">
        <v>3788</v>
      </c>
      <c r="F605" s="310">
        <v>1456</v>
      </c>
      <c r="G605" s="310">
        <v>2698</v>
      </c>
      <c r="H605" s="311">
        <v>0.38437170010559701</v>
      </c>
      <c r="I605" s="249">
        <v>1.94366197183099</v>
      </c>
      <c r="J605" s="249">
        <v>-0.20560115394214501</v>
      </c>
      <c r="K605" s="92">
        <v>-778.81717113284697</v>
      </c>
    </row>
    <row r="606" spans="2:11" x14ac:dyDescent="0.2">
      <c r="B606" s="295">
        <v>4</v>
      </c>
      <c r="C606" s="295">
        <v>1207</v>
      </c>
      <c r="D606" s="312" t="s">
        <v>1175</v>
      </c>
      <c r="E606" s="310">
        <v>1972</v>
      </c>
      <c r="F606" s="310">
        <v>971</v>
      </c>
      <c r="G606" s="310">
        <v>1099</v>
      </c>
      <c r="H606" s="311">
        <v>0.49239350912778901</v>
      </c>
      <c r="I606" s="249">
        <v>2.6778889899909002</v>
      </c>
      <c r="J606" s="249">
        <v>-0.11704778864184</v>
      </c>
      <c r="K606" s="92">
        <v>-230.818239201708</v>
      </c>
    </row>
    <row r="607" spans="2:11" x14ac:dyDescent="0.2">
      <c r="B607" s="295">
        <v>4</v>
      </c>
      <c r="C607" s="295">
        <v>1208</v>
      </c>
      <c r="D607" s="312" t="s">
        <v>1176</v>
      </c>
      <c r="E607" s="310">
        <v>448</v>
      </c>
      <c r="F607" s="310">
        <v>189</v>
      </c>
      <c r="G607" s="310">
        <v>2180</v>
      </c>
      <c r="H607" s="311">
        <v>0.421875</v>
      </c>
      <c r="I607" s="249">
        <v>0.29220183486238499</v>
      </c>
      <c r="J607" s="249">
        <v>-0.34408693656389899</v>
      </c>
      <c r="K607" s="92">
        <v>-154.15094758062699</v>
      </c>
    </row>
    <row r="608" spans="2:11" x14ac:dyDescent="0.2">
      <c r="B608" s="295">
        <v>4</v>
      </c>
      <c r="C608" s="295">
        <v>1209</v>
      </c>
      <c r="D608" s="312" t="s">
        <v>1177</v>
      </c>
      <c r="E608" s="310">
        <v>540</v>
      </c>
      <c r="F608" s="310">
        <v>213</v>
      </c>
      <c r="G608" s="310">
        <v>3602</v>
      </c>
      <c r="H608" s="311">
        <v>0.39444444444444399</v>
      </c>
      <c r="I608" s="249">
        <v>0.20905052748473099</v>
      </c>
      <c r="J608" s="249">
        <v>-0.37660259942855101</v>
      </c>
      <c r="K608" s="92">
        <v>-203.36540369141801</v>
      </c>
    </row>
    <row r="609" spans="2:11" x14ac:dyDescent="0.2">
      <c r="B609" s="295">
        <v>4</v>
      </c>
      <c r="C609" s="295">
        <v>1210</v>
      </c>
      <c r="D609" s="312" t="s">
        <v>1178</v>
      </c>
      <c r="E609" s="310">
        <v>186</v>
      </c>
      <c r="F609" s="310">
        <v>39</v>
      </c>
      <c r="G609" s="310">
        <v>1497</v>
      </c>
      <c r="H609" s="311">
        <v>0.209677419354839</v>
      </c>
      <c r="I609" s="249">
        <v>0.15030060120240499</v>
      </c>
      <c r="J609" s="249">
        <v>-0.61386136201927</v>
      </c>
      <c r="K609" s="92">
        <v>-114.178213335584</v>
      </c>
    </row>
    <row r="610" spans="2:11" x14ac:dyDescent="0.2">
      <c r="B610" s="295">
        <v>4</v>
      </c>
      <c r="C610" s="295">
        <v>1211</v>
      </c>
      <c r="D610" s="312" t="s">
        <v>1179</v>
      </c>
      <c r="E610" s="310">
        <v>483</v>
      </c>
      <c r="F610" s="310">
        <v>186</v>
      </c>
      <c r="G610" s="310">
        <v>3433</v>
      </c>
      <c r="H610" s="311">
        <v>0.38509316770186303</v>
      </c>
      <c r="I610" s="249">
        <v>0.19487328866880299</v>
      </c>
      <c r="J610" s="249">
        <v>-0.390466869656098</v>
      </c>
      <c r="K610" s="92">
        <v>-188.59549804389499</v>
      </c>
    </row>
    <row r="611" spans="2:11" x14ac:dyDescent="0.2">
      <c r="B611" s="295">
        <v>4</v>
      </c>
      <c r="C611" s="295">
        <v>1212</v>
      </c>
      <c r="D611" s="312" t="s">
        <v>1180</v>
      </c>
      <c r="E611" s="310">
        <v>153</v>
      </c>
      <c r="F611" s="310">
        <v>50</v>
      </c>
      <c r="G611" s="310">
        <v>3266</v>
      </c>
      <c r="H611" s="311">
        <v>0.32679738562091498</v>
      </c>
      <c r="I611" s="249">
        <v>6.2155541947336197E-2</v>
      </c>
      <c r="J611" s="249">
        <v>-0.47754488475595303</v>
      </c>
      <c r="K611" s="92">
        <v>-73.064367367660793</v>
      </c>
    </row>
    <row r="612" spans="2:11" x14ac:dyDescent="0.2">
      <c r="B612" s="295">
        <v>4</v>
      </c>
      <c r="C612" s="295">
        <v>1213</v>
      </c>
      <c r="D612" s="312" t="s">
        <v>1181</v>
      </c>
      <c r="E612" s="310">
        <v>5424</v>
      </c>
      <c r="F612" s="310">
        <v>2827</v>
      </c>
      <c r="G612" s="310">
        <v>1404</v>
      </c>
      <c r="H612" s="311">
        <v>0.52120206489675502</v>
      </c>
      <c r="I612" s="249">
        <v>5.8767806267806302</v>
      </c>
      <c r="J612" s="249">
        <v>0.16080269716840001</v>
      </c>
      <c r="K612" s="92">
        <v>872.1938294414</v>
      </c>
    </row>
    <row r="613" spans="2:11" x14ac:dyDescent="0.2">
      <c r="B613" s="295">
        <v>4</v>
      </c>
      <c r="C613" s="295">
        <v>1214</v>
      </c>
      <c r="D613" s="312" t="s">
        <v>1182</v>
      </c>
      <c r="E613" s="310">
        <v>1858</v>
      </c>
      <c r="F613" s="310">
        <v>659</v>
      </c>
      <c r="G613" s="310">
        <v>1015</v>
      </c>
      <c r="H613" s="311">
        <v>0.35468245425188399</v>
      </c>
      <c r="I613" s="249">
        <v>2.4798029556650198</v>
      </c>
      <c r="J613" s="249">
        <v>-0.29384363494572902</v>
      </c>
      <c r="K613" s="92">
        <v>-545.96147372916403</v>
      </c>
    </row>
    <row r="614" spans="2:11" x14ac:dyDescent="0.2">
      <c r="B614" s="295">
        <v>4</v>
      </c>
      <c r="C614" s="295">
        <v>1215</v>
      </c>
      <c r="D614" s="312" t="s">
        <v>1183</v>
      </c>
      <c r="E614" s="310">
        <v>661</v>
      </c>
      <c r="F614" s="310">
        <v>251</v>
      </c>
      <c r="G614" s="310">
        <v>1170</v>
      </c>
      <c r="H614" s="311">
        <v>0.37972768532526502</v>
      </c>
      <c r="I614" s="249">
        <v>0.77948717948717905</v>
      </c>
      <c r="J614" s="249">
        <v>-0.36931051540184101</v>
      </c>
      <c r="K614" s="92">
        <v>-244.114250680617</v>
      </c>
    </row>
    <row r="615" spans="2:11" x14ac:dyDescent="0.2">
      <c r="B615" s="295">
        <v>4</v>
      </c>
      <c r="C615" s="295">
        <v>1216</v>
      </c>
      <c r="D615" s="312" t="s">
        <v>1184</v>
      </c>
      <c r="E615" s="310">
        <v>1949</v>
      </c>
      <c r="F615" s="310">
        <v>420</v>
      </c>
      <c r="G615" s="310">
        <v>5054</v>
      </c>
      <c r="H615" s="311">
        <v>0.21549512570549001</v>
      </c>
      <c r="I615" s="249">
        <v>0.46873763355757803</v>
      </c>
      <c r="J615" s="249">
        <v>-0.529844978416803</v>
      </c>
      <c r="K615" s="92">
        <v>-1032.6678629343501</v>
      </c>
    </row>
    <row r="616" spans="2:11" x14ac:dyDescent="0.2">
      <c r="B616" s="295">
        <v>4</v>
      </c>
      <c r="C616" s="295">
        <v>1217</v>
      </c>
      <c r="D616" s="312" t="s">
        <v>1185</v>
      </c>
      <c r="E616" s="310">
        <v>369</v>
      </c>
      <c r="F616" s="310">
        <v>87</v>
      </c>
      <c r="G616" s="310">
        <v>1342</v>
      </c>
      <c r="H616" s="311">
        <v>0.23577235772357699</v>
      </c>
      <c r="I616" s="249">
        <v>0.339791356184799</v>
      </c>
      <c r="J616" s="249">
        <v>-0.56890173961614698</v>
      </c>
      <c r="K616" s="92">
        <v>-209.924741918358</v>
      </c>
    </row>
    <row r="617" spans="2:11" x14ac:dyDescent="0.2">
      <c r="B617" s="295">
        <v>4</v>
      </c>
      <c r="C617" s="295">
        <v>1218</v>
      </c>
      <c r="D617" s="312" t="s">
        <v>1186</v>
      </c>
      <c r="E617" s="310">
        <v>849</v>
      </c>
      <c r="F617" s="310">
        <v>277</v>
      </c>
      <c r="G617" s="310">
        <v>3747</v>
      </c>
      <c r="H617" s="311">
        <v>0.32626619552414599</v>
      </c>
      <c r="I617" s="249">
        <v>0.300507072324526</v>
      </c>
      <c r="J617" s="249">
        <v>-0.44373211215831598</v>
      </c>
      <c r="K617" s="92">
        <v>-376.72856322241</v>
      </c>
    </row>
    <row r="618" spans="2:11" x14ac:dyDescent="0.2">
      <c r="B618" s="295">
        <v>4</v>
      </c>
      <c r="C618" s="295">
        <v>1219</v>
      </c>
      <c r="D618" s="312" t="s">
        <v>1187</v>
      </c>
      <c r="E618" s="310">
        <v>697</v>
      </c>
      <c r="F618" s="310">
        <v>201</v>
      </c>
      <c r="G618" s="310">
        <v>4079</v>
      </c>
      <c r="H618" s="311">
        <v>0.28837876614060298</v>
      </c>
      <c r="I618" s="249">
        <v>0.220151998038735</v>
      </c>
      <c r="J618" s="249">
        <v>-0.49778931290219502</v>
      </c>
      <c r="K618" s="92">
        <v>-346.95915109282998</v>
      </c>
    </row>
    <row r="619" spans="2:11" x14ac:dyDescent="0.2">
      <c r="B619" s="295">
        <v>4</v>
      </c>
      <c r="C619" s="295">
        <v>1220</v>
      </c>
      <c r="D619" s="312" t="s">
        <v>1188</v>
      </c>
      <c r="E619" s="310">
        <v>398</v>
      </c>
      <c r="F619" s="310">
        <v>240</v>
      </c>
      <c r="G619" s="310">
        <v>3499</v>
      </c>
      <c r="H619" s="311">
        <v>0.60301507537688404</v>
      </c>
      <c r="I619" s="249">
        <v>0.182337810803087</v>
      </c>
      <c r="J619" s="249">
        <v>-0.13226887891769301</v>
      </c>
      <c r="K619" s="92">
        <v>-52.643013809241701</v>
      </c>
    </row>
    <row r="620" spans="2:11" x14ac:dyDescent="0.2">
      <c r="B620" s="295">
        <v>5</v>
      </c>
      <c r="C620" s="295">
        <v>1301</v>
      </c>
      <c r="D620" s="312" t="s">
        <v>1189</v>
      </c>
      <c r="E620" s="310">
        <v>15870</v>
      </c>
      <c r="F620" s="310">
        <v>6880</v>
      </c>
      <c r="G620" s="310">
        <v>9291</v>
      </c>
      <c r="H620" s="311">
        <v>0.43352236925015802</v>
      </c>
      <c r="I620" s="249">
        <v>2.4486061780217399</v>
      </c>
      <c r="J620" s="249">
        <v>0.32112936309929602</v>
      </c>
      <c r="K620" s="92">
        <v>5096.3229923858198</v>
      </c>
    </row>
    <row r="621" spans="2:11" x14ac:dyDescent="0.2">
      <c r="B621" s="295">
        <v>5</v>
      </c>
      <c r="C621" s="295">
        <v>1311</v>
      </c>
      <c r="D621" s="312" t="s">
        <v>1190</v>
      </c>
      <c r="E621" s="310">
        <v>2319</v>
      </c>
      <c r="F621" s="310">
        <v>630</v>
      </c>
      <c r="G621" s="310">
        <v>1413</v>
      </c>
      <c r="H621" s="311">
        <v>0.27166882276843501</v>
      </c>
      <c r="I621" s="249">
        <v>2.0870488322717602</v>
      </c>
      <c r="J621" s="249">
        <v>-0.39051670633628899</v>
      </c>
      <c r="K621" s="92">
        <v>-905.60824199385502</v>
      </c>
    </row>
    <row r="622" spans="2:11" x14ac:dyDescent="0.2">
      <c r="B622" s="295">
        <v>5</v>
      </c>
      <c r="C622" s="295">
        <v>1321</v>
      </c>
      <c r="D622" s="312" t="s">
        <v>1191</v>
      </c>
      <c r="E622" s="310">
        <v>5263</v>
      </c>
      <c r="F622" s="310">
        <v>3651</v>
      </c>
      <c r="G622" s="310">
        <v>1717</v>
      </c>
      <c r="H622" s="311">
        <v>0.69371081132433998</v>
      </c>
      <c r="I622" s="249">
        <v>5.1916132789749598</v>
      </c>
      <c r="J622" s="249">
        <v>0.33747580838354002</v>
      </c>
      <c r="K622" s="92">
        <v>1776.1351795225701</v>
      </c>
    </row>
    <row r="623" spans="2:11" x14ac:dyDescent="0.2">
      <c r="B623" s="295">
        <v>5</v>
      </c>
      <c r="C623" s="295">
        <v>1322</v>
      </c>
      <c r="D623" s="312" t="s">
        <v>1192</v>
      </c>
      <c r="E623" s="310">
        <v>16391</v>
      </c>
      <c r="F623" s="310">
        <v>14670</v>
      </c>
      <c r="G623" s="310">
        <v>1312</v>
      </c>
      <c r="H623" s="311">
        <v>0.89500335549996901</v>
      </c>
      <c r="I623" s="249">
        <v>23.674542682926798</v>
      </c>
      <c r="J623" s="249">
        <v>1.65664162602153</v>
      </c>
      <c r="K623" s="92">
        <v>27154.012892118801</v>
      </c>
    </row>
    <row r="624" spans="2:11" x14ac:dyDescent="0.2">
      <c r="B624" s="295">
        <v>5</v>
      </c>
      <c r="C624" s="295">
        <v>1323</v>
      </c>
      <c r="D624" s="312" t="s">
        <v>1193</v>
      </c>
      <c r="E624" s="310">
        <v>7255</v>
      </c>
      <c r="F624" s="310">
        <v>4145</v>
      </c>
      <c r="G624" s="310">
        <v>604</v>
      </c>
      <c r="H624" s="311">
        <v>0.57133011716057902</v>
      </c>
      <c r="I624" s="249">
        <v>18.874172185430499</v>
      </c>
      <c r="J624" s="249">
        <v>0.75557501098546098</v>
      </c>
      <c r="K624" s="92">
        <v>5481.6967046995196</v>
      </c>
    </row>
    <row r="625" spans="2:11" x14ac:dyDescent="0.2">
      <c r="B625" s="295">
        <v>5</v>
      </c>
      <c r="C625" s="295">
        <v>1331</v>
      </c>
      <c r="D625" s="312" t="s">
        <v>1194</v>
      </c>
      <c r="E625" s="310">
        <v>13087</v>
      </c>
      <c r="F625" s="310">
        <v>6993</v>
      </c>
      <c r="G625" s="310">
        <v>2917</v>
      </c>
      <c r="H625" s="311">
        <v>0.53434706196989401</v>
      </c>
      <c r="I625" s="249">
        <v>6.8837847103188201</v>
      </c>
      <c r="J625" s="249">
        <v>0.49786562361064401</v>
      </c>
      <c r="K625" s="92">
        <v>6515.5674161924999</v>
      </c>
    </row>
    <row r="626" spans="2:11" x14ac:dyDescent="0.2">
      <c r="B626" s="295">
        <v>5</v>
      </c>
      <c r="C626" s="295">
        <v>1341</v>
      </c>
      <c r="D626" s="312" t="s">
        <v>1195</v>
      </c>
      <c r="E626" s="310">
        <v>7083</v>
      </c>
      <c r="F626" s="310">
        <v>4464</v>
      </c>
      <c r="G626" s="310">
        <v>2040</v>
      </c>
      <c r="H626" s="311">
        <v>0.63024142312579401</v>
      </c>
      <c r="I626" s="249">
        <v>5.6602941176470596</v>
      </c>
      <c r="J626" s="249">
        <v>0.345763425858861</v>
      </c>
      <c r="K626" s="92">
        <v>2449.0423453583098</v>
      </c>
    </row>
    <row r="627" spans="2:11" x14ac:dyDescent="0.2">
      <c r="B627" s="295">
        <v>5</v>
      </c>
      <c r="C627" s="295">
        <v>1342</v>
      </c>
      <c r="D627" s="312" t="s">
        <v>1196</v>
      </c>
      <c r="E627" s="310">
        <v>5211</v>
      </c>
      <c r="F627" s="310">
        <v>1239</v>
      </c>
      <c r="G627" s="310">
        <v>1303</v>
      </c>
      <c r="H627" s="311">
        <v>0.237766263672999</v>
      </c>
      <c r="I627" s="249">
        <v>4.9501151189562496</v>
      </c>
      <c r="J627" s="249">
        <v>-0.22089553441114801</v>
      </c>
      <c r="K627" s="92">
        <v>-1151.0866298164899</v>
      </c>
    </row>
    <row r="628" spans="2:11" x14ac:dyDescent="0.2">
      <c r="B628" s="295">
        <v>5</v>
      </c>
      <c r="C628" s="295">
        <v>1343</v>
      </c>
      <c r="D628" s="312" t="s">
        <v>1197</v>
      </c>
      <c r="E628" s="310">
        <v>173</v>
      </c>
      <c r="F628" s="310">
        <v>52</v>
      </c>
      <c r="G628" s="310">
        <v>3448</v>
      </c>
      <c r="H628" s="311">
        <v>0.300578034682081</v>
      </c>
      <c r="I628" s="249">
        <v>6.5255220417633403E-2</v>
      </c>
      <c r="J628" s="249">
        <v>-0.50818930384494498</v>
      </c>
      <c r="K628" s="92">
        <v>-87.916749565175493</v>
      </c>
    </row>
    <row r="629" spans="2:11" x14ac:dyDescent="0.2">
      <c r="B629" s="295">
        <v>5</v>
      </c>
      <c r="C629" s="295">
        <v>1344</v>
      </c>
      <c r="D629" s="312" t="s">
        <v>1198</v>
      </c>
      <c r="E629" s="310">
        <v>8752</v>
      </c>
      <c r="F629" s="310">
        <v>5174</v>
      </c>
      <c r="G629" s="310">
        <v>231</v>
      </c>
      <c r="H629" s="311">
        <v>0.59117915904936003</v>
      </c>
      <c r="I629" s="249">
        <v>60.285714285714299</v>
      </c>
      <c r="J629" s="249">
        <v>2.3212001503900601</v>
      </c>
      <c r="K629" s="92">
        <v>20315.143716213799</v>
      </c>
    </row>
    <row r="630" spans="2:11" x14ac:dyDescent="0.2">
      <c r="B630" s="295">
        <v>5</v>
      </c>
      <c r="C630" s="295">
        <v>1345</v>
      </c>
      <c r="D630" s="312" t="s">
        <v>1199</v>
      </c>
      <c r="E630" s="310">
        <v>3750</v>
      </c>
      <c r="F630" s="310">
        <v>1325</v>
      </c>
      <c r="G630" s="310">
        <v>1130</v>
      </c>
      <c r="H630" s="311">
        <v>0.353333333333333</v>
      </c>
      <c r="I630" s="249">
        <v>4.4911504424778803</v>
      </c>
      <c r="J630" s="249">
        <v>-0.15288642888522699</v>
      </c>
      <c r="K630" s="92">
        <v>-573.32410831960306</v>
      </c>
    </row>
    <row r="631" spans="2:11" x14ac:dyDescent="0.2">
      <c r="B631" s="295">
        <v>5</v>
      </c>
      <c r="C631" s="295">
        <v>1346</v>
      </c>
      <c r="D631" s="312" t="s">
        <v>1200</v>
      </c>
      <c r="E631" s="310">
        <v>9250</v>
      </c>
      <c r="F631" s="310">
        <v>2904</v>
      </c>
      <c r="G631" s="310">
        <v>2820</v>
      </c>
      <c r="H631" s="311">
        <v>0.31394594594594599</v>
      </c>
      <c r="I631" s="249">
        <v>4.3099290780141803</v>
      </c>
      <c r="J631" s="249">
        <v>-2.05923931956908E-3</v>
      </c>
      <c r="K631" s="92">
        <v>-19.047963706013999</v>
      </c>
    </row>
    <row r="632" spans="2:11" x14ac:dyDescent="0.2">
      <c r="B632" s="295">
        <v>5</v>
      </c>
      <c r="C632" s="295">
        <v>1347</v>
      </c>
      <c r="D632" s="312" t="s">
        <v>1201</v>
      </c>
      <c r="E632" s="310">
        <v>3310</v>
      </c>
      <c r="F632" s="310">
        <v>1423</v>
      </c>
      <c r="G632" s="310">
        <v>1292</v>
      </c>
      <c r="H632" s="311">
        <v>0.42990936555891202</v>
      </c>
      <c r="I632" s="249">
        <v>3.6633126934984501</v>
      </c>
      <c r="J632" s="249">
        <v>-0.106967700451889</v>
      </c>
      <c r="K632" s="92">
        <v>-354.06308849575402</v>
      </c>
    </row>
    <row r="633" spans="2:11" x14ac:dyDescent="0.2">
      <c r="B633" s="295">
        <v>5</v>
      </c>
      <c r="C633" s="295">
        <v>1348</v>
      </c>
      <c r="D633" s="312" t="s">
        <v>1202</v>
      </c>
      <c r="E633" s="310">
        <v>1015</v>
      </c>
      <c r="F633" s="310">
        <v>250</v>
      </c>
      <c r="G633" s="310">
        <v>2696</v>
      </c>
      <c r="H633" s="311">
        <v>0.24630541871921199</v>
      </c>
      <c r="I633" s="249">
        <v>0.469213649851632</v>
      </c>
      <c r="J633" s="249">
        <v>-0.527565858914539</v>
      </c>
      <c r="K633" s="92">
        <v>-535.47934679825698</v>
      </c>
    </row>
    <row r="634" spans="2:11" x14ac:dyDescent="0.2">
      <c r="B634" s="295">
        <v>5</v>
      </c>
      <c r="C634" s="295">
        <v>1349</v>
      </c>
      <c r="D634" s="312" t="s">
        <v>1203</v>
      </c>
      <c r="E634" s="310">
        <v>5054</v>
      </c>
      <c r="F634" s="310">
        <v>1757</v>
      </c>
      <c r="G634" s="310">
        <v>809</v>
      </c>
      <c r="H634" s="311">
        <v>0.34764542936288101</v>
      </c>
      <c r="I634" s="249">
        <v>8.4190358467243502</v>
      </c>
      <c r="J634" s="249">
        <v>2.9755243505617202E-2</v>
      </c>
      <c r="K634" s="92">
        <v>150.38300067738899</v>
      </c>
    </row>
    <row r="635" spans="2:11" x14ac:dyDescent="0.2">
      <c r="B635" s="295">
        <v>5</v>
      </c>
      <c r="C635" s="295">
        <v>1361</v>
      </c>
      <c r="D635" s="312" t="s">
        <v>1204</v>
      </c>
      <c r="E635" s="310">
        <v>616</v>
      </c>
      <c r="F635" s="310">
        <v>202</v>
      </c>
      <c r="G635" s="310">
        <v>2215</v>
      </c>
      <c r="H635" s="311">
        <v>0.327922077922078</v>
      </c>
      <c r="I635" s="249">
        <v>0.36930022573363402</v>
      </c>
      <c r="J635" s="249">
        <v>-0.44794379028019898</v>
      </c>
      <c r="K635" s="92">
        <v>-275.93337481260301</v>
      </c>
    </row>
    <row r="636" spans="2:11" x14ac:dyDescent="0.2">
      <c r="B636" s="295">
        <v>5</v>
      </c>
      <c r="C636" s="295">
        <v>1362</v>
      </c>
      <c r="D636" s="312" t="s">
        <v>1205</v>
      </c>
      <c r="E636" s="310">
        <v>11985</v>
      </c>
      <c r="F636" s="310">
        <v>4113</v>
      </c>
      <c r="G636" s="310">
        <v>4013</v>
      </c>
      <c r="H636" s="311">
        <v>0.34317897371714601</v>
      </c>
      <c r="I636" s="249">
        <v>4.0114627460752601</v>
      </c>
      <c r="J636" s="249">
        <v>0.124117591853216</v>
      </c>
      <c r="K636" s="92">
        <v>1487.5493383608</v>
      </c>
    </row>
    <row r="637" spans="2:11" x14ac:dyDescent="0.2">
      <c r="B637" s="295">
        <v>5</v>
      </c>
      <c r="C637" s="295">
        <v>1363</v>
      </c>
      <c r="D637" s="312" t="s">
        <v>1206</v>
      </c>
      <c r="E637" s="310">
        <v>802</v>
      </c>
      <c r="F637" s="310">
        <v>208</v>
      </c>
      <c r="G637" s="310">
        <v>1060</v>
      </c>
      <c r="H637" s="311">
        <v>0.25935162094763098</v>
      </c>
      <c r="I637" s="249">
        <v>0.95283018867924496</v>
      </c>
      <c r="J637" s="249">
        <v>-0.50246289360319996</v>
      </c>
      <c r="K637" s="92">
        <v>-402.97524066976598</v>
      </c>
    </row>
    <row r="638" spans="2:11" x14ac:dyDescent="0.2">
      <c r="B638" s="295">
        <v>5</v>
      </c>
      <c r="C638" s="295">
        <v>1364</v>
      </c>
      <c r="D638" s="312" t="s">
        <v>1207</v>
      </c>
      <c r="E638" s="310">
        <v>8913</v>
      </c>
      <c r="F638" s="310">
        <v>3348</v>
      </c>
      <c r="G638" s="310">
        <v>1285</v>
      </c>
      <c r="H638" s="311">
        <v>0.37563110063951499</v>
      </c>
      <c r="I638" s="249">
        <v>9.5416342412451396</v>
      </c>
      <c r="J638" s="249">
        <v>0.24725228917877101</v>
      </c>
      <c r="K638" s="92">
        <v>2203.75965345038</v>
      </c>
    </row>
    <row r="639" spans="2:11" x14ac:dyDescent="0.2">
      <c r="B639" s="295">
        <v>5</v>
      </c>
      <c r="C639" s="295">
        <v>1365</v>
      </c>
      <c r="D639" s="312" t="s">
        <v>1208</v>
      </c>
      <c r="E639" s="310">
        <v>1100</v>
      </c>
      <c r="F639" s="310">
        <v>191</v>
      </c>
      <c r="G639" s="310">
        <v>785</v>
      </c>
      <c r="H639" s="311">
        <v>0.17363636363636401</v>
      </c>
      <c r="I639" s="249">
        <v>1.6445859872611499</v>
      </c>
      <c r="J639" s="249">
        <v>-0.56952853048404095</v>
      </c>
      <c r="K639" s="92">
        <v>-626.48138353244497</v>
      </c>
    </row>
    <row r="640" spans="2:11" x14ac:dyDescent="0.2">
      <c r="B640" s="295">
        <v>5</v>
      </c>
      <c r="C640" s="295">
        <v>1366</v>
      </c>
      <c r="D640" s="312" t="s">
        <v>1209</v>
      </c>
      <c r="E640" s="310">
        <v>1159</v>
      </c>
      <c r="F640" s="310">
        <v>759</v>
      </c>
      <c r="G640" s="310">
        <v>1932</v>
      </c>
      <c r="H640" s="311">
        <v>0.654874892148404</v>
      </c>
      <c r="I640" s="249">
        <v>0.99275362318840599</v>
      </c>
      <c r="J640" s="249">
        <v>-1.25662927409485E-2</v>
      </c>
      <c r="K640" s="92">
        <v>-14.5643332867593</v>
      </c>
    </row>
    <row r="641" spans="2:11" x14ac:dyDescent="0.2">
      <c r="B641" s="295">
        <v>5</v>
      </c>
      <c r="C641" s="295">
        <v>1367</v>
      </c>
      <c r="D641" s="312" t="s">
        <v>1210</v>
      </c>
      <c r="E641" s="310">
        <v>3527</v>
      </c>
      <c r="F641" s="310">
        <v>1469</v>
      </c>
      <c r="G641" s="310">
        <v>9926</v>
      </c>
      <c r="H641" s="311">
        <v>0.41650127587184599</v>
      </c>
      <c r="I641" s="249">
        <v>0.50332460205520901</v>
      </c>
      <c r="J641" s="249">
        <v>-0.22839969817614</v>
      </c>
      <c r="K641" s="92">
        <v>-805.56573546724496</v>
      </c>
    </row>
    <row r="642" spans="2:11" x14ac:dyDescent="0.2">
      <c r="B642" s="295">
        <v>5</v>
      </c>
      <c r="C642" s="295">
        <v>1368</v>
      </c>
      <c r="D642" s="312" t="s">
        <v>1211</v>
      </c>
      <c r="E642" s="310">
        <v>902</v>
      </c>
      <c r="F642" s="310">
        <v>446</v>
      </c>
      <c r="G642" s="310">
        <v>3020</v>
      </c>
      <c r="H642" s="311">
        <v>0.494456762749446</v>
      </c>
      <c r="I642" s="249">
        <v>0.44635761589403999</v>
      </c>
      <c r="J642" s="249">
        <v>-0.234462545025863</v>
      </c>
      <c r="K642" s="92">
        <v>-211.48521561332799</v>
      </c>
    </row>
    <row r="643" spans="2:11" x14ac:dyDescent="0.2">
      <c r="B643" s="295">
        <v>5</v>
      </c>
      <c r="C643" s="295">
        <v>1369</v>
      </c>
      <c r="D643" s="312" t="s">
        <v>1212</v>
      </c>
      <c r="E643" s="310">
        <v>90</v>
      </c>
      <c r="F643" s="310">
        <v>41</v>
      </c>
      <c r="G643" s="310">
        <v>879</v>
      </c>
      <c r="H643" s="311">
        <v>0.45555555555555599</v>
      </c>
      <c r="I643" s="249">
        <v>0.14903299203640499</v>
      </c>
      <c r="J643" s="249">
        <v>-0.32208180378815998</v>
      </c>
      <c r="K643" s="92">
        <v>-28.9873623409344</v>
      </c>
    </row>
    <row r="644" spans="2:11" x14ac:dyDescent="0.2">
      <c r="B644" s="295">
        <v>5</v>
      </c>
      <c r="C644" s="295">
        <v>1370</v>
      </c>
      <c r="D644" s="312" t="s">
        <v>1213</v>
      </c>
      <c r="E644" s="310">
        <v>2411</v>
      </c>
      <c r="F644" s="310">
        <v>884</v>
      </c>
      <c r="G644" s="310">
        <v>2129</v>
      </c>
      <c r="H644" s="311">
        <v>0.36665284114475299</v>
      </c>
      <c r="I644" s="249">
        <v>1.5476749647721899</v>
      </c>
      <c r="J644" s="249">
        <v>-0.29233573541694402</v>
      </c>
      <c r="K644" s="92">
        <v>-704.82145809025201</v>
      </c>
    </row>
    <row r="645" spans="2:11" x14ac:dyDescent="0.2">
      <c r="B645" s="295">
        <v>5</v>
      </c>
      <c r="C645" s="295">
        <v>1371</v>
      </c>
      <c r="D645" s="312" t="s">
        <v>1214</v>
      </c>
      <c r="E645" s="310">
        <v>1938</v>
      </c>
      <c r="F645" s="310">
        <v>597</v>
      </c>
      <c r="G645" s="310">
        <v>1724</v>
      </c>
      <c r="H645" s="311">
        <v>0.30804953560371501</v>
      </c>
      <c r="I645" s="249">
        <v>1.47041763341067</v>
      </c>
      <c r="J645" s="249">
        <v>-0.38311388741025698</v>
      </c>
      <c r="K645" s="92">
        <v>-742.474713801078</v>
      </c>
    </row>
    <row r="646" spans="2:11" x14ac:dyDescent="0.2">
      <c r="B646" s="295">
        <v>5</v>
      </c>
      <c r="C646" s="295">
        <v>1372</v>
      </c>
      <c r="D646" s="312" t="s">
        <v>1215</v>
      </c>
      <c r="E646" s="310">
        <v>15181</v>
      </c>
      <c r="F646" s="310">
        <v>12708</v>
      </c>
      <c r="G646" s="310">
        <v>5010</v>
      </c>
      <c r="H646" s="311">
        <v>0.83709900533561699</v>
      </c>
      <c r="I646" s="249">
        <v>5.56666666666667</v>
      </c>
      <c r="J646" s="249">
        <v>0.892241163870795</v>
      </c>
      <c r="K646" s="92">
        <v>13545.1131087225</v>
      </c>
    </row>
    <row r="647" spans="2:11" x14ac:dyDescent="0.2">
      <c r="B647" s="295">
        <v>5</v>
      </c>
      <c r="C647" s="295">
        <v>1373</v>
      </c>
      <c r="D647" s="312" t="s">
        <v>1216</v>
      </c>
      <c r="E647" s="310">
        <v>3417</v>
      </c>
      <c r="F647" s="310">
        <v>1246</v>
      </c>
      <c r="G647" s="310">
        <v>1004</v>
      </c>
      <c r="H647" s="311">
        <v>0.364647351477905</v>
      </c>
      <c r="I647" s="249">
        <v>4.64442231075697</v>
      </c>
      <c r="J647" s="249">
        <v>-0.146184204944733</v>
      </c>
      <c r="K647" s="92">
        <v>-499.51142829615299</v>
      </c>
    </row>
    <row r="648" spans="2:11" x14ac:dyDescent="0.2">
      <c r="B648" s="295">
        <v>5</v>
      </c>
      <c r="C648" s="295">
        <v>1374</v>
      </c>
      <c r="D648" s="312" t="s">
        <v>1217</v>
      </c>
      <c r="E648" s="310">
        <v>946</v>
      </c>
      <c r="F648" s="310">
        <v>353</v>
      </c>
      <c r="G648" s="310">
        <v>694</v>
      </c>
      <c r="H648" s="311">
        <v>0.37315010570824497</v>
      </c>
      <c r="I648" s="249">
        <v>1.87175792507205</v>
      </c>
      <c r="J648" s="249">
        <v>-0.32741144035763597</v>
      </c>
      <c r="K648" s="92">
        <v>-309.73122257832398</v>
      </c>
    </row>
    <row r="649" spans="2:11" x14ac:dyDescent="0.2">
      <c r="B649" s="295">
        <v>5</v>
      </c>
      <c r="C649" s="295">
        <v>1375</v>
      </c>
      <c r="D649" s="312" t="s">
        <v>1218</v>
      </c>
      <c r="E649" s="310">
        <v>2395</v>
      </c>
      <c r="F649" s="310">
        <v>872</v>
      </c>
      <c r="G649" s="310">
        <v>3795</v>
      </c>
      <c r="H649" s="311">
        <v>0.36409185803757799</v>
      </c>
      <c r="I649" s="249">
        <v>0.860869565217391</v>
      </c>
      <c r="J649" s="249">
        <v>-0.32065423587768399</v>
      </c>
      <c r="K649" s="92">
        <v>-767.966894927054</v>
      </c>
    </row>
    <row r="650" spans="2:11" x14ac:dyDescent="0.2">
      <c r="B650" s="295">
        <v>6</v>
      </c>
      <c r="C650" s="295">
        <v>1401</v>
      </c>
      <c r="D650" s="312" t="s">
        <v>1219</v>
      </c>
      <c r="E650" s="310">
        <v>6031</v>
      </c>
      <c r="F650" s="310">
        <v>2956</v>
      </c>
      <c r="G650" s="310">
        <v>4924</v>
      </c>
      <c r="H650" s="311">
        <v>0.49013430608522601</v>
      </c>
      <c r="I650" s="249">
        <v>1.8251421608448399</v>
      </c>
      <c r="J650" s="249">
        <v>6.6862594101340701E-4</v>
      </c>
      <c r="K650" s="92">
        <v>4.0324830502518596</v>
      </c>
    </row>
    <row r="651" spans="2:11" x14ac:dyDescent="0.2">
      <c r="B651" s="295">
        <v>6</v>
      </c>
      <c r="C651" s="295">
        <v>1402</v>
      </c>
      <c r="D651" s="312" t="s">
        <v>1220</v>
      </c>
      <c r="E651" s="310">
        <v>4181</v>
      </c>
      <c r="F651" s="310">
        <v>2567</v>
      </c>
      <c r="G651" s="310">
        <v>4242</v>
      </c>
      <c r="H651" s="311">
        <v>0.61396795025113604</v>
      </c>
      <c r="I651" s="249">
        <v>1.59075907590759</v>
      </c>
      <c r="J651" s="249">
        <v>7.2194044882815903E-2</v>
      </c>
      <c r="K651" s="92">
        <v>301.84330165505298</v>
      </c>
    </row>
    <row r="652" spans="2:11" x14ac:dyDescent="0.2">
      <c r="B652" s="295">
        <v>6</v>
      </c>
      <c r="C652" s="295">
        <v>1403</v>
      </c>
      <c r="D652" s="312" t="s">
        <v>1221</v>
      </c>
      <c r="E652" s="310">
        <v>3658</v>
      </c>
      <c r="F652" s="310">
        <v>1338</v>
      </c>
      <c r="G652" s="310">
        <v>7899</v>
      </c>
      <c r="H652" s="311">
        <v>0.36577364680153102</v>
      </c>
      <c r="I652" s="249">
        <v>0.63248512469932905</v>
      </c>
      <c r="J652" s="249">
        <v>-0.27983429688118699</v>
      </c>
      <c r="K652" s="92">
        <v>-1023.63385799138</v>
      </c>
    </row>
    <row r="653" spans="2:11" x14ac:dyDescent="0.2">
      <c r="B653" s="295">
        <v>6</v>
      </c>
      <c r="C653" s="295">
        <v>1404</v>
      </c>
      <c r="D653" s="312" t="s">
        <v>1222</v>
      </c>
      <c r="E653" s="310">
        <v>6337</v>
      </c>
      <c r="F653" s="310">
        <v>2542</v>
      </c>
      <c r="G653" s="310">
        <v>7189</v>
      </c>
      <c r="H653" s="311">
        <v>0.401136184314344</v>
      </c>
      <c r="I653" s="249">
        <v>1.23508137432188</v>
      </c>
      <c r="J653" s="249">
        <v>-0.116042068766623</v>
      </c>
      <c r="K653" s="92">
        <v>-735.35858977409305</v>
      </c>
    </row>
    <row r="654" spans="2:11" x14ac:dyDescent="0.2">
      <c r="B654" s="295">
        <v>6</v>
      </c>
      <c r="C654" s="295">
        <v>1405</v>
      </c>
      <c r="D654" s="312" t="s">
        <v>1223</v>
      </c>
      <c r="E654" s="310">
        <v>2120</v>
      </c>
      <c r="F654" s="310">
        <v>1161</v>
      </c>
      <c r="G654" s="310">
        <v>3974</v>
      </c>
      <c r="H654" s="311">
        <v>0.54764150943396195</v>
      </c>
      <c r="I654" s="249">
        <v>0.82561650729743297</v>
      </c>
      <c r="J654" s="249">
        <v>-0.111635922867903</v>
      </c>
      <c r="K654" s="92">
        <v>-236.668156479955</v>
      </c>
    </row>
    <row r="655" spans="2:11" x14ac:dyDescent="0.2">
      <c r="B655" s="295">
        <v>6</v>
      </c>
      <c r="C655" s="295">
        <v>1406</v>
      </c>
      <c r="D655" s="312" t="s">
        <v>1224</v>
      </c>
      <c r="E655" s="310">
        <v>5146</v>
      </c>
      <c r="F655" s="310">
        <v>3214</v>
      </c>
      <c r="G655" s="310">
        <v>4751</v>
      </c>
      <c r="H655" s="311">
        <v>0.624562767197824</v>
      </c>
      <c r="I655" s="249">
        <v>1.75962955167333</v>
      </c>
      <c r="J655" s="249">
        <v>0.12688945589438899</v>
      </c>
      <c r="K655" s="92">
        <v>652.97314003252802</v>
      </c>
    </row>
    <row r="656" spans="2:11" x14ac:dyDescent="0.2">
      <c r="B656" s="295">
        <v>6</v>
      </c>
      <c r="C656" s="295">
        <v>1407</v>
      </c>
      <c r="D656" s="312" t="s">
        <v>1225</v>
      </c>
      <c r="E656" s="310">
        <v>10368</v>
      </c>
      <c r="F656" s="310">
        <v>8411</v>
      </c>
      <c r="G656" s="310">
        <v>7049</v>
      </c>
      <c r="H656" s="311">
        <v>0.81124614197530898</v>
      </c>
      <c r="I656" s="249">
        <v>2.6640658249397098</v>
      </c>
      <c r="J656" s="249">
        <v>0.57793255425872503</v>
      </c>
      <c r="K656" s="92">
        <v>5992.0047225544604</v>
      </c>
    </row>
    <row r="657" spans="2:11" x14ac:dyDescent="0.2">
      <c r="B657" s="295">
        <v>7</v>
      </c>
      <c r="C657" s="295">
        <v>1501</v>
      </c>
      <c r="D657" s="312" t="s">
        <v>1226</v>
      </c>
      <c r="E657" s="310">
        <v>3672</v>
      </c>
      <c r="F657" s="310">
        <v>1184</v>
      </c>
      <c r="G657" s="310">
        <v>2222</v>
      </c>
      <c r="H657" s="311">
        <v>0.32244008714597</v>
      </c>
      <c r="I657" s="249">
        <v>2.1854185418541898</v>
      </c>
      <c r="J657" s="249">
        <v>-0.27564626524673702</v>
      </c>
      <c r="K657" s="92">
        <v>-1012.1730859860201</v>
      </c>
    </row>
    <row r="658" spans="2:11" x14ac:dyDescent="0.2">
      <c r="B658" s="295">
        <v>7</v>
      </c>
      <c r="C658" s="295">
        <v>1502</v>
      </c>
      <c r="D658" s="312" t="s">
        <v>1227</v>
      </c>
      <c r="E658" s="310">
        <v>5311</v>
      </c>
      <c r="F658" s="310">
        <v>1924</v>
      </c>
      <c r="G658" s="310">
        <v>979</v>
      </c>
      <c r="H658" s="311">
        <v>0.36226699303332699</v>
      </c>
      <c r="I658" s="249">
        <v>7.3901940755873303</v>
      </c>
      <c r="J658" s="249">
        <v>1.9963722622053499E-2</v>
      </c>
      <c r="K658" s="92">
        <v>106.027330845726</v>
      </c>
    </row>
    <row r="659" spans="2:11" x14ac:dyDescent="0.2">
      <c r="B659" s="295">
        <v>7</v>
      </c>
      <c r="C659" s="295">
        <v>1503</v>
      </c>
      <c r="D659" s="312" t="s">
        <v>1228</v>
      </c>
      <c r="E659" s="310">
        <v>1846</v>
      </c>
      <c r="F659" s="310">
        <v>776</v>
      </c>
      <c r="G659" s="310">
        <v>1497</v>
      </c>
      <c r="H659" s="311">
        <v>0.42036836403033601</v>
      </c>
      <c r="I659" s="249">
        <v>1.75150300601202</v>
      </c>
      <c r="J659" s="249">
        <v>-0.24151077790982201</v>
      </c>
      <c r="K659" s="92">
        <v>-445.82889602153102</v>
      </c>
    </row>
    <row r="660" spans="2:11" x14ac:dyDescent="0.2">
      <c r="B660" s="295">
        <v>7</v>
      </c>
      <c r="C660" s="295">
        <v>1504</v>
      </c>
      <c r="D660" s="312" t="s">
        <v>1229</v>
      </c>
      <c r="E660" s="310">
        <v>1429</v>
      </c>
      <c r="F660" s="310">
        <v>376</v>
      </c>
      <c r="G660" s="310">
        <v>2166</v>
      </c>
      <c r="H660" s="311">
        <v>0.26312106368089599</v>
      </c>
      <c r="I660" s="249">
        <v>0.83333333333333304</v>
      </c>
      <c r="J660" s="249">
        <v>-0.478892377412802</v>
      </c>
      <c r="K660" s="92">
        <v>-684.33720732289396</v>
      </c>
    </row>
    <row r="661" spans="2:11" x14ac:dyDescent="0.2">
      <c r="B661" s="295">
        <v>7</v>
      </c>
      <c r="C661" s="295">
        <v>1505</v>
      </c>
      <c r="D661" s="312" t="s">
        <v>1230</v>
      </c>
      <c r="E661" s="310">
        <v>4801</v>
      </c>
      <c r="F661" s="310">
        <v>1653</v>
      </c>
      <c r="G661" s="310">
        <v>931</v>
      </c>
      <c r="H661" s="311">
        <v>0.34430327015205198</v>
      </c>
      <c r="I661" s="249">
        <v>6.9323308270676698</v>
      </c>
      <c r="J661" s="249">
        <v>-3.7025173963266302E-2</v>
      </c>
      <c r="K661" s="92">
        <v>-177.757860197642</v>
      </c>
    </row>
    <row r="662" spans="2:11" x14ac:dyDescent="0.2">
      <c r="B662" s="295">
        <v>7</v>
      </c>
      <c r="C662" s="295">
        <v>1506</v>
      </c>
      <c r="D662" s="312" t="s">
        <v>1231</v>
      </c>
      <c r="E662" s="310">
        <v>2193</v>
      </c>
      <c r="F662" s="310">
        <v>678</v>
      </c>
      <c r="G662" s="310">
        <v>1387</v>
      </c>
      <c r="H662" s="311">
        <v>0.30916552667578701</v>
      </c>
      <c r="I662" s="249">
        <v>2.0699351117519802</v>
      </c>
      <c r="J662" s="249">
        <v>-0.350770786176478</v>
      </c>
      <c r="K662" s="92">
        <v>-769.240334085016</v>
      </c>
    </row>
    <row r="663" spans="2:11" x14ac:dyDescent="0.2">
      <c r="B663" s="295">
        <v>7</v>
      </c>
      <c r="C663" s="295">
        <v>1507</v>
      </c>
      <c r="D663" s="312" t="s">
        <v>1232</v>
      </c>
      <c r="E663" s="310">
        <v>5777</v>
      </c>
      <c r="F663" s="310">
        <v>2807</v>
      </c>
      <c r="G663" s="310">
        <v>1223</v>
      </c>
      <c r="H663" s="311">
        <v>0.48589233166003098</v>
      </c>
      <c r="I663" s="249">
        <v>7.0188062142273102</v>
      </c>
      <c r="J663" s="249">
        <v>0.17249876651590099</v>
      </c>
      <c r="K663" s="92">
        <v>996.52537416235805</v>
      </c>
    </row>
    <row r="664" spans="2:11" x14ac:dyDescent="0.2">
      <c r="B664" s="295">
        <v>7</v>
      </c>
      <c r="C664" s="295">
        <v>1508</v>
      </c>
      <c r="D664" s="312" t="s">
        <v>1233</v>
      </c>
      <c r="E664" s="310">
        <v>3124</v>
      </c>
      <c r="F664" s="310">
        <v>1319</v>
      </c>
      <c r="G664" s="310">
        <v>1579</v>
      </c>
      <c r="H664" s="311">
        <v>0.42221510883482699</v>
      </c>
      <c r="I664" s="249">
        <v>2.81380620645978</v>
      </c>
      <c r="J664" s="249">
        <v>-0.15361747212833399</v>
      </c>
      <c r="K664" s="92">
        <v>-479.90098292891503</v>
      </c>
    </row>
    <row r="665" spans="2:11" x14ac:dyDescent="0.2">
      <c r="B665" s="295">
        <v>7</v>
      </c>
      <c r="C665" s="295">
        <v>1509</v>
      </c>
      <c r="D665" s="312" t="s">
        <v>1234</v>
      </c>
      <c r="E665" s="310">
        <v>8393</v>
      </c>
      <c r="F665" s="310">
        <v>9939</v>
      </c>
      <c r="G665" s="310">
        <v>1077</v>
      </c>
      <c r="H665" s="311">
        <v>1.1842011199809399</v>
      </c>
      <c r="I665" s="249">
        <v>17.0213556174559</v>
      </c>
      <c r="J665" s="249">
        <v>1.46773071061355</v>
      </c>
      <c r="K665" s="92">
        <v>12318.6638541796</v>
      </c>
    </row>
    <row r="666" spans="2:11" x14ac:dyDescent="0.2">
      <c r="B666" s="295">
        <v>7</v>
      </c>
      <c r="C666" s="295">
        <v>1510</v>
      </c>
      <c r="D666" s="312" t="s">
        <v>1235</v>
      </c>
      <c r="E666" s="310">
        <v>4580</v>
      </c>
      <c r="F666" s="310">
        <v>2119</v>
      </c>
      <c r="G666" s="310">
        <v>892</v>
      </c>
      <c r="H666" s="311">
        <v>0.46266375545851501</v>
      </c>
      <c r="I666" s="249">
        <v>7.5100896860986603</v>
      </c>
      <c r="J666" s="249">
        <v>0.11768267623945</v>
      </c>
      <c r="K666" s="92">
        <v>538.986657176682</v>
      </c>
    </row>
    <row r="667" spans="2:11" x14ac:dyDescent="0.2">
      <c r="B667" s="295">
        <v>7</v>
      </c>
      <c r="C667" s="295">
        <v>1511</v>
      </c>
      <c r="D667" s="312" t="s">
        <v>1236</v>
      </c>
      <c r="E667" s="310">
        <v>2097</v>
      </c>
      <c r="F667" s="310">
        <v>891</v>
      </c>
      <c r="G667" s="310">
        <v>6942</v>
      </c>
      <c r="H667" s="311">
        <v>0.42489270386266098</v>
      </c>
      <c r="I667" s="249">
        <v>0.430423509075194</v>
      </c>
      <c r="J667" s="249">
        <v>-0.27414343790748302</v>
      </c>
      <c r="K667" s="92">
        <v>-574.87878929199098</v>
      </c>
    </row>
    <row r="668" spans="2:11" x14ac:dyDescent="0.2">
      <c r="B668" s="295">
        <v>8</v>
      </c>
      <c r="C668" s="295">
        <v>1630</v>
      </c>
      <c r="D668" s="312" t="s">
        <v>1237</v>
      </c>
      <c r="E668" s="310">
        <v>18483</v>
      </c>
      <c r="F668" s="310">
        <v>8723</v>
      </c>
      <c r="G668" s="310">
        <v>12311</v>
      </c>
      <c r="H668" s="311">
        <v>0.471947194719472</v>
      </c>
      <c r="I668" s="249">
        <v>2.2098935910973898</v>
      </c>
      <c r="J668" s="249">
        <v>0.45595396884434902</v>
      </c>
      <c r="K668" s="92">
        <v>8427.3972061501008</v>
      </c>
    </row>
    <row r="669" spans="2:11" x14ac:dyDescent="0.2">
      <c r="B669" s="295">
        <v>8</v>
      </c>
      <c r="C669" s="295">
        <v>1631</v>
      </c>
      <c r="D669" s="312" t="s">
        <v>1238</v>
      </c>
      <c r="E669" s="310">
        <v>9494</v>
      </c>
      <c r="F669" s="310">
        <v>4965</v>
      </c>
      <c r="G669" s="310">
        <v>24692</v>
      </c>
      <c r="H669" s="311">
        <v>0.52296187065515098</v>
      </c>
      <c r="I669" s="249">
        <v>0.58557427506884796</v>
      </c>
      <c r="J669" s="249">
        <v>0.124480218636368</v>
      </c>
      <c r="K669" s="92">
        <v>1181.81519573368</v>
      </c>
    </row>
    <row r="670" spans="2:11" x14ac:dyDescent="0.2">
      <c r="B670" s="295">
        <v>8</v>
      </c>
      <c r="C670" s="295">
        <v>1632</v>
      </c>
      <c r="D670" s="312" t="s">
        <v>1239</v>
      </c>
      <c r="E670" s="310">
        <v>12426</v>
      </c>
      <c r="F670" s="310">
        <v>8355</v>
      </c>
      <c r="G670" s="310">
        <v>6712</v>
      </c>
      <c r="H670" s="311">
        <v>0.67238049251569298</v>
      </c>
      <c r="I670" s="249">
        <v>3.0960965435041699</v>
      </c>
      <c r="J670" s="249">
        <v>0.50317993554777396</v>
      </c>
      <c r="K670" s="92">
        <v>6252.5138791166401</v>
      </c>
    </row>
    <row r="671" spans="2:11" x14ac:dyDescent="0.2">
      <c r="B671" s="295">
        <v>9</v>
      </c>
      <c r="C671" s="295">
        <v>1701</v>
      </c>
      <c r="D671" s="312" t="s">
        <v>1240</v>
      </c>
      <c r="E671" s="310">
        <v>24468</v>
      </c>
      <c r="F671" s="310">
        <v>24856</v>
      </c>
      <c r="G671" s="310">
        <v>2457</v>
      </c>
      <c r="H671" s="311">
        <v>1.01585744646068</v>
      </c>
      <c r="I671" s="249">
        <v>20.074888074888101</v>
      </c>
      <c r="J671" s="249">
        <v>1.97319792450501</v>
      </c>
      <c r="K671" s="92">
        <v>48280.206816788697</v>
      </c>
    </row>
    <row r="672" spans="2:11" x14ac:dyDescent="0.2">
      <c r="B672" s="295">
        <v>9</v>
      </c>
      <c r="C672" s="295">
        <v>1702</v>
      </c>
      <c r="D672" s="312" t="s">
        <v>1241</v>
      </c>
      <c r="E672" s="310">
        <v>16723</v>
      </c>
      <c r="F672" s="310">
        <v>10277</v>
      </c>
      <c r="G672" s="310">
        <v>1736</v>
      </c>
      <c r="H672" s="311">
        <v>0.61454284518328095</v>
      </c>
      <c r="I672" s="249">
        <v>15.5529953917051</v>
      </c>
      <c r="J672" s="249">
        <v>1.0406045015088601</v>
      </c>
      <c r="K672" s="92">
        <v>17402.029078732601</v>
      </c>
    </row>
    <row r="673" spans="2:11" x14ac:dyDescent="0.2">
      <c r="B673" s="295">
        <v>9</v>
      </c>
      <c r="C673" s="295">
        <v>1703</v>
      </c>
      <c r="D673" s="312" t="s">
        <v>1242</v>
      </c>
      <c r="E673" s="310">
        <v>8808</v>
      </c>
      <c r="F673" s="310">
        <v>7429</v>
      </c>
      <c r="G673" s="310">
        <v>1679</v>
      </c>
      <c r="H673" s="311">
        <v>0.84343778383287904</v>
      </c>
      <c r="I673" s="249">
        <v>9.6706372840976798</v>
      </c>
      <c r="J673" s="249">
        <v>0.80999597367585896</v>
      </c>
      <c r="K673" s="92">
        <v>7134.4445361369599</v>
      </c>
    </row>
    <row r="674" spans="2:11" x14ac:dyDescent="0.2">
      <c r="B674" s="295">
        <v>9</v>
      </c>
      <c r="C674" s="295">
        <v>1704</v>
      </c>
      <c r="D674" s="312" t="s">
        <v>1243</v>
      </c>
      <c r="E674" s="310">
        <v>4539</v>
      </c>
      <c r="F674" s="310">
        <v>1726</v>
      </c>
      <c r="G674" s="310">
        <v>2710</v>
      </c>
      <c r="H674" s="311">
        <v>0.38025996915620203</v>
      </c>
      <c r="I674" s="249">
        <v>2.31180811808118</v>
      </c>
      <c r="J674" s="249">
        <v>-0.16938577479953801</v>
      </c>
      <c r="K674" s="92">
        <v>-768.842031815101</v>
      </c>
    </row>
    <row r="675" spans="2:11" x14ac:dyDescent="0.2">
      <c r="B675" s="295">
        <v>9</v>
      </c>
      <c r="C675" s="295">
        <v>1705</v>
      </c>
      <c r="D675" s="312" t="s">
        <v>1244</v>
      </c>
      <c r="E675" s="310">
        <v>2257</v>
      </c>
      <c r="F675" s="310">
        <v>1010</v>
      </c>
      <c r="G675" s="310">
        <v>784</v>
      </c>
      <c r="H675" s="311">
        <v>0.447496677004874</v>
      </c>
      <c r="I675" s="249">
        <v>4.1670918367346896</v>
      </c>
      <c r="J675" s="249">
        <v>-0.106941196556472</v>
      </c>
      <c r="K675" s="92">
        <v>-241.36628062795799</v>
      </c>
    </row>
    <row r="676" spans="2:11" x14ac:dyDescent="0.2">
      <c r="B676" s="295">
        <v>9</v>
      </c>
      <c r="C676" s="295">
        <v>1706</v>
      </c>
      <c r="D676" s="312" t="s">
        <v>1245</v>
      </c>
      <c r="E676" s="310">
        <v>6081</v>
      </c>
      <c r="F676" s="310">
        <v>1863</v>
      </c>
      <c r="G676" s="310">
        <v>2803</v>
      </c>
      <c r="H676" s="311">
        <v>0.30636408485446498</v>
      </c>
      <c r="I676" s="249">
        <v>2.83410631466286</v>
      </c>
      <c r="J676" s="249">
        <v>-0.182044565733611</v>
      </c>
      <c r="K676" s="92">
        <v>-1107.0130042260901</v>
      </c>
    </row>
    <row r="677" spans="2:11" x14ac:dyDescent="0.2">
      <c r="B677" s="295">
        <v>9</v>
      </c>
      <c r="C677" s="295">
        <v>1707</v>
      </c>
      <c r="D677" s="312" t="s">
        <v>1246</v>
      </c>
      <c r="E677" s="310">
        <v>10862</v>
      </c>
      <c r="F677" s="310">
        <v>11157</v>
      </c>
      <c r="G677" s="310">
        <v>1455</v>
      </c>
      <c r="H677" s="311">
        <v>1.02715890259621</v>
      </c>
      <c r="I677" s="249">
        <v>15.133333333333301</v>
      </c>
      <c r="J677" s="249">
        <v>1.30317737820112</v>
      </c>
      <c r="K677" s="92">
        <v>14155.112682020501</v>
      </c>
    </row>
    <row r="678" spans="2:11" x14ac:dyDescent="0.2">
      <c r="B678" s="295">
        <v>9</v>
      </c>
      <c r="C678" s="295">
        <v>1708</v>
      </c>
      <c r="D678" s="312" t="s">
        <v>1247</v>
      </c>
      <c r="E678" s="310">
        <v>10026</v>
      </c>
      <c r="F678" s="310">
        <v>8947</v>
      </c>
      <c r="G678" s="310">
        <v>500</v>
      </c>
      <c r="H678" s="311">
        <v>0.89237981248753195</v>
      </c>
      <c r="I678" s="249">
        <v>37.945999999999998</v>
      </c>
      <c r="J678" s="249">
        <v>1.9287927871532</v>
      </c>
      <c r="K678" s="92">
        <v>19338.076483997898</v>
      </c>
    </row>
    <row r="679" spans="2:11" x14ac:dyDescent="0.2">
      <c r="B679" s="295">
        <v>9</v>
      </c>
      <c r="C679" s="295">
        <v>1709</v>
      </c>
      <c r="D679" s="312" t="s">
        <v>1248</v>
      </c>
      <c r="E679" s="310">
        <v>8868</v>
      </c>
      <c r="F679" s="310">
        <v>3354</v>
      </c>
      <c r="G679" s="310">
        <v>2508</v>
      </c>
      <c r="H679" s="311">
        <v>0.378213802435724</v>
      </c>
      <c r="I679" s="249">
        <v>4.8732057416267898</v>
      </c>
      <c r="J679" s="249">
        <v>8.1151543768921905E-2</v>
      </c>
      <c r="K679" s="92">
        <v>719.65189014279997</v>
      </c>
    </row>
    <row r="680" spans="2:11" x14ac:dyDescent="0.2">
      <c r="B680" s="295">
        <v>9</v>
      </c>
      <c r="C680" s="295">
        <v>1710</v>
      </c>
      <c r="D680" s="312" t="s">
        <v>1249</v>
      </c>
      <c r="E680" s="310">
        <v>3663</v>
      </c>
      <c r="F680" s="310">
        <v>1098</v>
      </c>
      <c r="G680" s="310">
        <v>1295</v>
      </c>
      <c r="H680" s="311">
        <v>0.29975429975430001</v>
      </c>
      <c r="I680" s="249">
        <v>3.6764478764478801</v>
      </c>
      <c r="J680" s="249">
        <v>-0.24972934602448099</v>
      </c>
      <c r="K680" s="92">
        <v>-914.75859448767596</v>
      </c>
    </row>
    <row r="681" spans="2:11" x14ac:dyDescent="0.2">
      <c r="B681" s="295">
        <v>9</v>
      </c>
      <c r="C681" s="295">
        <v>1711</v>
      </c>
      <c r="D681" s="312" t="s">
        <v>1250</v>
      </c>
      <c r="E681" s="310">
        <v>30542</v>
      </c>
      <c r="F681" s="310">
        <v>41199</v>
      </c>
      <c r="G681" s="310">
        <v>2117</v>
      </c>
      <c r="H681" s="311">
        <v>1.34892934319953</v>
      </c>
      <c r="I681" s="249">
        <v>33.888049126121899</v>
      </c>
      <c r="J681" s="249">
        <v>3.0950507165475898</v>
      </c>
      <c r="K681" s="92">
        <v>94529.038984796396</v>
      </c>
    </row>
    <row r="682" spans="2:11" x14ac:dyDescent="0.2">
      <c r="B682" s="295">
        <v>10</v>
      </c>
      <c r="C682" s="295">
        <v>2008</v>
      </c>
      <c r="D682" s="312" t="s">
        <v>1251</v>
      </c>
      <c r="E682" s="310">
        <v>466</v>
      </c>
      <c r="F682" s="310">
        <v>33</v>
      </c>
      <c r="G682" s="310">
        <v>129</v>
      </c>
      <c r="H682" s="311">
        <v>7.0815450643776798E-2</v>
      </c>
      <c r="I682" s="249">
        <v>3.8682170542635701</v>
      </c>
      <c r="J682" s="249">
        <v>-0.63685155758933398</v>
      </c>
      <c r="K682" s="92">
        <v>-296.77282583662998</v>
      </c>
    </row>
    <row r="683" spans="2:11" x14ac:dyDescent="0.2">
      <c r="B683" s="295">
        <v>10</v>
      </c>
      <c r="C683" s="295">
        <v>2009</v>
      </c>
      <c r="D683" s="312" t="s">
        <v>1252</v>
      </c>
      <c r="E683" s="310">
        <v>416</v>
      </c>
      <c r="F683" s="310">
        <v>90</v>
      </c>
      <c r="G683" s="310">
        <v>641</v>
      </c>
      <c r="H683" s="311">
        <v>0.21634615384615399</v>
      </c>
      <c r="I683" s="249">
        <v>0.78939157566302698</v>
      </c>
      <c r="J683" s="249">
        <v>-0.574357325857632</v>
      </c>
      <c r="K683" s="92">
        <v>-238.93264755677501</v>
      </c>
    </row>
    <row r="684" spans="2:11" x14ac:dyDescent="0.2">
      <c r="B684" s="295">
        <v>10</v>
      </c>
      <c r="C684" s="295">
        <v>2011</v>
      </c>
      <c r="D684" s="312" t="s">
        <v>1253</v>
      </c>
      <c r="E684" s="310">
        <v>1752</v>
      </c>
      <c r="F684" s="310">
        <v>390</v>
      </c>
      <c r="G684" s="310">
        <v>986</v>
      </c>
      <c r="H684" s="311">
        <v>0.22260273972602701</v>
      </c>
      <c r="I684" s="249">
        <v>2.1724137931034502</v>
      </c>
      <c r="J684" s="249">
        <v>-0.46749873992718699</v>
      </c>
      <c r="K684" s="92">
        <v>-819.05779235243199</v>
      </c>
    </row>
    <row r="685" spans="2:11" x14ac:dyDescent="0.2">
      <c r="B685" s="295">
        <v>10</v>
      </c>
      <c r="C685" s="295">
        <v>2016</v>
      </c>
      <c r="D685" s="312" t="s">
        <v>1254</v>
      </c>
      <c r="E685" s="310">
        <v>1060</v>
      </c>
      <c r="F685" s="310">
        <v>314</v>
      </c>
      <c r="G685" s="310">
        <v>401</v>
      </c>
      <c r="H685" s="311">
        <v>0.29622641509434</v>
      </c>
      <c r="I685" s="249">
        <v>3.42643391521197</v>
      </c>
      <c r="J685" s="249">
        <v>-0.35979502593511797</v>
      </c>
      <c r="K685" s="92">
        <v>-381.38272749122501</v>
      </c>
    </row>
    <row r="686" spans="2:11" x14ac:dyDescent="0.2">
      <c r="B686" s="295">
        <v>10</v>
      </c>
      <c r="C686" s="295">
        <v>2022</v>
      </c>
      <c r="D686" s="312" t="s">
        <v>1255</v>
      </c>
      <c r="E686" s="310">
        <v>1071</v>
      </c>
      <c r="F686" s="310">
        <v>235</v>
      </c>
      <c r="G686" s="310">
        <v>257</v>
      </c>
      <c r="H686" s="311">
        <v>0.219421101774043</v>
      </c>
      <c r="I686" s="249">
        <v>5.0817120622568099</v>
      </c>
      <c r="J686" s="249">
        <v>-0.39225877022233102</v>
      </c>
      <c r="K686" s="92">
        <v>-420.10914290811701</v>
      </c>
    </row>
    <row r="687" spans="2:11" x14ac:dyDescent="0.2">
      <c r="B687" s="295">
        <v>10</v>
      </c>
      <c r="C687" s="295">
        <v>2025</v>
      </c>
      <c r="D687" s="312" t="s">
        <v>1256</v>
      </c>
      <c r="E687" s="310">
        <v>1141</v>
      </c>
      <c r="F687" s="310">
        <v>359</v>
      </c>
      <c r="G687" s="310">
        <v>543</v>
      </c>
      <c r="H687" s="311">
        <v>0.314636283961437</v>
      </c>
      <c r="I687" s="249">
        <v>2.7624309392265198</v>
      </c>
      <c r="J687" s="249">
        <v>-0.35849165416308298</v>
      </c>
      <c r="K687" s="92">
        <v>-409.03897740007801</v>
      </c>
    </row>
    <row r="688" spans="2:11" x14ac:dyDescent="0.2">
      <c r="B688" s="295">
        <v>10</v>
      </c>
      <c r="C688" s="295">
        <v>2027</v>
      </c>
      <c r="D688" s="312" t="s">
        <v>1257</v>
      </c>
      <c r="E688" s="310">
        <v>439</v>
      </c>
      <c r="F688" s="310">
        <v>111</v>
      </c>
      <c r="G688" s="310">
        <v>435</v>
      </c>
      <c r="H688" s="311">
        <v>0.25284738041002303</v>
      </c>
      <c r="I688" s="249">
        <v>1.26436781609195</v>
      </c>
      <c r="J688" s="249">
        <v>-0.51260428124966095</v>
      </c>
      <c r="K688" s="92">
        <v>-225.03327946860099</v>
      </c>
    </row>
    <row r="689" spans="2:11" x14ac:dyDescent="0.2">
      <c r="B689" s="295">
        <v>10</v>
      </c>
      <c r="C689" s="295">
        <v>2029</v>
      </c>
      <c r="D689" s="312" t="s">
        <v>1258</v>
      </c>
      <c r="E689" s="310">
        <v>2634</v>
      </c>
      <c r="F689" s="310">
        <v>523</v>
      </c>
      <c r="G689" s="310">
        <v>1738</v>
      </c>
      <c r="H689" s="311">
        <v>0.198557327258922</v>
      </c>
      <c r="I689" s="249">
        <v>1.81645569620253</v>
      </c>
      <c r="J689" s="249">
        <v>-0.47634210570215102</v>
      </c>
      <c r="K689" s="92">
        <v>-1254.68510641947</v>
      </c>
    </row>
    <row r="690" spans="2:11" x14ac:dyDescent="0.2">
      <c r="B690" s="295">
        <v>10</v>
      </c>
      <c r="C690" s="295">
        <v>2035</v>
      </c>
      <c r="D690" s="312" t="s">
        <v>1259</v>
      </c>
      <c r="E690" s="310">
        <v>426</v>
      </c>
      <c r="F690" s="310">
        <v>122</v>
      </c>
      <c r="G690" s="310">
        <v>395</v>
      </c>
      <c r="H690" s="311">
        <v>0.28638497652582201</v>
      </c>
      <c r="I690" s="249">
        <v>1.3873417721518999</v>
      </c>
      <c r="J690" s="249">
        <v>-0.46838306094208598</v>
      </c>
      <c r="K690" s="92">
        <v>-199.53118396132899</v>
      </c>
    </row>
    <row r="691" spans="2:11" x14ac:dyDescent="0.2">
      <c r="B691" s="295">
        <v>10</v>
      </c>
      <c r="C691" s="295">
        <v>2038</v>
      </c>
      <c r="D691" s="312" t="s">
        <v>1260</v>
      </c>
      <c r="E691" s="310">
        <v>65</v>
      </c>
      <c r="F691" s="310">
        <v>16</v>
      </c>
      <c r="G691" s="310">
        <v>183</v>
      </c>
      <c r="H691" s="311">
        <v>0.246153846153846</v>
      </c>
      <c r="I691" s="249">
        <v>0.44262295081967201</v>
      </c>
      <c r="J691" s="249">
        <v>-0.56405086601906995</v>
      </c>
      <c r="K691" s="92">
        <v>-36.6633062912396</v>
      </c>
    </row>
    <row r="692" spans="2:11" x14ac:dyDescent="0.2">
      <c r="B692" s="295">
        <v>10</v>
      </c>
      <c r="C692" s="295">
        <v>2041</v>
      </c>
      <c r="D692" s="312" t="s">
        <v>1261</v>
      </c>
      <c r="E692" s="310">
        <v>1801</v>
      </c>
      <c r="F692" s="310">
        <v>423</v>
      </c>
      <c r="G692" s="310">
        <v>776</v>
      </c>
      <c r="H692" s="311">
        <v>0.23486951693503599</v>
      </c>
      <c r="I692" s="249">
        <v>2.8659793814432999</v>
      </c>
      <c r="J692" s="249">
        <v>-0.42604923778755999</v>
      </c>
      <c r="K692" s="92">
        <v>-767.31467725539505</v>
      </c>
    </row>
    <row r="693" spans="2:11" x14ac:dyDescent="0.2">
      <c r="B693" s="295">
        <v>10</v>
      </c>
      <c r="C693" s="295">
        <v>2043</v>
      </c>
      <c r="D693" s="312" t="s">
        <v>1262</v>
      </c>
      <c r="E693" s="310">
        <v>289</v>
      </c>
      <c r="F693" s="310">
        <v>394</v>
      </c>
      <c r="G693" s="310">
        <v>243</v>
      </c>
      <c r="H693" s="311">
        <v>1.36332179930796</v>
      </c>
      <c r="I693" s="249">
        <v>2.81069958847737</v>
      </c>
      <c r="J693" s="249">
        <v>0.87142537952793797</v>
      </c>
      <c r="K693" s="92">
        <v>251.84193468357401</v>
      </c>
    </row>
    <row r="694" spans="2:11" x14ac:dyDescent="0.2">
      <c r="B694" s="295">
        <v>10</v>
      </c>
      <c r="C694" s="295">
        <v>2044</v>
      </c>
      <c r="D694" s="312" t="s">
        <v>1263</v>
      </c>
      <c r="E694" s="310">
        <v>708</v>
      </c>
      <c r="F694" s="310">
        <v>126</v>
      </c>
      <c r="G694" s="310">
        <v>825</v>
      </c>
      <c r="H694" s="311">
        <v>0.177966101694915</v>
      </c>
      <c r="I694" s="249">
        <v>1.0109090909090901</v>
      </c>
      <c r="J694" s="249">
        <v>-0.60165263453151896</v>
      </c>
      <c r="K694" s="92">
        <v>-425.970065248315</v>
      </c>
    </row>
    <row r="695" spans="2:11" x14ac:dyDescent="0.2">
      <c r="B695" s="295">
        <v>10</v>
      </c>
      <c r="C695" s="295">
        <v>2045</v>
      </c>
      <c r="D695" s="312" t="s">
        <v>1264</v>
      </c>
      <c r="E695" s="310">
        <v>447</v>
      </c>
      <c r="F695" s="310">
        <v>64</v>
      </c>
      <c r="G695" s="310">
        <v>348</v>
      </c>
      <c r="H695" s="311">
        <v>0.14317673378076101</v>
      </c>
      <c r="I695" s="249">
        <v>1.4683908045977001</v>
      </c>
      <c r="J695" s="249">
        <v>-0.63674305610693505</v>
      </c>
      <c r="K695" s="92">
        <v>-284.62414607980003</v>
      </c>
    </row>
    <row r="696" spans="2:11" x14ac:dyDescent="0.2">
      <c r="B696" s="295">
        <v>10</v>
      </c>
      <c r="C696" s="295">
        <v>2050</v>
      </c>
      <c r="D696" s="312" t="s">
        <v>1265</v>
      </c>
      <c r="E696" s="310">
        <v>1474</v>
      </c>
      <c r="F696" s="310">
        <v>330</v>
      </c>
      <c r="G696" s="310">
        <v>1030</v>
      </c>
      <c r="H696" s="311">
        <v>0.22388059701492499</v>
      </c>
      <c r="I696" s="249">
        <v>1.7514563106796099</v>
      </c>
      <c r="J696" s="249">
        <v>-0.49141396459069298</v>
      </c>
      <c r="K696" s="92">
        <v>-724.34418380668103</v>
      </c>
    </row>
    <row r="697" spans="2:11" x14ac:dyDescent="0.2">
      <c r="B697" s="295">
        <v>10</v>
      </c>
      <c r="C697" s="295">
        <v>2051</v>
      </c>
      <c r="D697" s="312" t="s">
        <v>1266</v>
      </c>
      <c r="E697" s="310">
        <v>1148</v>
      </c>
      <c r="F697" s="310">
        <v>186</v>
      </c>
      <c r="G697" s="310">
        <v>646</v>
      </c>
      <c r="H697" s="311">
        <v>0.162020905923345</v>
      </c>
      <c r="I697" s="249">
        <v>2.06501547987616</v>
      </c>
      <c r="J697" s="249">
        <v>-0.56660991265545302</v>
      </c>
      <c r="K697" s="92">
        <v>-650.46817972845997</v>
      </c>
    </row>
    <row r="698" spans="2:11" x14ac:dyDescent="0.2">
      <c r="B698" s="295">
        <v>10</v>
      </c>
      <c r="C698" s="295">
        <v>2053</v>
      </c>
      <c r="D698" s="312" t="s">
        <v>1267</v>
      </c>
      <c r="E698" s="310">
        <v>5521</v>
      </c>
      <c r="F698" s="310">
        <v>2512</v>
      </c>
      <c r="G698" s="310">
        <v>2563</v>
      </c>
      <c r="H698" s="311">
        <v>0.454990038036588</v>
      </c>
      <c r="I698" s="249">
        <v>3.1342177136168599</v>
      </c>
      <c r="J698" s="249">
        <v>-1.35533241414701E-2</v>
      </c>
      <c r="K698" s="92">
        <v>-74.827902585056194</v>
      </c>
    </row>
    <row r="699" spans="2:11" x14ac:dyDescent="0.2">
      <c r="B699" s="295">
        <v>10</v>
      </c>
      <c r="C699" s="295">
        <v>2054</v>
      </c>
      <c r="D699" s="312" t="s">
        <v>1268</v>
      </c>
      <c r="E699" s="310">
        <v>9716</v>
      </c>
      <c r="F699" s="310">
        <v>4481</v>
      </c>
      <c r="G699" s="310">
        <v>3973</v>
      </c>
      <c r="H699" s="311">
        <v>0.46119802387813902</v>
      </c>
      <c r="I699" s="249">
        <v>3.5733702491819801</v>
      </c>
      <c r="J699" s="249">
        <v>0.16575652018860401</v>
      </c>
      <c r="K699" s="92">
        <v>1610.49035015248</v>
      </c>
    </row>
    <row r="700" spans="2:11" x14ac:dyDescent="0.2">
      <c r="B700" s="295">
        <v>10</v>
      </c>
      <c r="C700" s="295">
        <v>2055</v>
      </c>
      <c r="D700" s="312" t="s">
        <v>1269</v>
      </c>
      <c r="E700" s="310">
        <v>2320</v>
      </c>
      <c r="F700" s="310">
        <v>320</v>
      </c>
      <c r="G700" s="310">
        <v>893</v>
      </c>
      <c r="H700" s="311">
        <v>0.13793103448275901</v>
      </c>
      <c r="I700" s="249">
        <v>2.9563269876819702</v>
      </c>
      <c r="J700" s="249">
        <v>-0.51995706834178401</v>
      </c>
      <c r="K700" s="92">
        <v>-1206.3003985529399</v>
      </c>
    </row>
    <row r="701" spans="2:11" x14ac:dyDescent="0.2">
      <c r="B701" s="295">
        <v>10</v>
      </c>
      <c r="C701" s="295">
        <v>2061</v>
      </c>
      <c r="D701" s="312" t="s">
        <v>1270</v>
      </c>
      <c r="E701" s="310">
        <v>289</v>
      </c>
      <c r="F701" s="310">
        <v>62</v>
      </c>
      <c r="G701" s="310">
        <v>193</v>
      </c>
      <c r="H701" s="311">
        <v>0.21453287197231799</v>
      </c>
      <c r="I701" s="249">
        <v>1.81865284974093</v>
      </c>
      <c r="J701" s="249">
        <v>-0.54432573770563097</v>
      </c>
      <c r="K701" s="92">
        <v>-157.310138196927</v>
      </c>
    </row>
    <row r="702" spans="2:11" x14ac:dyDescent="0.2">
      <c r="B702" s="295">
        <v>10</v>
      </c>
      <c r="C702" s="295">
        <v>2063</v>
      </c>
      <c r="D702" s="312" t="s">
        <v>1271</v>
      </c>
      <c r="E702" s="310">
        <v>772</v>
      </c>
      <c r="F702" s="310">
        <v>359</v>
      </c>
      <c r="G702" s="310">
        <v>490</v>
      </c>
      <c r="H702" s="311">
        <v>0.465025906735751</v>
      </c>
      <c r="I702" s="249">
        <v>2.3081632653061201</v>
      </c>
      <c r="J702" s="249">
        <v>-0.20784591715343101</v>
      </c>
      <c r="K702" s="92">
        <v>-160.45704804244801</v>
      </c>
    </row>
    <row r="703" spans="2:11" x14ac:dyDescent="0.2">
      <c r="B703" s="295">
        <v>10</v>
      </c>
      <c r="C703" s="295">
        <v>2066</v>
      </c>
      <c r="D703" s="312" t="s">
        <v>1272</v>
      </c>
      <c r="E703" s="310">
        <v>291</v>
      </c>
      <c r="F703" s="310">
        <v>39</v>
      </c>
      <c r="G703" s="310">
        <v>199</v>
      </c>
      <c r="H703" s="311">
        <v>0.134020618556701</v>
      </c>
      <c r="I703" s="249">
        <v>1.65829145728643</v>
      </c>
      <c r="J703" s="249">
        <v>-0.64673311523112098</v>
      </c>
      <c r="K703" s="92">
        <v>-188.19933653225601</v>
      </c>
    </row>
    <row r="704" spans="2:11" x14ac:dyDescent="0.2">
      <c r="B704" s="295">
        <v>10</v>
      </c>
      <c r="C704" s="295">
        <v>2067</v>
      </c>
      <c r="D704" s="312" t="s">
        <v>1273</v>
      </c>
      <c r="E704" s="310">
        <v>372</v>
      </c>
      <c r="F704" s="310">
        <v>115</v>
      </c>
      <c r="G704" s="310">
        <v>747</v>
      </c>
      <c r="H704" s="311">
        <v>0.30913978494623701</v>
      </c>
      <c r="I704" s="249">
        <v>0.65194109772423003</v>
      </c>
      <c r="J704" s="249">
        <v>-0.46944507504982902</v>
      </c>
      <c r="K704" s="92">
        <v>-174.63356791853599</v>
      </c>
    </row>
    <row r="705" spans="2:11" x14ac:dyDescent="0.2">
      <c r="B705" s="295">
        <v>10</v>
      </c>
      <c r="C705" s="295">
        <v>2068</v>
      </c>
      <c r="D705" s="312" t="s">
        <v>1274</v>
      </c>
      <c r="E705" s="310">
        <v>846</v>
      </c>
      <c r="F705" s="310">
        <v>167</v>
      </c>
      <c r="G705" s="310">
        <v>632</v>
      </c>
      <c r="H705" s="311">
        <v>0.19739952718676099</v>
      </c>
      <c r="I705" s="249">
        <v>1.60284810126582</v>
      </c>
      <c r="J705" s="249">
        <v>-0.55192845960474601</v>
      </c>
      <c r="K705" s="92">
        <v>-466.93147682561499</v>
      </c>
    </row>
    <row r="706" spans="2:11" x14ac:dyDescent="0.2">
      <c r="B706" s="295">
        <v>10</v>
      </c>
      <c r="C706" s="295">
        <v>2072</v>
      </c>
      <c r="D706" s="312" t="s">
        <v>1275</v>
      </c>
      <c r="E706" s="310">
        <v>339</v>
      </c>
      <c r="F706" s="310">
        <v>79</v>
      </c>
      <c r="G706" s="310">
        <v>476</v>
      </c>
      <c r="H706" s="311">
        <v>0.23303834808259599</v>
      </c>
      <c r="I706" s="249">
        <v>0.878151260504202</v>
      </c>
      <c r="J706" s="249">
        <v>-0.55398329544426494</v>
      </c>
      <c r="K706" s="92">
        <v>-187.800337155606</v>
      </c>
    </row>
    <row r="707" spans="2:11" x14ac:dyDescent="0.2">
      <c r="B707" s="295">
        <v>10</v>
      </c>
      <c r="C707" s="295">
        <v>2079</v>
      </c>
      <c r="D707" s="312" t="s">
        <v>1276</v>
      </c>
      <c r="E707" s="310">
        <v>212</v>
      </c>
      <c r="F707" s="310">
        <v>61</v>
      </c>
      <c r="G707" s="310">
        <v>336</v>
      </c>
      <c r="H707" s="311">
        <v>0.28773584905660399</v>
      </c>
      <c r="I707" s="249">
        <v>0.8125</v>
      </c>
      <c r="J707" s="249">
        <v>-0.49535140447784898</v>
      </c>
      <c r="K707" s="92">
        <v>-105.014497749304</v>
      </c>
    </row>
    <row r="708" spans="2:11" x14ac:dyDescent="0.2">
      <c r="B708" s="295">
        <v>10</v>
      </c>
      <c r="C708" s="295">
        <v>2086</v>
      </c>
      <c r="D708" s="312" t="s">
        <v>1277</v>
      </c>
      <c r="E708" s="310">
        <v>527</v>
      </c>
      <c r="F708" s="310">
        <v>87</v>
      </c>
      <c r="G708" s="310">
        <v>428</v>
      </c>
      <c r="H708" s="311">
        <v>0.165085388994307</v>
      </c>
      <c r="I708" s="249">
        <v>1.4345794392523401</v>
      </c>
      <c r="J708" s="249">
        <v>-0.60865868347114105</v>
      </c>
      <c r="K708" s="92">
        <v>-320.76312618929097</v>
      </c>
    </row>
    <row r="709" spans="2:11" x14ac:dyDescent="0.2">
      <c r="B709" s="295">
        <v>10</v>
      </c>
      <c r="C709" s="295">
        <v>2087</v>
      </c>
      <c r="D709" s="312" t="s">
        <v>1278</v>
      </c>
      <c r="E709" s="310">
        <v>1045</v>
      </c>
      <c r="F709" s="310">
        <v>247</v>
      </c>
      <c r="G709" s="310">
        <v>893</v>
      </c>
      <c r="H709" s="311">
        <v>0.236363636363636</v>
      </c>
      <c r="I709" s="249">
        <v>1.4468085106383</v>
      </c>
      <c r="J709" s="249">
        <v>-0.50331206534775397</v>
      </c>
      <c r="K709" s="92">
        <v>-525.96110828840301</v>
      </c>
    </row>
    <row r="710" spans="2:11" x14ac:dyDescent="0.2">
      <c r="B710" s="295">
        <v>10</v>
      </c>
      <c r="C710" s="295">
        <v>2089</v>
      </c>
      <c r="D710" s="312" t="s">
        <v>1279</v>
      </c>
      <c r="E710" s="310">
        <v>385</v>
      </c>
      <c r="F710" s="310">
        <v>47</v>
      </c>
      <c r="G710" s="310">
        <v>218</v>
      </c>
      <c r="H710" s="311">
        <v>0.12207792207792199</v>
      </c>
      <c r="I710" s="249">
        <v>1.98165137614679</v>
      </c>
      <c r="J710" s="249">
        <v>-0.64597941656468205</v>
      </c>
      <c r="K710" s="92">
        <v>-248.70207537740299</v>
      </c>
    </row>
    <row r="711" spans="2:11" x14ac:dyDescent="0.2">
      <c r="B711" s="295">
        <v>10</v>
      </c>
      <c r="C711" s="295">
        <v>2096</v>
      </c>
      <c r="D711" s="312" t="s">
        <v>1280</v>
      </c>
      <c r="E711" s="310">
        <v>5280</v>
      </c>
      <c r="F711" s="310">
        <v>3768</v>
      </c>
      <c r="G711" s="310">
        <v>1083</v>
      </c>
      <c r="H711" s="311">
        <v>0.71363636363636396</v>
      </c>
      <c r="I711" s="249">
        <v>8.3545706371191102</v>
      </c>
      <c r="J711" s="249">
        <v>0.47555135604409898</v>
      </c>
      <c r="K711" s="92">
        <v>2510.91115991284</v>
      </c>
    </row>
    <row r="712" spans="2:11" x14ac:dyDescent="0.2">
      <c r="B712" s="295">
        <v>10</v>
      </c>
      <c r="C712" s="295">
        <v>2097</v>
      </c>
      <c r="D712" s="312" t="s">
        <v>1281</v>
      </c>
      <c r="E712" s="310">
        <v>1526</v>
      </c>
      <c r="F712" s="310">
        <v>253</v>
      </c>
      <c r="G712" s="310">
        <v>1117</v>
      </c>
      <c r="H712" s="311">
        <v>0.165792922673657</v>
      </c>
      <c r="I712" s="249">
        <v>1.5926589077887201</v>
      </c>
      <c r="J712" s="249">
        <v>-0.56496395016513501</v>
      </c>
      <c r="K712" s="92">
        <v>-862.134987951997</v>
      </c>
    </row>
    <row r="713" spans="2:11" x14ac:dyDescent="0.2">
      <c r="B713" s="295">
        <v>10</v>
      </c>
      <c r="C713" s="295">
        <v>2099</v>
      </c>
      <c r="D713" s="312" t="s">
        <v>1282</v>
      </c>
      <c r="E713" s="310">
        <v>2239</v>
      </c>
      <c r="F713" s="310">
        <v>602</v>
      </c>
      <c r="G713" s="310">
        <v>2017</v>
      </c>
      <c r="H713" s="311">
        <v>0.26887003126395698</v>
      </c>
      <c r="I713" s="249">
        <v>1.4085275161130399</v>
      </c>
      <c r="J713" s="249">
        <v>-0.42120501514681602</v>
      </c>
      <c r="K713" s="92">
        <v>-943.07802891372205</v>
      </c>
    </row>
    <row r="714" spans="2:11" x14ac:dyDescent="0.2">
      <c r="B714" s="295">
        <v>10</v>
      </c>
      <c r="C714" s="295">
        <v>2102</v>
      </c>
      <c r="D714" s="312" t="s">
        <v>1283</v>
      </c>
      <c r="E714" s="310">
        <v>3198</v>
      </c>
      <c r="F714" s="310">
        <v>1015</v>
      </c>
      <c r="G714" s="310">
        <v>1482</v>
      </c>
      <c r="H714" s="311">
        <v>0.317385866166354</v>
      </c>
      <c r="I714" s="249">
        <v>2.8427800269905501</v>
      </c>
      <c r="J714" s="249">
        <v>-0.27576573575865698</v>
      </c>
      <c r="K714" s="92">
        <v>-881.89882295618497</v>
      </c>
    </row>
    <row r="715" spans="2:11" x14ac:dyDescent="0.2">
      <c r="B715" s="295">
        <v>10</v>
      </c>
      <c r="C715" s="295">
        <v>2111</v>
      </c>
      <c r="D715" s="312" t="s">
        <v>1284</v>
      </c>
      <c r="E715" s="310">
        <v>1305</v>
      </c>
      <c r="F715" s="310">
        <v>419</v>
      </c>
      <c r="G715" s="310">
        <v>550</v>
      </c>
      <c r="H715" s="311">
        <v>0.32107279693486601</v>
      </c>
      <c r="I715" s="249">
        <v>3.1345454545454499</v>
      </c>
      <c r="J715" s="249">
        <v>-0.331303011988477</v>
      </c>
      <c r="K715" s="92">
        <v>-432.35043064496199</v>
      </c>
    </row>
    <row r="716" spans="2:11" x14ac:dyDescent="0.2">
      <c r="B716" s="295">
        <v>10</v>
      </c>
      <c r="C716" s="295">
        <v>2113</v>
      </c>
      <c r="D716" s="312" t="s">
        <v>1285</v>
      </c>
      <c r="E716" s="310">
        <v>2324</v>
      </c>
      <c r="F716" s="310">
        <v>701</v>
      </c>
      <c r="G716" s="310">
        <v>2391</v>
      </c>
      <c r="H716" s="311">
        <v>0.301635111876076</v>
      </c>
      <c r="I716" s="249">
        <v>1.26516102049352</v>
      </c>
      <c r="J716" s="249">
        <v>-0.38382317312123398</v>
      </c>
      <c r="K716" s="92">
        <v>-892.00505433374701</v>
      </c>
    </row>
    <row r="717" spans="2:11" x14ac:dyDescent="0.2">
      <c r="B717" s="295">
        <v>10</v>
      </c>
      <c r="C717" s="295">
        <v>2114</v>
      </c>
      <c r="D717" s="312" t="s">
        <v>1286</v>
      </c>
      <c r="E717" s="310">
        <v>1441</v>
      </c>
      <c r="F717" s="310">
        <v>354</v>
      </c>
      <c r="G717" s="310">
        <v>1546</v>
      </c>
      <c r="H717" s="311">
        <v>0.24566273421235299</v>
      </c>
      <c r="I717" s="249">
        <v>1.1610608020698601</v>
      </c>
      <c r="J717" s="249">
        <v>-0.48765955851881498</v>
      </c>
      <c r="K717" s="92">
        <v>-702.71742382561195</v>
      </c>
    </row>
    <row r="718" spans="2:11" x14ac:dyDescent="0.2">
      <c r="B718" s="295">
        <v>10</v>
      </c>
      <c r="C718" s="295">
        <v>2115</v>
      </c>
      <c r="D718" s="312" t="s">
        <v>1287</v>
      </c>
      <c r="E718" s="310">
        <v>964</v>
      </c>
      <c r="F718" s="310">
        <v>154</v>
      </c>
      <c r="G718" s="310">
        <v>1022</v>
      </c>
      <c r="H718" s="311">
        <v>0.15975103734439799</v>
      </c>
      <c r="I718" s="249">
        <v>1.0939334637964799</v>
      </c>
      <c r="J718" s="249">
        <v>-0.611031231524225</v>
      </c>
      <c r="K718" s="92">
        <v>-589.03410718935299</v>
      </c>
    </row>
    <row r="719" spans="2:11" x14ac:dyDescent="0.2">
      <c r="B719" s="295">
        <v>10</v>
      </c>
      <c r="C719" s="295">
        <v>2116</v>
      </c>
      <c r="D719" s="312" t="s">
        <v>1288</v>
      </c>
      <c r="E719" s="310">
        <v>982</v>
      </c>
      <c r="F719" s="310">
        <v>182</v>
      </c>
      <c r="G719" s="310">
        <v>986</v>
      </c>
      <c r="H719" s="311">
        <v>0.18533604887983701</v>
      </c>
      <c r="I719" s="249">
        <v>1.1805273833671399</v>
      </c>
      <c r="J719" s="249">
        <v>-0.57651625288861197</v>
      </c>
      <c r="K719" s="92">
        <v>-566.13896033661695</v>
      </c>
    </row>
    <row r="720" spans="2:11" x14ac:dyDescent="0.2">
      <c r="B720" s="295">
        <v>10</v>
      </c>
      <c r="C720" s="295">
        <v>2121</v>
      </c>
      <c r="D720" s="312" t="s">
        <v>1289</v>
      </c>
      <c r="E720" s="310">
        <v>1542</v>
      </c>
      <c r="F720" s="310">
        <v>387</v>
      </c>
      <c r="G720" s="310">
        <v>5426</v>
      </c>
      <c r="H720" s="311">
        <v>0.250972762645914</v>
      </c>
      <c r="I720" s="249">
        <v>0.35551050497604098</v>
      </c>
      <c r="J720" s="249">
        <v>-0.50642961117410501</v>
      </c>
      <c r="K720" s="92">
        <v>-780.91446043046994</v>
      </c>
    </row>
    <row r="721" spans="2:11" x14ac:dyDescent="0.2">
      <c r="B721" s="295">
        <v>10</v>
      </c>
      <c r="C721" s="295">
        <v>2122</v>
      </c>
      <c r="D721" s="312" t="s">
        <v>1290</v>
      </c>
      <c r="E721" s="310">
        <v>1824</v>
      </c>
      <c r="F721" s="310">
        <v>416</v>
      </c>
      <c r="G721" s="310">
        <v>1002</v>
      </c>
      <c r="H721" s="311">
        <v>0.22807017543859601</v>
      </c>
      <c r="I721" s="249">
        <v>2.2355289421157698</v>
      </c>
      <c r="J721" s="249">
        <v>-0.45598620101695497</v>
      </c>
      <c r="K721" s="92">
        <v>-831.71883065492705</v>
      </c>
    </row>
    <row r="722" spans="2:11" x14ac:dyDescent="0.2">
      <c r="B722" s="295">
        <v>10</v>
      </c>
      <c r="C722" s="295">
        <v>2123</v>
      </c>
      <c r="D722" s="312" t="s">
        <v>1291</v>
      </c>
      <c r="E722" s="310">
        <v>577</v>
      </c>
      <c r="F722" s="310">
        <v>141</v>
      </c>
      <c r="G722" s="310">
        <v>409</v>
      </c>
      <c r="H722" s="311">
        <v>0.244367417677643</v>
      </c>
      <c r="I722" s="249">
        <v>1.75550122249389</v>
      </c>
      <c r="J722" s="249">
        <v>-0.50003261820146105</v>
      </c>
      <c r="K722" s="92">
        <v>-288.51882070224298</v>
      </c>
    </row>
    <row r="723" spans="2:11" x14ac:dyDescent="0.2">
      <c r="B723" s="295">
        <v>10</v>
      </c>
      <c r="C723" s="295">
        <v>2124</v>
      </c>
      <c r="D723" s="312" t="s">
        <v>1292</v>
      </c>
      <c r="E723" s="310">
        <v>2651</v>
      </c>
      <c r="F723" s="310">
        <v>955</v>
      </c>
      <c r="G723" s="310">
        <v>957</v>
      </c>
      <c r="H723" s="311">
        <v>0.36024141833270501</v>
      </c>
      <c r="I723" s="249">
        <v>3.7680250783699099</v>
      </c>
      <c r="J723" s="249">
        <v>-0.211429688938509</v>
      </c>
      <c r="K723" s="92">
        <v>-560.50010537598803</v>
      </c>
    </row>
    <row r="724" spans="2:11" x14ac:dyDescent="0.2">
      <c r="B724" s="295">
        <v>10</v>
      </c>
      <c r="C724" s="295">
        <v>2125</v>
      </c>
      <c r="D724" s="312" t="s">
        <v>1293</v>
      </c>
      <c r="E724" s="310">
        <v>23439</v>
      </c>
      <c r="F724" s="310">
        <v>15022</v>
      </c>
      <c r="G724" s="310">
        <v>2362</v>
      </c>
      <c r="H724" s="311">
        <v>0.640897649217117</v>
      </c>
      <c r="I724" s="249">
        <v>16.283234546994098</v>
      </c>
      <c r="J724" s="249">
        <v>1.34836871952949</v>
      </c>
      <c r="K724" s="92">
        <v>31604.414417051801</v>
      </c>
    </row>
    <row r="725" spans="2:11" x14ac:dyDescent="0.2">
      <c r="B725" s="295">
        <v>10</v>
      </c>
      <c r="C725" s="295">
        <v>2128</v>
      </c>
      <c r="D725" s="312" t="s">
        <v>1294</v>
      </c>
      <c r="E725" s="310">
        <v>286</v>
      </c>
      <c r="F725" s="310">
        <v>28</v>
      </c>
      <c r="G725" s="310">
        <v>195</v>
      </c>
      <c r="H725" s="311">
        <v>9.7902097902097904E-2</v>
      </c>
      <c r="I725" s="249">
        <v>1.6102564102564101</v>
      </c>
      <c r="J725" s="249">
        <v>-0.69203558884375005</v>
      </c>
      <c r="K725" s="92">
        <v>-197.92217840931301</v>
      </c>
    </row>
    <row r="726" spans="2:11" x14ac:dyDescent="0.2">
      <c r="B726" s="295">
        <v>10</v>
      </c>
      <c r="C726" s="295">
        <v>2129</v>
      </c>
      <c r="D726" s="312" t="s">
        <v>1295</v>
      </c>
      <c r="E726" s="310">
        <v>898</v>
      </c>
      <c r="F726" s="310">
        <v>173</v>
      </c>
      <c r="G726" s="310">
        <v>962</v>
      </c>
      <c r="H726" s="311">
        <v>0.19265033407572399</v>
      </c>
      <c r="I726" s="249">
        <v>1.1133056133056101</v>
      </c>
      <c r="J726" s="249">
        <v>-0.57326675554647499</v>
      </c>
      <c r="K726" s="92">
        <v>-514.79354648073502</v>
      </c>
    </row>
    <row r="727" spans="2:11" x14ac:dyDescent="0.2">
      <c r="B727" s="295">
        <v>10</v>
      </c>
      <c r="C727" s="295">
        <v>2130</v>
      </c>
      <c r="D727" s="312" t="s">
        <v>1296</v>
      </c>
      <c r="E727" s="310">
        <v>382</v>
      </c>
      <c r="F727" s="310">
        <v>22</v>
      </c>
      <c r="G727" s="310">
        <v>166</v>
      </c>
      <c r="H727" s="311">
        <v>5.7591623036649199E-2</v>
      </c>
      <c r="I727" s="249">
        <v>2.4337349397590402</v>
      </c>
      <c r="J727" s="249">
        <v>-0.70734138303525396</v>
      </c>
      <c r="K727" s="92">
        <v>-270.20440831946701</v>
      </c>
    </row>
    <row r="728" spans="2:11" x14ac:dyDescent="0.2">
      <c r="B728" s="295">
        <v>10</v>
      </c>
      <c r="C728" s="295">
        <v>2131</v>
      </c>
      <c r="D728" s="312" t="s">
        <v>1297</v>
      </c>
      <c r="E728" s="310">
        <v>840</v>
      </c>
      <c r="F728" s="310">
        <v>132</v>
      </c>
      <c r="G728" s="310">
        <v>452</v>
      </c>
      <c r="H728" s="311">
        <v>0.157142857142857</v>
      </c>
      <c r="I728" s="249">
        <v>2.1504424778761102</v>
      </c>
      <c r="J728" s="249">
        <v>-0.58086520350977799</v>
      </c>
      <c r="K728" s="92">
        <v>-487.926770948213</v>
      </c>
    </row>
    <row r="729" spans="2:11" x14ac:dyDescent="0.2">
      <c r="B729" s="295">
        <v>10</v>
      </c>
      <c r="C729" s="295">
        <v>2134</v>
      </c>
      <c r="D729" s="312" t="s">
        <v>1298</v>
      </c>
      <c r="E729" s="310">
        <v>844</v>
      </c>
      <c r="F729" s="310">
        <v>176</v>
      </c>
      <c r="G729" s="310">
        <v>1942</v>
      </c>
      <c r="H729" s="311">
        <v>0.208530805687204</v>
      </c>
      <c r="I729" s="249">
        <v>0.52523171987641604</v>
      </c>
      <c r="J729" s="249">
        <v>-0.57730066921943901</v>
      </c>
      <c r="K729" s="92">
        <v>-487.241764821206</v>
      </c>
    </row>
    <row r="730" spans="2:11" x14ac:dyDescent="0.2">
      <c r="B730" s="295">
        <v>10</v>
      </c>
      <c r="C730" s="295">
        <v>2135</v>
      </c>
      <c r="D730" s="312" t="s">
        <v>1299</v>
      </c>
      <c r="E730" s="310">
        <v>2200</v>
      </c>
      <c r="F730" s="310">
        <v>1271</v>
      </c>
      <c r="G730" s="310">
        <v>2734</v>
      </c>
      <c r="H730" s="311">
        <v>0.57772727272727298</v>
      </c>
      <c r="I730" s="249">
        <v>1.2695683979517201</v>
      </c>
      <c r="J730" s="249">
        <v>-5.6582798259378501E-2</v>
      </c>
      <c r="K730" s="92">
        <v>-124.482156170633</v>
      </c>
    </row>
    <row r="731" spans="2:11" x14ac:dyDescent="0.2">
      <c r="B731" s="295">
        <v>10</v>
      </c>
      <c r="C731" s="295">
        <v>2137</v>
      </c>
      <c r="D731" s="312" t="s">
        <v>1300</v>
      </c>
      <c r="E731" s="310">
        <v>672</v>
      </c>
      <c r="F731" s="310">
        <v>113</v>
      </c>
      <c r="G731" s="310">
        <v>1044</v>
      </c>
      <c r="H731" s="311">
        <v>0.168154761904762</v>
      </c>
      <c r="I731" s="249">
        <v>0.751915708812261</v>
      </c>
      <c r="J731" s="249">
        <v>-0.62407359588529798</v>
      </c>
      <c r="K731" s="92">
        <v>-419.37745643492002</v>
      </c>
    </row>
    <row r="732" spans="2:11" x14ac:dyDescent="0.2">
      <c r="B732" s="295">
        <v>10</v>
      </c>
      <c r="C732" s="295">
        <v>2138</v>
      </c>
      <c r="D732" s="312" t="s">
        <v>1301</v>
      </c>
      <c r="E732" s="310">
        <v>644</v>
      </c>
      <c r="F732" s="310">
        <v>242</v>
      </c>
      <c r="G732" s="310">
        <v>4661</v>
      </c>
      <c r="H732" s="311">
        <v>0.37577639751552799</v>
      </c>
      <c r="I732" s="249">
        <v>0.19008796395623301</v>
      </c>
      <c r="J732" s="249">
        <v>-0.39584105646130902</v>
      </c>
      <c r="K732" s="92">
        <v>-254.92164036108301</v>
      </c>
    </row>
    <row r="733" spans="2:11" x14ac:dyDescent="0.2">
      <c r="B733" s="295">
        <v>10</v>
      </c>
      <c r="C733" s="295">
        <v>2140</v>
      </c>
      <c r="D733" s="312" t="s">
        <v>1302</v>
      </c>
      <c r="E733" s="310">
        <v>1909</v>
      </c>
      <c r="F733" s="310">
        <v>961</v>
      </c>
      <c r="G733" s="310">
        <v>779</v>
      </c>
      <c r="H733" s="311">
        <v>0.50340492404400194</v>
      </c>
      <c r="I733" s="249">
        <v>3.6842105263157898</v>
      </c>
      <c r="J733" s="249">
        <v>-7.0050475258538594E-2</v>
      </c>
      <c r="K733" s="92">
        <v>-133.72635726855</v>
      </c>
    </row>
    <row r="734" spans="2:11" x14ac:dyDescent="0.2">
      <c r="B734" s="295">
        <v>10</v>
      </c>
      <c r="C734" s="295">
        <v>2143</v>
      </c>
      <c r="D734" s="312" t="s">
        <v>1303</v>
      </c>
      <c r="E734" s="310">
        <v>615</v>
      </c>
      <c r="F734" s="310">
        <v>122</v>
      </c>
      <c r="G734" s="310">
        <v>251</v>
      </c>
      <c r="H734" s="311">
        <v>0.198373983739837</v>
      </c>
      <c r="I734" s="249">
        <v>2.93625498007968</v>
      </c>
      <c r="J734" s="249">
        <v>-0.51150300714122199</v>
      </c>
      <c r="K734" s="92">
        <v>-314.57434939185202</v>
      </c>
    </row>
    <row r="735" spans="2:11" x14ac:dyDescent="0.2">
      <c r="B735" s="295">
        <v>10</v>
      </c>
      <c r="C735" s="295">
        <v>2145</v>
      </c>
      <c r="D735" s="312" t="s">
        <v>1304</v>
      </c>
      <c r="E735" s="310">
        <v>1344</v>
      </c>
      <c r="F735" s="310">
        <v>236</v>
      </c>
      <c r="G735" s="310">
        <v>446</v>
      </c>
      <c r="H735" s="311">
        <v>0.175595238095238</v>
      </c>
      <c r="I735" s="249">
        <v>3.5426008968609901</v>
      </c>
      <c r="J735" s="249">
        <v>-0.48998478195349698</v>
      </c>
      <c r="K735" s="92">
        <v>-658.53954694549998</v>
      </c>
    </row>
    <row r="736" spans="2:11" x14ac:dyDescent="0.2">
      <c r="B736" s="295">
        <v>10</v>
      </c>
      <c r="C736" s="295">
        <v>2147</v>
      </c>
      <c r="D736" s="312" t="s">
        <v>1305</v>
      </c>
      <c r="E736" s="310">
        <v>601</v>
      </c>
      <c r="F736" s="310">
        <v>151</v>
      </c>
      <c r="G736" s="310">
        <v>432</v>
      </c>
      <c r="H736" s="311">
        <v>0.25124792013311098</v>
      </c>
      <c r="I736" s="249">
        <v>1.74074074074074</v>
      </c>
      <c r="J736" s="249">
        <v>-0.491403075590995</v>
      </c>
      <c r="K736" s="92">
        <v>-295.33324843018801</v>
      </c>
    </row>
    <row r="737" spans="2:11" x14ac:dyDescent="0.2">
      <c r="B737" s="295">
        <v>10</v>
      </c>
      <c r="C737" s="295">
        <v>2148</v>
      </c>
      <c r="D737" s="312" t="s">
        <v>1306</v>
      </c>
      <c r="E737" s="310">
        <v>2781</v>
      </c>
      <c r="F737" s="310">
        <v>1219</v>
      </c>
      <c r="G737" s="310">
        <v>777</v>
      </c>
      <c r="H737" s="311">
        <v>0.43833153541891401</v>
      </c>
      <c r="I737" s="249">
        <v>5.1480051480051499</v>
      </c>
      <c r="J737" s="249">
        <v>-6.3253948241507901E-2</v>
      </c>
      <c r="K737" s="92">
        <v>-175.90923005963299</v>
      </c>
    </row>
    <row r="738" spans="2:11" x14ac:dyDescent="0.2">
      <c r="B738" s="295">
        <v>10</v>
      </c>
      <c r="C738" s="295">
        <v>2149</v>
      </c>
      <c r="D738" s="312" t="s">
        <v>1307</v>
      </c>
      <c r="E738" s="310">
        <v>1711</v>
      </c>
      <c r="F738" s="310">
        <v>642</v>
      </c>
      <c r="G738" s="310">
        <v>2363</v>
      </c>
      <c r="H738" s="311">
        <v>0.37521917007597899</v>
      </c>
      <c r="I738" s="249">
        <v>0.99576809140922595</v>
      </c>
      <c r="J738" s="249">
        <v>-0.32789606702032897</v>
      </c>
      <c r="K738" s="92">
        <v>-561.03017067178303</v>
      </c>
    </row>
    <row r="739" spans="2:11" x14ac:dyDescent="0.2">
      <c r="B739" s="295">
        <v>10</v>
      </c>
      <c r="C739" s="295">
        <v>2152</v>
      </c>
      <c r="D739" s="312" t="s">
        <v>1308</v>
      </c>
      <c r="E739" s="310">
        <v>1463</v>
      </c>
      <c r="F739" s="310">
        <v>600</v>
      </c>
      <c r="G739" s="310">
        <v>1859</v>
      </c>
      <c r="H739" s="311">
        <v>0.41011619958988399</v>
      </c>
      <c r="I739" s="249">
        <v>1.1097364174287301</v>
      </c>
      <c r="J739" s="249">
        <v>-0.29110894901045298</v>
      </c>
      <c r="K739" s="92">
        <v>-425.89239240229301</v>
      </c>
    </row>
    <row r="740" spans="2:11" x14ac:dyDescent="0.2">
      <c r="B740" s="295">
        <v>10</v>
      </c>
      <c r="C740" s="295">
        <v>2153</v>
      </c>
      <c r="D740" s="312" t="s">
        <v>1309</v>
      </c>
      <c r="E740" s="310">
        <v>1098</v>
      </c>
      <c r="F740" s="310">
        <v>334</v>
      </c>
      <c r="G740" s="310">
        <v>873</v>
      </c>
      <c r="H740" s="311">
        <v>0.30418943533697601</v>
      </c>
      <c r="I740" s="249">
        <v>1.64032073310424</v>
      </c>
      <c r="J740" s="249">
        <v>-0.412910010338633</v>
      </c>
      <c r="K740" s="92">
        <v>-453.37519135181901</v>
      </c>
    </row>
    <row r="741" spans="2:11" x14ac:dyDescent="0.2">
      <c r="B741" s="295">
        <v>10</v>
      </c>
      <c r="C741" s="295">
        <v>2155</v>
      </c>
      <c r="D741" s="312" t="s">
        <v>1310</v>
      </c>
      <c r="E741" s="310">
        <v>1063</v>
      </c>
      <c r="F741" s="310">
        <v>583</v>
      </c>
      <c r="G741" s="310">
        <v>1002</v>
      </c>
      <c r="H741" s="311">
        <v>0.54844778927563498</v>
      </c>
      <c r="I741" s="249">
        <v>1.64271457085828</v>
      </c>
      <c r="J741" s="249">
        <v>-0.120675301973467</v>
      </c>
      <c r="K741" s="92">
        <v>-128.277845997795</v>
      </c>
    </row>
    <row r="742" spans="2:11" x14ac:dyDescent="0.2">
      <c r="B742" s="295">
        <v>10</v>
      </c>
      <c r="C742" s="295">
        <v>2160</v>
      </c>
      <c r="D742" s="312" t="s">
        <v>1311</v>
      </c>
      <c r="E742" s="310">
        <v>2405</v>
      </c>
      <c r="F742" s="310">
        <v>1211</v>
      </c>
      <c r="G742" s="310">
        <v>1045</v>
      </c>
      <c r="H742" s="311">
        <v>0.50353430353430395</v>
      </c>
      <c r="I742" s="249">
        <v>3.4602870813397102</v>
      </c>
      <c r="J742" s="249">
        <v>-5.9474922885844203E-2</v>
      </c>
      <c r="K742" s="92">
        <v>-143.03718954045499</v>
      </c>
    </row>
    <row r="743" spans="2:11" x14ac:dyDescent="0.2">
      <c r="B743" s="295">
        <v>10</v>
      </c>
      <c r="C743" s="295">
        <v>2162</v>
      </c>
      <c r="D743" s="312" t="s">
        <v>1312</v>
      </c>
      <c r="E743" s="310">
        <v>1454</v>
      </c>
      <c r="F743" s="310">
        <v>697</v>
      </c>
      <c r="G743" s="310">
        <v>3047</v>
      </c>
      <c r="H743" s="311">
        <v>0.47936726272352098</v>
      </c>
      <c r="I743" s="249">
        <v>0.70594026911716401</v>
      </c>
      <c r="J743" s="249">
        <v>-0.22273630043880299</v>
      </c>
      <c r="K743" s="92">
        <v>-323.85858083801901</v>
      </c>
    </row>
    <row r="744" spans="2:11" x14ac:dyDescent="0.2">
      <c r="B744" s="295">
        <v>10</v>
      </c>
      <c r="C744" s="295">
        <v>2163</v>
      </c>
      <c r="D744" s="312" t="s">
        <v>1313</v>
      </c>
      <c r="E744" s="310">
        <v>2483</v>
      </c>
      <c r="F744" s="310">
        <v>1110</v>
      </c>
      <c r="G744" s="310">
        <v>9890</v>
      </c>
      <c r="H744" s="311">
        <v>0.44703987112364102</v>
      </c>
      <c r="I744" s="249">
        <v>0.36329625884732097</v>
      </c>
      <c r="J744" s="249">
        <v>-0.23558207914951201</v>
      </c>
      <c r="K744" s="92">
        <v>-584.95030252823699</v>
      </c>
    </row>
    <row r="745" spans="2:11" x14ac:dyDescent="0.2">
      <c r="B745" s="295">
        <v>10</v>
      </c>
      <c r="C745" s="295">
        <v>2171</v>
      </c>
      <c r="D745" s="312" t="s">
        <v>1314</v>
      </c>
      <c r="E745" s="310">
        <v>949</v>
      </c>
      <c r="F745" s="310">
        <v>103</v>
      </c>
      <c r="G745" s="310">
        <v>599</v>
      </c>
      <c r="H745" s="311">
        <v>0.108535300316122</v>
      </c>
      <c r="I745" s="249">
        <v>1.75626043405676</v>
      </c>
      <c r="J745" s="249">
        <v>-0.649351798445572</v>
      </c>
      <c r="K745" s="92">
        <v>-616.23485672484799</v>
      </c>
    </row>
    <row r="746" spans="2:11" x14ac:dyDescent="0.2">
      <c r="B746" s="295">
        <v>10</v>
      </c>
      <c r="C746" s="295">
        <v>2173</v>
      </c>
      <c r="D746" s="312" t="s">
        <v>1315</v>
      </c>
      <c r="E746" s="310">
        <v>796</v>
      </c>
      <c r="F746" s="310">
        <v>119</v>
      </c>
      <c r="G746" s="310">
        <v>611</v>
      </c>
      <c r="H746" s="311">
        <v>0.14949748743718599</v>
      </c>
      <c r="I746" s="249">
        <v>1.4975450081833099</v>
      </c>
      <c r="J746" s="249">
        <v>-0.61511711895804999</v>
      </c>
      <c r="K746" s="92">
        <v>-489.63322669060801</v>
      </c>
    </row>
    <row r="747" spans="2:11" x14ac:dyDescent="0.2">
      <c r="B747" s="295">
        <v>10</v>
      </c>
      <c r="C747" s="295">
        <v>2174</v>
      </c>
      <c r="D747" s="312" t="s">
        <v>1316</v>
      </c>
      <c r="E747" s="310">
        <v>1921</v>
      </c>
      <c r="F747" s="310">
        <v>1327</v>
      </c>
      <c r="G747" s="310">
        <v>577</v>
      </c>
      <c r="H747" s="311">
        <v>0.69078604893284701</v>
      </c>
      <c r="I747" s="249">
        <v>5.6291161178509501</v>
      </c>
      <c r="J747" s="249">
        <v>0.22530908762562499</v>
      </c>
      <c r="K747" s="92">
        <v>432.81875732882497</v>
      </c>
    </row>
    <row r="748" spans="2:11" x14ac:dyDescent="0.2">
      <c r="B748" s="295">
        <v>10</v>
      </c>
      <c r="C748" s="295">
        <v>2175</v>
      </c>
      <c r="D748" s="312" t="s">
        <v>1317</v>
      </c>
      <c r="E748" s="310">
        <v>3283</v>
      </c>
      <c r="F748" s="310">
        <v>734</v>
      </c>
      <c r="G748" s="310">
        <v>887</v>
      </c>
      <c r="H748" s="311">
        <v>0.22357599756320401</v>
      </c>
      <c r="I748" s="249">
        <v>4.5287485907553604</v>
      </c>
      <c r="J748" s="249">
        <v>-0.32480387326046201</v>
      </c>
      <c r="K748" s="92">
        <v>-1066.3311159141001</v>
      </c>
    </row>
    <row r="749" spans="2:11" x14ac:dyDescent="0.2">
      <c r="B749" s="295">
        <v>10</v>
      </c>
      <c r="C749" s="295">
        <v>2177</v>
      </c>
      <c r="D749" s="312" t="s">
        <v>1318</v>
      </c>
      <c r="E749" s="310">
        <v>856</v>
      </c>
      <c r="F749" s="310">
        <v>227</v>
      </c>
      <c r="G749" s="310">
        <v>393</v>
      </c>
      <c r="H749" s="311">
        <v>0.26518691588784998</v>
      </c>
      <c r="I749" s="249">
        <v>2.7557251908396898</v>
      </c>
      <c r="J749" s="249">
        <v>-0.42874519580895998</v>
      </c>
      <c r="K749" s="92">
        <v>-367.00588761247002</v>
      </c>
    </row>
    <row r="750" spans="2:11" x14ac:dyDescent="0.2">
      <c r="B750" s="295">
        <v>10</v>
      </c>
      <c r="C750" s="295">
        <v>2183</v>
      </c>
      <c r="D750" s="312" t="s">
        <v>1319</v>
      </c>
      <c r="E750" s="310">
        <v>2696</v>
      </c>
      <c r="F750" s="310">
        <v>1055</v>
      </c>
      <c r="G750" s="310">
        <v>721</v>
      </c>
      <c r="H750" s="311">
        <v>0.39132047477744802</v>
      </c>
      <c r="I750" s="249">
        <v>5.2024965325936199</v>
      </c>
      <c r="J750" s="249">
        <v>-0.120940193737867</v>
      </c>
      <c r="K750" s="92">
        <v>-326.05476231728898</v>
      </c>
    </row>
    <row r="751" spans="2:11" x14ac:dyDescent="0.2">
      <c r="B751" s="295">
        <v>10</v>
      </c>
      <c r="C751" s="295">
        <v>2185</v>
      </c>
      <c r="D751" s="312" t="s">
        <v>1320</v>
      </c>
      <c r="E751" s="310">
        <v>419</v>
      </c>
      <c r="F751" s="310">
        <v>72</v>
      </c>
      <c r="G751" s="310">
        <v>341</v>
      </c>
      <c r="H751" s="311">
        <v>0.171837708830549</v>
      </c>
      <c r="I751" s="249">
        <v>1.4398826979472099</v>
      </c>
      <c r="J751" s="249">
        <v>-0.60437474731479601</v>
      </c>
      <c r="K751" s="92">
        <v>-253.23301912490001</v>
      </c>
    </row>
    <row r="752" spans="2:11" x14ac:dyDescent="0.2">
      <c r="B752" s="295">
        <v>10</v>
      </c>
      <c r="C752" s="295">
        <v>2186</v>
      </c>
      <c r="D752" s="312" t="s">
        <v>1321</v>
      </c>
      <c r="E752" s="310">
        <v>1509</v>
      </c>
      <c r="F752" s="310">
        <v>379</v>
      </c>
      <c r="G752" s="310">
        <v>492</v>
      </c>
      <c r="H752" s="311">
        <v>0.25115970841617002</v>
      </c>
      <c r="I752" s="249">
        <v>3.8373983739837398</v>
      </c>
      <c r="J752" s="249">
        <v>-0.38248341211415099</v>
      </c>
      <c r="K752" s="92">
        <v>-577.16746888025398</v>
      </c>
    </row>
    <row r="753" spans="2:11" x14ac:dyDescent="0.2">
      <c r="B753" s="295">
        <v>10</v>
      </c>
      <c r="C753" s="295">
        <v>2189</v>
      </c>
      <c r="D753" s="312" t="s">
        <v>1322</v>
      </c>
      <c r="E753" s="310">
        <v>1089</v>
      </c>
      <c r="F753" s="310">
        <v>229</v>
      </c>
      <c r="G753" s="310">
        <v>560</v>
      </c>
      <c r="H753" s="311">
        <v>0.21028466483011901</v>
      </c>
      <c r="I753" s="249">
        <v>2.35357142857143</v>
      </c>
      <c r="J753" s="249">
        <v>-0.50046635000040696</v>
      </c>
      <c r="K753" s="92">
        <v>-545.00785515044299</v>
      </c>
    </row>
    <row r="754" spans="2:11" x14ac:dyDescent="0.2">
      <c r="B754" s="295">
        <v>10</v>
      </c>
      <c r="C754" s="295">
        <v>2194</v>
      </c>
      <c r="D754" s="312" t="s">
        <v>1323</v>
      </c>
      <c r="E754" s="310">
        <v>273</v>
      </c>
      <c r="F754" s="310">
        <v>94</v>
      </c>
      <c r="G754" s="310">
        <v>102</v>
      </c>
      <c r="H754" s="311">
        <v>0.34432234432234399</v>
      </c>
      <c r="I754" s="249">
        <v>3.5980392156862702</v>
      </c>
      <c r="J754" s="249">
        <v>-0.32513818940884398</v>
      </c>
      <c r="K754" s="92">
        <v>-88.762725708614397</v>
      </c>
    </row>
    <row r="755" spans="2:11" x14ac:dyDescent="0.2">
      <c r="B755" s="295">
        <v>10</v>
      </c>
      <c r="C755" s="295">
        <v>2196</v>
      </c>
      <c r="D755" s="312" t="s">
        <v>1324</v>
      </c>
      <c r="E755" s="310">
        <v>38365</v>
      </c>
      <c r="F755" s="310">
        <v>33730</v>
      </c>
      <c r="G755" s="310">
        <v>876</v>
      </c>
      <c r="H755" s="311">
        <v>0.87918675876449903</v>
      </c>
      <c r="I755" s="249">
        <v>82.300228310502305</v>
      </c>
      <c r="J755" s="249">
        <v>4.5590890448618904</v>
      </c>
      <c r="K755" s="92">
        <v>174909.45120612701</v>
      </c>
    </row>
    <row r="756" spans="2:11" x14ac:dyDescent="0.2">
      <c r="B756" s="295">
        <v>10</v>
      </c>
      <c r="C756" s="295">
        <v>2197</v>
      </c>
      <c r="D756" s="312" t="s">
        <v>1325</v>
      </c>
      <c r="E756" s="310">
        <v>3166</v>
      </c>
      <c r="F756" s="310">
        <v>4850</v>
      </c>
      <c r="G756" s="310">
        <v>344</v>
      </c>
      <c r="H756" s="311">
        <v>1.5319014529374599</v>
      </c>
      <c r="I756" s="249">
        <v>23.302325581395301</v>
      </c>
      <c r="J756" s="249">
        <v>1.91636061131807</v>
      </c>
      <c r="K756" s="92">
        <v>6067.1976954330103</v>
      </c>
    </row>
    <row r="757" spans="2:11" x14ac:dyDescent="0.2">
      <c r="B757" s="295">
        <v>10</v>
      </c>
      <c r="C757" s="295">
        <v>2198</v>
      </c>
      <c r="D757" s="312" t="s">
        <v>1326</v>
      </c>
      <c r="E757" s="310">
        <v>3750</v>
      </c>
      <c r="F757" s="310">
        <v>4018</v>
      </c>
      <c r="G757" s="310">
        <v>366</v>
      </c>
      <c r="H757" s="311">
        <v>1.0714666666666699</v>
      </c>
      <c r="I757" s="249">
        <v>21.224043715846999</v>
      </c>
      <c r="J757" s="249">
        <v>1.31034571036165</v>
      </c>
      <c r="K757" s="92">
        <v>4913.7964138561802</v>
      </c>
    </row>
    <row r="758" spans="2:11" x14ac:dyDescent="0.2">
      <c r="B758" s="295">
        <v>10</v>
      </c>
      <c r="C758" s="295">
        <v>2200</v>
      </c>
      <c r="D758" s="312" t="s">
        <v>1327</v>
      </c>
      <c r="E758" s="310">
        <v>1921</v>
      </c>
      <c r="F758" s="310">
        <v>825</v>
      </c>
      <c r="G758" s="310">
        <v>535</v>
      </c>
      <c r="H758" s="311">
        <v>0.42946382092660101</v>
      </c>
      <c r="I758" s="249">
        <v>5.1327102803738303</v>
      </c>
      <c r="J758" s="249">
        <v>-0.10645631732434099</v>
      </c>
      <c r="K758" s="92">
        <v>-204.502585580058</v>
      </c>
    </row>
    <row r="759" spans="2:11" x14ac:dyDescent="0.2">
      <c r="B759" s="295">
        <v>10</v>
      </c>
      <c r="C759" s="295">
        <v>2206</v>
      </c>
      <c r="D759" s="312" t="s">
        <v>1328</v>
      </c>
      <c r="E759" s="310">
        <v>8193</v>
      </c>
      <c r="F759" s="310">
        <v>2910</v>
      </c>
      <c r="G759" s="310">
        <v>734</v>
      </c>
      <c r="H759" s="311">
        <v>0.35518125228853897</v>
      </c>
      <c r="I759" s="249">
        <v>15.126702997275199</v>
      </c>
      <c r="J759" s="249">
        <v>0.39631666436740198</v>
      </c>
      <c r="K759" s="92">
        <v>3247.02243116213</v>
      </c>
    </row>
    <row r="760" spans="2:11" x14ac:dyDescent="0.2">
      <c r="B760" s="295">
        <v>10</v>
      </c>
      <c r="C760" s="295">
        <v>2208</v>
      </c>
      <c r="D760" s="312" t="s">
        <v>1329</v>
      </c>
      <c r="E760" s="310">
        <v>1521</v>
      </c>
      <c r="F760" s="310">
        <v>1449</v>
      </c>
      <c r="G760" s="310">
        <v>290</v>
      </c>
      <c r="H760" s="311">
        <v>0.95266272189349099</v>
      </c>
      <c r="I760" s="249">
        <v>10.241379310344801</v>
      </c>
      <c r="J760" s="249">
        <v>0.69055679987881602</v>
      </c>
      <c r="K760" s="92">
        <v>1050.33689261568</v>
      </c>
    </row>
    <row r="761" spans="2:11" x14ac:dyDescent="0.2">
      <c r="B761" s="295">
        <v>10</v>
      </c>
      <c r="C761" s="295">
        <v>2211</v>
      </c>
      <c r="D761" s="312" t="s">
        <v>1330</v>
      </c>
      <c r="E761" s="310">
        <v>2567</v>
      </c>
      <c r="F761" s="310">
        <v>268</v>
      </c>
      <c r="G761" s="310">
        <v>551</v>
      </c>
      <c r="H761" s="311">
        <v>0.10440202571094701</v>
      </c>
      <c r="I761" s="249">
        <v>5.14519056261343</v>
      </c>
      <c r="J761" s="249">
        <v>-0.47249944205626399</v>
      </c>
      <c r="K761" s="92">
        <v>-1212.90606775843</v>
      </c>
    </row>
    <row r="762" spans="2:11" x14ac:dyDescent="0.2">
      <c r="B762" s="295">
        <v>10</v>
      </c>
      <c r="C762" s="295">
        <v>2213</v>
      </c>
      <c r="D762" s="312" t="s">
        <v>1331</v>
      </c>
      <c r="E762" s="310">
        <v>717</v>
      </c>
      <c r="F762" s="310">
        <v>158</v>
      </c>
      <c r="G762" s="310">
        <v>674</v>
      </c>
      <c r="H762" s="311">
        <v>0.220362622036262</v>
      </c>
      <c r="I762" s="249">
        <v>1.29821958456973</v>
      </c>
      <c r="J762" s="249">
        <v>-0.54007242368489705</v>
      </c>
      <c r="K762" s="92">
        <v>-387.23192778207101</v>
      </c>
    </row>
    <row r="763" spans="2:11" x14ac:dyDescent="0.2">
      <c r="B763" s="295">
        <v>10</v>
      </c>
      <c r="C763" s="295">
        <v>2216</v>
      </c>
      <c r="D763" s="312" t="s">
        <v>1332</v>
      </c>
      <c r="E763" s="310">
        <v>156</v>
      </c>
      <c r="F763" s="310">
        <v>39</v>
      </c>
      <c r="G763" s="310">
        <v>500</v>
      </c>
      <c r="H763" s="311">
        <v>0.25</v>
      </c>
      <c r="I763" s="249">
        <v>0.39</v>
      </c>
      <c r="J763" s="249">
        <v>-0.55793248251368899</v>
      </c>
      <c r="K763" s="92">
        <v>-87.037467272135501</v>
      </c>
    </row>
    <row r="764" spans="2:11" x14ac:dyDescent="0.2">
      <c r="B764" s="295">
        <v>10</v>
      </c>
      <c r="C764" s="295">
        <v>2217</v>
      </c>
      <c r="D764" s="312" t="s">
        <v>1333</v>
      </c>
      <c r="E764" s="310">
        <v>745</v>
      </c>
      <c r="F764" s="310">
        <v>134</v>
      </c>
      <c r="G764" s="310">
        <v>590</v>
      </c>
      <c r="H764" s="311">
        <v>0.17986577181208099</v>
      </c>
      <c r="I764" s="249">
        <v>1.48983050847458</v>
      </c>
      <c r="J764" s="249">
        <v>-0.58080727478449501</v>
      </c>
      <c r="K764" s="92">
        <v>-432.701419714449</v>
      </c>
    </row>
    <row r="765" spans="2:11" x14ac:dyDescent="0.2">
      <c r="B765" s="295">
        <v>10</v>
      </c>
      <c r="C765" s="295">
        <v>2220</v>
      </c>
      <c r="D765" s="312" t="s">
        <v>1334</v>
      </c>
      <c r="E765" s="310">
        <v>3154</v>
      </c>
      <c r="F765" s="310">
        <v>835</v>
      </c>
      <c r="G765" s="310">
        <v>1853</v>
      </c>
      <c r="H765" s="311">
        <v>0.26474318325935298</v>
      </c>
      <c r="I765" s="249">
        <v>2.1527253103076101</v>
      </c>
      <c r="J765" s="249">
        <v>-0.365410673152192</v>
      </c>
      <c r="K765" s="92">
        <v>-1152.5052631220101</v>
      </c>
    </row>
    <row r="766" spans="2:11" x14ac:dyDescent="0.2">
      <c r="B766" s="295">
        <v>10</v>
      </c>
      <c r="C766" s="295">
        <v>2221</v>
      </c>
      <c r="D766" s="312" t="s">
        <v>1335</v>
      </c>
      <c r="E766" s="310">
        <v>1100</v>
      </c>
      <c r="F766" s="310">
        <v>208</v>
      </c>
      <c r="G766" s="310">
        <v>571</v>
      </c>
      <c r="H766" s="311">
        <v>0.189090909090909</v>
      </c>
      <c r="I766" s="249">
        <v>2.2907180385289001</v>
      </c>
      <c r="J766" s="249">
        <v>-0.52777468201071298</v>
      </c>
      <c r="K766" s="92">
        <v>-580.55215021178401</v>
      </c>
    </row>
    <row r="767" spans="2:11" x14ac:dyDescent="0.2">
      <c r="B767" s="295">
        <v>10</v>
      </c>
      <c r="C767" s="295">
        <v>2225</v>
      </c>
      <c r="D767" s="312" t="s">
        <v>1336</v>
      </c>
      <c r="E767" s="310">
        <v>160</v>
      </c>
      <c r="F767" s="310">
        <v>14</v>
      </c>
      <c r="G767" s="310">
        <v>49</v>
      </c>
      <c r="H767" s="311">
        <v>8.7499999999999994E-2</v>
      </c>
      <c r="I767" s="249">
        <v>3.5510204081632701</v>
      </c>
      <c r="J767" s="249">
        <v>-0.63957557682480304</v>
      </c>
      <c r="K767" s="92">
        <v>-102.332092291969</v>
      </c>
    </row>
    <row r="768" spans="2:11" x14ac:dyDescent="0.2">
      <c r="B768" s="295">
        <v>10</v>
      </c>
      <c r="C768" s="295">
        <v>2226</v>
      </c>
      <c r="D768" s="312" t="s">
        <v>1337</v>
      </c>
      <c r="E768" s="310">
        <v>1470</v>
      </c>
      <c r="F768" s="310">
        <v>390</v>
      </c>
      <c r="G768" s="310">
        <v>1130</v>
      </c>
      <c r="H768" s="311">
        <v>0.26530612244898</v>
      </c>
      <c r="I768" s="249">
        <v>1.6460176991150399</v>
      </c>
      <c r="J768" s="249">
        <v>-0.44557804503050502</v>
      </c>
      <c r="K768" s="92">
        <v>-654.99972619484197</v>
      </c>
    </row>
    <row r="769" spans="2:11" x14ac:dyDescent="0.2">
      <c r="B769" s="295">
        <v>10</v>
      </c>
      <c r="C769" s="295">
        <v>2228</v>
      </c>
      <c r="D769" s="312" t="s">
        <v>1338</v>
      </c>
      <c r="E769" s="310">
        <v>12094</v>
      </c>
      <c r="F769" s="310">
        <v>9618</v>
      </c>
      <c r="G769" s="310">
        <v>536</v>
      </c>
      <c r="H769" s="311">
        <v>0.79527038200760702</v>
      </c>
      <c r="I769" s="249">
        <v>40.507462686567202</v>
      </c>
      <c r="J769" s="249">
        <v>1.9809938979685999</v>
      </c>
      <c r="K769" s="92">
        <v>23958.140202032198</v>
      </c>
    </row>
    <row r="770" spans="2:11" x14ac:dyDescent="0.2">
      <c r="B770" s="295">
        <v>10</v>
      </c>
      <c r="C770" s="295">
        <v>2230</v>
      </c>
      <c r="D770" s="312" t="s">
        <v>1339</v>
      </c>
      <c r="E770" s="310">
        <v>84</v>
      </c>
      <c r="F770" s="310">
        <v>17</v>
      </c>
      <c r="G770" s="310">
        <v>136</v>
      </c>
      <c r="H770" s="311">
        <v>0.202380952380952</v>
      </c>
      <c r="I770" s="249">
        <v>0.74264705882352899</v>
      </c>
      <c r="J770" s="249">
        <v>-0.60516595846767496</v>
      </c>
      <c r="K770" s="92">
        <v>-50.833940511284702</v>
      </c>
    </row>
    <row r="771" spans="2:11" x14ac:dyDescent="0.2">
      <c r="B771" s="295">
        <v>10</v>
      </c>
      <c r="C771" s="295">
        <v>2233</v>
      </c>
      <c r="D771" s="312" t="s">
        <v>1340</v>
      </c>
      <c r="E771" s="310">
        <v>2498</v>
      </c>
      <c r="F771" s="310">
        <v>1165</v>
      </c>
      <c r="G771" s="310">
        <v>1171</v>
      </c>
      <c r="H771" s="311">
        <v>0.466373098478783</v>
      </c>
      <c r="I771" s="249">
        <v>3.1280956447480799</v>
      </c>
      <c r="J771" s="249">
        <v>-0.11258068969255999</v>
      </c>
      <c r="K771" s="92">
        <v>-281.22656285201498</v>
      </c>
    </row>
    <row r="772" spans="2:11" x14ac:dyDescent="0.2">
      <c r="B772" s="295">
        <v>10</v>
      </c>
      <c r="C772" s="295">
        <v>2234</v>
      </c>
      <c r="D772" s="312" t="s">
        <v>1341</v>
      </c>
      <c r="E772" s="310">
        <v>2046</v>
      </c>
      <c r="F772" s="310">
        <v>218</v>
      </c>
      <c r="G772" s="310">
        <v>1016</v>
      </c>
      <c r="H772" s="311">
        <v>0.106549364613881</v>
      </c>
      <c r="I772" s="249">
        <v>2.2283464566929099</v>
      </c>
      <c r="J772" s="249">
        <v>-0.59397819187171497</v>
      </c>
      <c r="K772" s="92">
        <v>-1215.2793805695301</v>
      </c>
    </row>
    <row r="773" spans="2:11" x14ac:dyDescent="0.2">
      <c r="B773" s="295">
        <v>10</v>
      </c>
      <c r="C773" s="295">
        <v>2235</v>
      </c>
      <c r="D773" s="312" t="s">
        <v>1342</v>
      </c>
      <c r="E773" s="310">
        <v>1190</v>
      </c>
      <c r="F773" s="310">
        <v>226</v>
      </c>
      <c r="G773" s="310">
        <v>665</v>
      </c>
      <c r="H773" s="311">
        <v>0.189915966386555</v>
      </c>
      <c r="I773" s="249">
        <v>2.1293233082706799</v>
      </c>
      <c r="J773" s="249">
        <v>-0.52922637887085899</v>
      </c>
      <c r="K773" s="92">
        <v>-629.77939085632204</v>
      </c>
    </row>
    <row r="774" spans="2:11" x14ac:dyDescent="0.2">
      <c r="B774" s="295">
        <v>10</v>
      </c>
      <c r="C774" s="295">
        <v>2236</v>
      </c>
      <c r="D774" s="312" t="s">
        <v>1343</v>
      </c>
      <c r="E774" s="310">
        <v>7448</v>
      </c>
      <c r="F774" s="310">
        <v>2746</v>
      </c>
      <c r="G774" s="310">
        <v>3584</v>
      </c>
      <c r="H774" s="311">
        <v>0.36868958109559602</v>
      </c>
      <c r="I774" s="249">
        <v>2.84430803571429</v>
      </c>
      <c r="J774" s="249">
        <v>-5.5935941128414601E-2</v>
      </c>
      <c r="K774" s="92">
        <v>-416.61088952443203</v>
      </c>
    </row>
    <row r="775" spans="2:11" x14ac:dyDescent="0.2">
      <c r="B775" s="295">
        <v>10</v>
      </c>
      <c r="C775" s="295">
        <v>2250</v>
      </c>
      <c r="D775" s="312" t="s">
        <v>1344</v>
      </c>
      <c r="E775" s="310">
        <v>1420</v>
      </c>
      <c r="F775" s="310">
        <v>584</v>
      </c>
      <c r="G775" s="310">
        <v>337</v>
      </c>
      <c r="H775" s="311">
        <v>0.41126760563380299</v>
      </c>
      <c r="I775" s="249">
        <v>5.9465875370919896</v>
      </c>
      <c r="J775" s="249">
        <v>-0.11775252377563999</v>
      </c>
      <c r="K775" s="92">
        <v>-167.20858376140899</v>
      </c>
    </row>
    <row r="776" spans="2:11" x14ac:dyDescent="0.2">
      <c r="B776" s="295">
        <v>10</v>
      </c>
      <c r="C776" s="295">
        <v>2254</v>
      </c>
      <c r="D776" s="312" t="s">
        <v>1345</v>
      </c>
      <c r="E776" s="310">
        <v>5454</v>
      </c>
      <c r="F776" s="310">
        <v>2651</v>
      </c>
      <c r="G776" s="310">
        <v>2035</v>
      </c>
      <c r="H776" s="311">
        <v>0.48606527319398601</v>
      </c>
      <c r="I776" s="249">
        <v>3.9828009828009798</v>
      </c>
      <c r="J776" s="249">
        <v>5.1739229032276103E-2</v>
      </c>
      <c r="K776" s="92">
        <v>282.185755142034</v>
      </c>
    </row>
    <row r="777" spans="2:11" x14ac:dyDescent="0.2">
      <c r="B777" s="295">
        <v>10</v>
      </c>
      <c r="C777" s="295">
        <v>2257</v>
      </c>
      <c r="D777" s="312" t="s">
        <v>1346</v>
      </c>
      <c r="E777" s="310">
        <v>1002</v>
      </c>
      <c r="F777" s="310">
        <v>718</v>
      </c>
      <c r="G777" s="310">
        <v>417</v>
      </c>
      <c r="H777" s="311">
        <v>0.71656686626746502</v>
      </c>
      <c r="I777" s="249">
        <v>4.12470023980815</v>
      </c>
      <c r="J777" s="249">
        <v>0.16810005779552101</v>
      </c>
      <c r="K777" s="92">
        <v>168.43625791111199</v>
      </c>
    </row>
    <row r="778" spans="2:11" x14ac:dyDescent="0.2">
      <c r="B778" s="295">
        <v>10</v>
      </c>
      <c r="C778" s="295">
        <v>2258</v>
      </c>
      <c r="D778" s="312" t="s">
        <v>1347</v>
      </c>
      <c r="E778" s="310">
        <v>464</v>
      </c>
      <c r="F778" s="310">
        <v>103</v>
      </c>
      <c r="G778" s="310">
        <v>312</v>
      </c>
      <c r="H778" s="311">
        <v>0.22198275862069</v>
      </c>
      <c r="I778" s="249">
        <v>1.8173076923076901</v>
      </c>
      <c r="J778" s="249">
        <v>-0.52891214183281998</v>
      </c>
      <c r="K778" s="92">
        <v>-245.41523381042799</v>
      </c>
    </row>
    <row r="779" spans="2:11" x14ac:dyDescent="0.2">
      <c r="B779" s="295">
        <v>10</v>
      </c>
      <c r="C779" s="295">
        <v>2259</v>
      </c>
      <c r="D779" s="312" t="s">
        <v>1348</v>
      </c>
      <c r="E779" s="310">
        <v>679</v>
      </c>
      <c r="F779" s="310">
        <v>148</v>
      </c>
      <c r="G779" s="310">
        <v>870</v>
      </c>
      <c r="H779" s="311">
        <v>0.21796759941089799</v>
      </c>
      <c r="I779" s="249">
        <v>0.95057471264367799</v>
      </c>
      <c r="J779" s="249">
        <v>-0.55683917464436505</v>
      </c>
      <c r="K779" s="92">
        <v>-378.093799583524</v>
      </c>
    </row>
    <row r="780" spans="2:11" x14ac:dyDescent="0.2">
      <c r="B780" s="295">
        <v>10</v>
      </c>
      <c r="C780" s="295">
        <v>2260</v>
      </c>
      <c r="D780" s="312" t="s">
        <v>1349</v>
      </c>
      <c r="E780" s="310">
        <v>289</v>
      </c>
      <c r="F780" s="310">
        <v>114</v>
      </c>
      <c r="G780" s="310">
        <v>164</v>
      </c>
      <c r="H780" s="311">
        <v>0.39446366782006898</v>
      </c>
      <c r="I780" s="249">
        <v>2.4573170731707301</v>
      </c>
      <c r="J780" s="249">
        <v>-0.30523868982893199</v>
      </c>
      <c r="K780" s="92">
        <v>-88.213981360561306</v>
      </c>
    </row>
    <row r="781" spans="2:11" x14ac:dyDescent="0.2">
      <c r="B781" s="295">
        <v>10</v>
      </c>
      <c r="C781" s="295">
        <v>2261</v>
      </c>
      <c r="D781" s="312" t="s">
        <v>1350</v>
      </c>
      <c r="E781" s="310">
        <v>174</v>
      </c>
      <c r="F781" s="310">
        <v>102</v>
      </c>
      <c r="G781" s="310">
        <v>95</v>
      </c>
      <c r="H781" s="311">
        <v>0.58620689655172398</v>
      </c>
      <c r="I781" s="249">
        <v>2.9052631578947401</v>
      </c>
      <c r="J781" s="249">
        <v>-6.3083305957577301E-2</v>
      </c>
      <c r="K781" s="92">
        <v>-10.976495236618501</v>
      </c>
    </row>
    <row r="782" spans="2:11" x14ac:dyDescent="0.2">
      <c r="B782" s="295">
        <v>10</v>
      </c>
      <c r="C782" s="295">
        <v>2262</v>
      </c>
      <c r="D782" s="312" t="s">
        <v>1351</v>
      </c>
      <c r="E782" s="310">
        <v>4352</v>
      </c>
      <c r="F782" s="310">
        <v>869</v>
      </c>
      <c r="G782" s="310">
        <v>1717</v>
      </c>
      <c r="H782" s="311">
        <v>0.19967830882352899</v>
      </c>
      <c r="I782" s="249">
        <v>3.04076878276063</v>
      </c>
      <c r="J782" s="249">
        <v>-0.367134890351758</v>
      </c>
      <c r="K782" s="92">
        <v>-1597.7710428108501</v>
      </c>
    </row>
    <row r="783" spans="2:11" x14ac:dyDescent="0.2">
      <c r="B783" s="295">
        <v>10</v>
      </c>
      <c r="C783" s="295">
        <v>2265</v>
      </c>
      <c r="D783" s="312" t="s">
        <v>1352</v>
      </c>
      <c r="E783" s="310">
        <v>4970</v>
      </c>
      <c r="F783" s="310">
        <v>2459</v>
      </c>
      <c r="G783" s="310">
        <v>1220</v>
      </c>
      <c r="H783" s="311">
        <v>0.49476861167002001</v>
      </c>
      <c r="I783" s="249">
        <v>6.0893442622950804</v>
      </c>
      <c r="J783" s="249">
        <v>0.11978065433195</v>
      </c>
      <c r="K783" s="92">
        <v>595.30985202979105</v>
      </c>
    </row>
    <row r="784" spans="2:11" x14ac:dyDescent="0.2">
      <c r="B784" s="295">
        <v>10</v>
      </c>
      <c r="C784" s="295">
        <v>2266</v>
      </c>
      <c r="D784" s="312" t="s">
        <v>1353</v>
      </c>
      <c r="E784" s="310">
        <v>693</v>
      </c>
      <c r="F784" s="310">
        <v>133</v>
      </c>
      <c r="G784" s="310">
        <v>290</v>
      </c>
      <c r="H784" s="311">
        <v>0.19191919191919199</v>
      </c>
      <c r="I784" s="249">
        <v>2.8482758620689701</v>
      </c>
      <c r="J784" s="249">
        <v>-0.51951263820809501</v>
      </c>
      <c r="K784" s="92">
        <v>-360.02225827821002</v>
      </c>
    </row>
    <row r="785" spans="2:11" x14ac:dyDescent="0.2">
      <c r="B785" s="295">
        <v>10</v>
      </c>
      <c r="C785" s="295">
        <v>2271</v>
      </c>
      <c r="D785" s="312" t="s">
        <v>1354</v>
      </c>
      <c r="E785" s="310">
        <v>565</v>
      </c>
      <c r="F785" s="310">
        <v>331</v>
      </c>
      <c r="G785" s="310">
        <v>32</v>
      </c>
      <c r="H785" s="311">
        <v>0.58584070796460197</v>
      </c>
      <c r="I785" s="249">
        <v>28</v>
      </c>
      <c r="J785" s="249">
        <v>0.85156427921270506</v>
      </c>
      <c r="K785" s="92">
        <v>481.13381775517797</v>
      </c>
    </row>
    <row r="786" spans="2:11" x14ac:dyDescent="0.2">
      <c r="B786" s="295">
        <v>10</v>
      </c>
      <c r="C786" s="295">
        <v>2272</v>
      </c>
      <c r="D786" s="312" t="s">
        <v>1355</v>
      </c>
      <c r="E786" s="310">
        <v>2044</v>
      </c>
      <c r="F786" s="310">
        <v>398</v>
      </c>
      <c r="G786" s="310">
        <v>1136</v>
      </c>
      <c r="H786" s="311">
        <v>0.19471624266144799</v>
      </c>
      <c r="I786" s="249">
        <v>2.14964788732394</v>
      </c>
      <c r="J786" s="249">
        <v>-0.49095337654033</v>
      </c>
      <c r="K786" s="92">
        <v>-1003.50870164843</v>
      </c>
    </row>
    <row r="787" spans="2:11" x14ac:dyDescent="0.2">
      <c r="B787" s="295">
        <v>10</v>
      </c>
      <c r="C787" s="295">
        <v>2274</v>
      </c>
      <c r="D787" s="312" t="s">
        <v>1356</v>
      </c>
      <c r="E787" s="310">
        <v>972</v>
      </c>
      <c r="F787" s="310">
        <v>442</v>
      </c>
      <c r="G787" s="310">
        <v>110</v>
      </c>
      <c r="H787" s="311">
        <v>0.45473251028806599</v>
      </c>
      <c r="I787" s="249">
        <v>12.8545454545455</v>
      </c>
      <c r="J787" s="249">
        <v>0.16569231874104201</v>
      </c>
      <c r="K787" s="92">
        <v>161.05293381629301</v>
      </c>
    </row>
    <row r="788" spans="2:11" x14ac:dyDescent="0.2">
      <c r="B788" s="295">
        <v>10</v>
      </c>
      <c r="C788" s="295">
        <v>2275</v>
      </c>
      <c r="D788" s="312" t="s">
        <v>1357</v>
      </c>
      <c r="E788" s="310">
        <v>8279</v>
      </c>
      <c r="F788" s="310">
        <v>4703</v>
      </c>
      <c r="G788" s="310">
        <v>2470</v>
      </c>
      <c r="H788" s="311">
        <v>0.568063775818336</v>
      </c>
      <c r="I788" s="249">
        <v>5.2558704453441303</v>
      </c>
      <c r="J788" s="249">
        <v>0.30105258432776599</v>
      </c>
      <c r="K788" s="92">
        <v>2492.4143456495799</v>
      </c>
    </row>
    <row r="789" spans="2:11" x14ac:dyDescent="0.2">
      <c r="B789" s="295">
        <v>10</v>
      </c>
      <c r="C789" s="295">
        <v>2276</v>
      </c>
      <c r="D789" s="312" t="s">
        <v>1358</v>
      </c>
      <c r="E789" s="310">
        <v>1183</v>
      </c>
      <c r="F789" s="310">
        <v>754</v>
      </c>
      <c r="G789" s="310">
        <v>751</v>
      </c>
      <c r="H789" s="311">
        <v>0.63736263736263699</v>
      </c>
      <c r="I789" s="249">
        <v>2.5792276964047902</v>
      </c>
      <c r="J789" s="249">
        <v>2.4219080155799901E-2</v>
      </c>
      <c r="K789" s="92">
        <v>28.651171824311302</v>
      </c>
    </row>
    <row r="790" spans="2:11" x14ac:dyDescent="0.2">
      <c r="B790" s="295">
        <v>10</v>
      </c>
      <c r="C790" s="295">
        <v>2278</v>
      </c>
      <c r="D790" s="312" t="s">
        <v>1359</v>
      </c>
      <c r="E790" s="310">
        <v>441</v>
      </c>
      <c r="F790" s="310">
        <v>161</v>
      </c>
      <c r="G790" s="310">
        <v>285</v>
      </c>
      <c r="H790" s="311">
        <v>0.365079365079365</v>
      </c>
      <c r="I790" s="249">
        <v>2.1122807017543899</v>
      </c>
      <c r="J790" s="249">
        <v>-0.34726692190279801</v>
      </c>
      <c r="K790" s="92">
        <v>-153.14471255913401</v>
      </c>
    </row>
    <row r="791" spans="2:11" x14ac:dyDescent="0.2">
      <c r="B791" s="295">
        <v>10</v>
      </c>
      <c r="C791" s="295">
        <v>2284</v>
      </c>
      <c r="D791" s="312" t="s">
        <v>1360</v>
      </c>
      <c r="E791" s="310">
        <v>3819</v>
      </c>
      <c r="F791" s="310">
        <v>1158</v>
      </c>
      <c r="G791" s="310">
        <v>1696</v>
      </c>
      <c r="H791" s="311">
        <v>0.30322073841319702</v>
      </c>
      <c r="I791" s="249">
        <v>2.93455188679245</v>
      </c>
      <c r="J791" s="249">
        <v>-0.266383507414579</v>
      </c>
      <c r="K791" s="92">
        <v>-1017.31861481628</v>
      </c>
    </row>
    <row r="792" spans="2:11" x14ac:dyDescent="0.2">
      <c r="B792" s="295">
        <v>10</v>
      </c>
      <c r="C792" s="295">
        <v>2291</v>
      </c>
      <c r="D792" s="312" t="s">
        <v>1361</v>
      </c>
      <c r="E792" s="310">
        <v>2028</v>
      </c>
      <c r="F792" s="310">
        <v>523</v>
      </c>
      <c r="G792" s="310">
        <v>1603</v>
      </c>
      <c r="H792" s="311">
        <v>0.25788954635108502</v>
      </c>
      <c r="I792" s="249">
        <v>1.5913911416094799</v>
      </c>
      <c r="J792" s="249">
        <v>-0.43568589613755099</v>
      </c>
      <c r="K792" s="92">
        <v>-883.57099736695295</v>
      </c>
    </row>
    <row r="793" spans="2:11" x14ac:dyDescent="0.2">
      <c r="B793" s="295">
        <v>10</v>
      </c>
      <c r="C793" s="295">
        <v>2292</v>
      </c>
      <c r="D793" s="312" t="s">
        <v>1362</v>
      </c>
      <c r="E793" s="310">
        <v>645</v>
      </c>
      <c r="F793" s="310">
        <v>83</v>
      </c>
      <c r="G793" s="310">
        <v>327</v>
      </c>
      <c r="H793" s="311">
        <v>0.128682170542636</v>
      </c>
      <c r="I793" s="249">
        <v>2.2262996941896001</v>
      </c>
      <c r="J793" s="249">
        <v>-0.61959137599412195</v>
      </c>
      <c r="K793" s="92">
        <v>-399.63643751620901</v>
      </c>
    </row>
    <row r="794" spans="2:11" x14ac:dyDescent="0.2">
      <c r="B794" s="295">
        <v>10</v>
      </c>
      <c r="C794" s="295">
        <v>2293</v>
      </c>
      <c r="D794" s="312" t="s">
        <v>1363</v>
      </c>
      <c r="E794" s="310">
        <v>7964</v>
      </c>
      <c r="F794" s="310">
        <v>4021</v>
      </c>
      <c r="G794" s="310">
        <v>2875</v>
      </c>
      <c r="H794" s="311">
        <v>0.50489703666499197</v>
      </c>
      <c r="I794" s="249">
        <v>4.16869565217391</v>
      </c>
      <c r="J794" s="249">
        <v>0.17442952773565101</v>
      </c>
      <c r="K794" s="92">
        <v>1389.1567588867199</v>
      </c>
    </row>
    <row r="795" spans="2:11" x14ac:dyDescent="0.2">
      <c r="B795" s="295">
        <v>10</v>
      </c>
      <c r="C795" s="295">
        <v>2294</v>
      </c>
      <c r="D795" s="312" t="s">
        <v>1364</v>
      </c>
      <c r="E795" s="310">
        <v>1634</v>
      </c>
      <c r="F795" s="310">
        <v>376</v>
      </c>
      <c r="G795" s="310">
        <v>510</v>
      </c>
      <c r="H795" s="311">
        <v>0.23011015911872701</v>
      </c>
      <c r="I795" s="249">
        <v>3.9411764705882399</v>
      </c>
      <c r="J795" s="249">
        <v>-0.39939698804290702</v>
      </c>
      <c r="K795" s="92">
        <v>-652.61467846210996</v>
      </c>
    </row>
    <row r="796" spans="2:11" x14ac:dyDescent="0.2">
      <c r="B796" s="295">
        <v>10</v>
      </c>
      <c r="C796" s="295">
        <v>2295</v>
      </c>
      <c r="D796" s="312" t="s">
        <v>1365</v>
      </c>
      <c r="E796" s="310">
        <v>3408</v>
      </c>
      <c r="F796" s="310">
        <v>1087</v>
      </c>
      <c r="G796" s="310">
        <v>1418</v>
      </c>
      <c r="H796" s="311">
        <v>0.31895539906103298</v>
      </c>
      <c r="I796" s="249">
        <v>3.1699576868829298</v>
      </c>
      <c r="J796" s="249">
        <v>-0.25432523001116097</v>
      </c>
      <c r="K796" s="92">
        <v>-866.74038387803796</v>
      </c>
    </row>
    <row r="797" spans="2:11" x14ac:dyDescent="0.2">
      <c r="B797" s="295">
        <v>10</v>
      </c>
      <c r="C797" s="295">
        <v>2296</v>
      </c>
      <c r="D797" s="312" t="s">
        <v>1366</v>
      </c>
      <c r="E797" s="310">
        <v>1403</v>
      </c>
      <c r="F797" s="310">
        <v>318</v>
      </c>
      <c r="G797" s="310">
        <v>900</v>
      </c>
      <c r="H797" s="311">
        <v>0.22665716322166801</v>
      </c>
      <c r="I797" s="249">
        <v>1.91222222222222</v>
      </c>
      <c r="J797" s="249">
        <v>-0.484950881758829</v>
      </c>
      <c r="K797" s="92">
        <v>-680.38608710763799</v>
      </c>
    </row>
    <row r="798" spans="2:11" x14ac:dyDescent="0.2">
      <c r="B798" s="295">
        <v>10</v>
      </c>
      <c r="C798" s="295">
        <v>2299</v>
      </c>
      <c r="D798" s="312" t="s">
        <v>1367</v>
      </c>
      <c r="E798" s="310">
        <v>3594</v>
      </c>
      <c r="F798" s="310">
        <v>1610</v>
      </c>
      <c r="G798" s="310">
        <v>6072</v>
      </c>
      <c r="H798" s="311">
        <v>0.44796883695047301</v>
      </c>
      <c r="I798" s="249">
        <v>0.85704874835309597</v>
      </c>
      <c r="J798" s="249">
        <v>-0.17540807881044401</v>
      </c>
      <c r="K798" s="92">
        <v>-630.41663524473597</v>
      </c>
    </row>
    <row r="799" spans="2:11" x14ac:dyDescent="0.2">
      <c r="B799" s="295">
        <v>10</v>
      </c>
      <c r="C799" s="295">
        <v>2300</v>
      </c>
      <c r="D799" s="312" t="s">
        <v>1368</v>
      </c>
      <c r="E799" s="310">
        <v>1048</v>
      </c>
      <c r="F799" s="310">
        <v>156</v>
      </c>
      <c r="G799" s="310">
        <v>1769</v>
      </c>
      <c r="H799" s="311">
        <v>0.14885496183206101</v>
      </c>
      <c r="I799" s="249">
        <v>0.68061051441492404</v>
      </c>
      <c r="J799" s="249">
        <v>-0.63582849668043195</v>
      </c>
      <c r="K799" s="92">
        <v>-666.34826452109201</v>
      </c>
    </row>
    <row r="800" spans="2:11" x14ac:dyDescent="0.2">
      <c r="B800" s="295">
        <v>10</v>
      </c>
      <c r="C800" s="295">
        <v>2301</v>
      </c>
      <c r="D800" s="312" t="s">
        <v>1369</v>
      </c>
      <c r="E800" s="310">
        <v>1103</v>
      </c>
      <c r="F800" s="310">
        <v>199</v>
      </c>
      <c r="G800" s="310">
        <v>722</v>
      </c>
      <c r="H800" s="311">
        <v>0.18041704442429701</v>
      </c>
      <c r="I800" s="249">
        <v>1.80332409972299</v>
      </c>
      <c r="J800" s="249">
        <v>-0.55557421063321399</v>
      </c>
      <c r="K800" s="92">
        <v>-612.79835432843504</v>
      </c>
    </row>
    <row r="801" spans="2:11" x14ac:dyDescent="0.2">
      <c r="B801" s="295">
        <v>10</v>
      </c>
      <c r="C801" s="295">
        <v>2302</v>
      </c>
      <c r="D801" s="312" t="s">
        <v>1370</v>
      </c>
      <c r="E801" s="310">
        <v>2076</v>
      </c>
      <c r="F801" s="310">
        <v>542</v>
      </c>
      <c r="G801" s="310">
        <v>1663</v>
      </c>
      <c r="H801" s="311">
        <v>0.26107899807321799</v>
      </c>
      <c r="I801" s="249">
        <v>1.57426337943476</v>
      </c>
      <c r="J801" s="249">
        <v>-0.43068270059792002</v>
      </c>
      <c r="K801" s="92">
        <v>-894.09728644128199</v>
      </c>
    </row>
    <row r="802" spans="2:11" x14ac:dyDescent="0.2">
      <c r="B802" s="295">
        <v>10</v>
      </c>
      <c r="C802" s="295">
        <v>2303</v>
      </c>
      <c r="D802" s="312" t="s">
        <v>1371</v>
      </c>
      <c r="E802" s="310">
        <v>958</v>
      </c>
      <c r="F802" s="310">
        <v>175</v>
      </c>
      <c r="G802" s="310">
        <v>688</v>
      </c>
      <c r="H802" s="311">
        <v>0.182672233820459</v>
      </c>
      <c r="I802" s="249">
        <v>1.6468023255813999</v>
      </c>
      <c r="J802" s="249">
        <v>-0.56387703174836401</v>
      </c>
      <c r="K802" s="92">
        <v>-540.194196414933</v>
      </c>
    </row>
    <row r="803" spans="2:11" x14ac:dyDescent="0.2">
      <c r="B803" s="295">
        <v>10</v>
      </c>
      <c r="C803" s="295">
        <v>2304</v>
      </c>
      <c r="D803" s="312" t="s">
        <v>1372</v>
      </c>
      <c r="E803" s="310">
        <v>1345</v>
      </c>
      <c r="F803" s="310">
        <v>398</v>
      </c>
      <c r="G803" s="310">
        <v>1565</v>
      </c>
      <c r="H803" s="311">
        <v>0.295910780669145</v>
      </c>
      <c r="I803" s="249">
        <v>1.11373801916933</v>
      </c>
      <c r="J803" s="249">
        <v>-0.43256201533015698</v>
      </c>
      <c r="K803" s="92">
        <v>-581.79591061906103</v>
      </c>
    </row>
    <row r="804" spans="2:11" x14ac:dyDescent="0.2">
      <c r="B804" s="295">
        <v>10</v>
      </c>
      <c r="C804" s="295">
        <v>2305</v>
      </c>
      <c r="D804" s="312" t="s">
        <v>1373</v>
      </c>
      <c r="E804" s="310">
        <v>4035</v>
      </c>
      <c r="F804" s="310">
        <v>1566</v>
      </c>
      <c r="G804" s="310">
        <v>1344</v>
      </c>
      <c r="H804" s="311">
        <v>0.38810408921933098</v>
      </c>
      <c r="I804" s="249">
        <v>4.16741071428571</v>
      </c>
      <c r="J804" s="249">
        <v>-0.112125941913006</v>
      </c>
      <c r="K804" s="92">
        <v>-452.42817561897903</v>
      </c>
    </row>
    <row r="805" spans="2:11" x14ac:dyDescent="0.2">
      <c r="B805" s="295">
        <v>10</v>
      </c>
      <c r="C805" s="295">
        <v>2306</v>
      </c>
      <c r="D805" s="312" t="s">
        <v>1374</v>
      </c>
      <c r="E805" s="310">
        <v>3450</v>
      </c>
      <c r="F805" s="310">
        <v>1836</v>
      </c>
      <c r="G805" s="310">
        <v>840</v>
      </c>
      <c r="H805" s="311">
        <v>0.53217391304347805</v>
      </c>
      <c r="I805" s="249">
        <v>6.29285714285714</v>
      </c>
      <c r="J805" s="249">
        <v>0.11546452768903701</v>
      </c>
      <c r="K805" s="92">
        <v>398.35262052717701</v>
      </c>
    </row>
    <row r="806" spans="2:11" x14ac:dyDescent="0.2">
      <c r="B806" s="295">
        <v>10</v>
      </c>
      <c r="C806" s="295">
        <v>2307</v>
      </c>
      <c r="D806" s="312" t="s">
        <v>1375</v>
      </c>
      <c r="E806" s="310">
        <v>1345</v>
      </c>
      <c r="F806" s="310">
        <v>361</v>
      </c>
      <c r="G806" s="310">
        <v>357</v>
      </c>
      <c r="H806" s="311">
        <v>0.26840148698884803</v>
      </c>
      <c r="I806" s="249">
        <v>4.7787114845938401</v>
      </c>
      <c r="J806" s="249">
        <v>-0.33409194922957902</v>
      </c>
      <c r="K806" s="92">
        <v>-449.353671713783</v>
      </c>
    </row>
    <row r="807" spans="2:11" x14ac:dyDescent="0.2">
      <c r="B807" s="295">
        <v>10</v>
      </c>
      <c r="C807" s="295">
        <v>2308</v>
      </c>
      <c r="D807" s="312" t="s">
        <v>1376</v>
      </c>
      <c r="E807" s="310">
        <v>2375</v>
      </c>
      <c r="F807" s="310">
        <v>483</v>
      </c>
      <c r="G807" s="310">
        <v>1587</v>
      </c>
      <c r="H807" s="311">
        <v>0.203368421052632</v>
      </c>
      <c r="I807" s="249">
        <v>1.80088216761185</v>
      </c>
      <c r="J807" s="249">
        <v>-0.48075810755929199</v>
      </c>
      <c r="K807" s="92">
        <v>-1141.8005054533201</v>
      </c>
    </row>
    <row r="808" spans="2:11" x14ac:dyDescent="0.2">
      <c r="B808" s="295">
        <v>10</v>
      </c>
      <c r="C808" s="295">
        <v>2309</v>
      </c>
      <c r="D808" s="312" t="s">
        <v>1377</v>
      </c>
      <c r="E808" s="310">
        <v>5579</v>
      </c>
      <c r="F808" s="310">
        <v>2469</v>
      </c>
      <c r="G808" s="310">
        <v>1315</v>
      </c>
      <c r="H808" s="311">
        <v>0.44255242875067202</v>
      </c>
      <c r="I808" s="249">
        <v>6.1201520912547496</v>
      </c>
      <c r="J808" s="249">
        <v>8.08142410629865E-2</v>
      </c>
      <c r="K808" s="92">
        <v>450.86265089040199</v>
      </c>
    </row>
    <row r="809" spans="2:11" x14ac:dyDescent="0.2">
      <c r="B809" s="295">
        <v>10</v>
      </c>
      <c r="C809" s="295">
        <v>2321</v>
      </c>
      <c r="D809" s="312" t="s">
        <v>1378</v>
      </c>
      <c r="E809" s="310">
        <v>3521</v>
      </c>
      <c r="F809" s="310">
        <v>737</v>
      </c>
      <c r="G809" s="310">
        <v>978</v>
      </c>
      <c r="H809" s="311">
        <v>0.209315535359273</v>
      </c>
      <c r="I809" s="249">
        <v>4.35378323108384</v>
      </c>
      <c r="J809" s="249">
        <v>-0.33935929645094198</v>
      </c>
      <c r="K809" s="92">
        <v>-1194.8840828037701</v>
      </c>
    </row>
    <row r="810" spans="2:11" x14ac:dyDescent="0.2">
      <c r="B810" s="295">
        <v>10</v>
      </c>
      <c r="C810" s="295">
        <v>2323</v>
      </c>
      <c r="D810" s="312" t="s">
        <v>1379</v>
      </c>
      <c r="E810" s="310">
        <v>1505</v>
      </c>
      <c r="F810" s="310">
        <v>433</v>
      </c>
      <c r="G810" s="310">
        <v>410</v>
      </c>
      <c r="H810" s="311">
        <v>0.287707641196013</v>
      </c>
      <c r="I810" s="249">
        <v>4.72682926829268</v>
      </c>
      <c r="J810" s="249">
        <v>-0.30680596330079801</v>
      </c>
      <c r="K810" s="92">
        <v>-461.74297476769999</v>
      </c>
    </row>
    <row r="811" spans="2:11" x14ac:dyDescent="0.2">
      <c r="B811" s="295">
        <v>10</v>
      </c>
      <c r="C811" s="295">
        <v>2325</v>
      </c>
      <c r="D811" s="312" t="s">
        <v>1380</v>
      </c>
      <c r="E811" s="310">
        <v>6971</v>
      </c>
      <c r="F811" s="310">
        <v>3759</v>
      </c>
      <c r="G811" s="310">
        <v>4596</v>
      </c>
      <c r="H811" s="311">
        <v>0.539233969301391</v>
      </c>
      <c r="I811" s="249">
        <v>2.33463881636205</v>
      </c>
      <c r="J811" s="249">
        <v>0.11291695682024901</v>
      </c>
      <c r="K811" s="92">
        <v>787.14410599395899</v>
      </c>
    </row>
    <row r="812" spans="2:11" x14ac:dyDescent="0.2">
      <c r="B812" s="295">
        <v>10</v>
      </c>
      <c r="C812" s="295">
        <v>2328</v>
      </c>
      <c r="D812" s="312" t="s">
        <v>1381</v>
      </c>
      <c r="E812" s="310">
        <v>880</v>
      </c>
      <c r="F812" s="310">
        <v>198</v>
      </c>
      <c r="G812" s="310">
        <v>447</v>
      </c>
      <c r="H812" s="311">
        <v>0.22500000000000001</v>
      </c>
      <c r="I812" s="249">
        <v>2.4116331096196899</v>
      </c>
      <c r="J812" s="249">
        <v>-0.48848053314543699</v>
      </c>
      <c r="K812" s="92">
        <v>-429.86286916798502</v>
      </c>
    </row>
    <row r="813" spans="2:11" x14ac:dyDescent="0.2">
      <c r="B813" s="295">
        <v>10</v>
      </c>
      <c r="C813" s="295">
        <v>2333</v>
      </c>
      <c r="D813" s="312" t="s">
        <v>1382</v>
      </c>
      <c r="E813" s="310">
        <v>1140</v>
      </c>
      <c r="F813" s="310">
        <v>227</v>
      </c>
      <c r="G813" s="310">
        <v>590</v>
      </c>
      <c r="H813" s="311">
        <v>0.19912280701754401</v>
      </c>
      <c r="I813" s="249">
        <v>2.31694915254237</v>
      </c>
      <c r="J813" s="249">
        <v>-0.51329271123999598</v>
      </c>
      <c r="K813" s="92">
        <v>-585.15369081359495</v>
      </c>
    </row>
    <row r="814" spans="2:11" x14ac:dyDescent="0.2">
      <c r="B814" s="295">
        <v>10</v>
      </c>
      <c r="C814" s="295">
        <v>2335</v>
      </c>
      <c r="D814" s="312" t="s">
        <v>1383</v>
      </c>
      <c r="E814" s="310">
        <v>1005</v>
      </c>
      <c r="F814" s="310">
        <v>199</v>
      </c>
      <c r="G814" s="310">
        <v>971</v>
      </c>
      <c r="H814" s="311">
        <v>0.19800995024875601</v>
      </c>
      <c r="I814" s="249">
        <v>1.2399588053552999</v>
      </c>
      <c r="J814" s="249">
        <v>-0.55830133221810396</v>
      </c>
      <c r="K814" s="92">
        <v>-561.09283887919401</v>
      </c>
    </row>
    <row r="815" spans="2:11" x14ac:dyDescent="0.2">
      <c r="B815" s="295">
        <v>10</v>
      </c>
      <c r="C815" s="295">
        <v>2336</v>
      </c>
      <c r="D815" s="312" t="s">
        <v>1384</v>
      </c>
      <c r="E815" s="310">
        <v>1413</v>
      </c>
      <c r="F815" s="310">
        <v>449</v>
      </c>
      <c r="G815" s="310">
        <v>2883</v>
      </c>
      <c r="H815" s="311">
        <v>0.31776362349610798</v>
      </c>
      <c r="I815" s="249">
        <v>0.64585501214013197</v>
      </c>
      <c r="J815" s="249">
        <v>-0.42056811025322199</v>
      </c>
      <c r="K815" s="92">
        <v>-594.26273978780296</v>
      </c>
    </row>
    <row r="816" spans="2:11" x14ac:dyDescent="0.2">
      <c r="B816" s="295">
        <v>10</v>
      </c>
      <c r="C816" s="295">
        <v>2337</v>
      </c>
      <c r="D816" s="312" t="s">
        <v>1385</v>
      </c>
      <c r="E816" s="310">
        <v>1208</v>
      </c>
      <c r="F816" s="310">
        <v>174</v>
      </c>
      <c r="G816" s="310">
        <v>953</v>
      </c>
      <c r="H816" s="311">
        <v>0.14403973509933801</v>
      </c>
      <c r="I816" s="249">
        <v>1.4501573976915001</v>
      </c>
      <c r="J816" s="249">
        <v>-0.60804440735571197</v>
      </c>
      <c r="K816" s="92">
        <v>-734.5176440857</v>
      </c>
    </row>
    <row r="817" spans="2:11" x14ac:dyDescent="0.2">
      <c r="B817" s="295">
        <v>10</v>
      </c>
      <c r="C817" s="295">
        <v>2338</v>
      </c>
      <c r="D817" s="312" t="s">
        <v>1386</v>
      </c>
      <c r="E817" s="310">
        <v>1188</v>
      </c>
      <c r="F817" s="310">
        <v>261</v>
      </c>
      <c r="G817" s="310">
        <v>1335</v>
      </c>
      <c r="H817" s="311">
        <v>0.21969696969697</v>
      </c>
      <c r="I817" s="249">
        <v>1.0853932584269701</v>
      </c>
      <c r="J817" s="249">
        <v>-0.530984021977431</v>
      </c>
      <c r="K817" s="92">
        <v>-630.80901810918795</v>
      </c>
    </row>
    <row r="818" spans="2:11" x14ac:dyDescent="0.2">
      <c r="B818" s="295">
        <v>11</v>
      </c>
      <c r="C818" s="295">
        <v>2401</v>
      </c>
      <c r="D818" s="312" t="s">
        <v>1387</v>
      </c>
      <c r="E818" s="310">
        <v>3683</v>
      </c>
      <c r="F818" s="310">
        <v>3808</v>
      </c>
      <c r="G818" s="310">
        <v>691</v>
      </c>
      <c r="H818" s="311">
        <v>1.0339397230518601</v>
      </c>
      <c r="I818" s="249">
        <v>10.840810419681601</v>
      </c>
      <c r="J818" s="249">
        <v>0.89015979259171796</v>
      </c>
      <c r="K818" s="92">
        <v>3278.4585161153</v>
      </c>
    </row>
    <row r="819" spans="2:11" x14ac:dyDescent="0.2">
      <c r="B819" s="295">
        <v>11</v>
      </c>
      <c r="C819" s="295">
        <v>2402</v>
      </c>
      <c r="D819" s="312" t="s">
        <v>1388</v>
      </c>
      <c r="E819" s="310">
        <v>1644</v>
      </c>
      <c r="F819" s="310">
        <v>3329</v>
      </c>
      <c r="G819" s="310">
        <v>551</v>
      </c>
      <c r="H819" s="311">
        <v>2.0249391727493902</v>
      </c>
      <c r="I819" s="249">
        <v>9.0254083484573506</v>
      </c>
      <c r="J819" s="249">
        <v>1.9397268653607</v>
      </c>
      <c r="K819" s="92">
        <v>3188.9109666529898</v>
      </c>
    </row>
    <row r="820" spans="2:11" x14ac:dyDescent="0.2">
      <c r="B820" s="295">
        <v>11</v>
      </c>
      <c r="C820" s="295">
        <v>2403</v>
      </c>
      <c r="D820" s="312" t="s">
        <v>1389</v>
      </c>
      <c r="E820" s="310">
        <v>1805</v>
      </c>
      <c r="F820" s="310">
        <v>618</v>
      </c>
      <c r="G820" s="310">
        <v>858</v>
      </c>
      <c r="H820" s="311">
        <v>0.34238227146814398</v>
      </c>
      <c r="I820" s="249">
        <v>2.82400932400932</v>
      </c>
      <c r="J820" s="249">
        <v>-0.29824107656795401</v>
      </c>
      <c r="K820" s="92">
        <v>-538.32514320515702</v>
      </c>
    </row>
    <row r="821" spans="2:11" x14ac:dyDescent="0.2">
      <c r="B821" s="295">
        <v>11</v>
      </c>
      <c r="C821" s="295">
        <v>2404</v>
      </c>
      <c r="D821" s="312" t="s">
        <v>1390</v>
      </c>
      <c r="E821" s="310">
        <v>2237</v>
      </c>
      <c r="F821" s="310">
        <v>2025</v>
      </c>
      <c r="G821" s="310">
        <v>713</v>
      </c>
      <c r="H821" s="311">
        <v>0.90523021904336198</v>
      </c>
      <c r="I821" s="249">
        <v>5.9775596072931299</v>
      </c>
      <c r="J821" s="249">
        <v>0.50720373650636397</v>
      </c>
      <c r="K821" s="92">
        <v>1134.61475856474</v>
      </c>
    </row>
    <row r="822" spans="2:11" x14ac:dyDescent="0.2">
      <c r="B822" s="295">
        <v>11</v>
      </c>
      <c r="C822" s="295">
        <v>2405</v>
      </c>
      <c r="D822" s="312" t="s">
        <v>1391</v>
      </c>
      <c r="E822" s="310">
        <v>1175</v>
      </c>
      <c r="F822" s="310">
        <v>637</v>
      </c>
      <c r="G822" s="310">
        <v>547</v>
      </c>
      <c r="H822" s="311">
        <v>0.54212765957446796</v>
      </c>
      <c r="I822" s="249">
        <v>3.3126142595978099</v>
      </c>
      <c r="J822" s="249">
        <v>-6.4175569754539502E-2</v>
      </c>
      <c r="K822" s="92">
        <v>-75.406294461583897</v>
      </c>
    </row>
    <row r="823" spans="2:11" x14ac:dyDescent="0.2">
      <c r="B823" s="295">
        <v>11</v>
      </c>
      <c r="C823" s="295">
        <v>2406</v>
      </c>
      <c r="D823" s="312" t="s">
        <v>1392</v>
      </c>
      <c r="E823" s="310">
        <v>2297</v>
      </c>
      <c r="F823" s="310">
        <v>665</v>
      </c>
      <c r="G823" s="310">
        <v>931</v>
      </c>
      <c r="H823" s="311">
        <v>0.28950805398345703</v>
      </c>
      <c r="I823" s="249">
        <v>3.1815252416756201</v>
      </c>
      <c r="J823" s="249">
        <v>-0.33062741646865401</v>
      </c>
      <c r="K823" s="92">
        <v>-759.45117562849703</v>
      </c>
    </row>
    <row r="824" spans="2:11" x14ac:dyDescent="0.2">
      <c r="B824" s="295">
        <v>11</v>
      </c>
      <c r="C824" s="295">
        <v>2407</v>
      </c>
      <c r="D824" s="312" t="s">
        <v>1393</v>
      </c>
      <c r="E824" s="310">
        <v>6288</v>
      </c>
      <c r="F824" s="310">
        <v>5200</v>
      </c>
      <c r="G824" s="310">
        <v>1193</v>
      </c>
      <c r="H824" s="311">
        <v>0.82697201017811695</v>
      </c>
      <c r="I824" s="249">
        <v>9.6295054484492901</v>
      </c>
      <c r="J824" s="249">
        <v>0.69497097107202499</v>
      </c>
      <c r="K824" s="92">
        <v>4369.9774661008896</v>
      </c>
    </row>
    <row r="825" spans="2:11" x14ac:dyDescent="0.2">
      <c r="B825" s="295">
        <v>11</v>
      </c>
      <c r="C825" s="295">
        <v>2408</v>
      </c>
      <c r="D825" s="312" t="s">
        <v>1394</v>
      </c>
      <c r="E825" s="310">
        <v>2274</v>
      </c>
      <c r="F825" s="310">
        <v>635</v>
      </c>
      <c r="G825" s="310">
        <v>661</v>
      </c>
      <c r="H825" s="311">
        <v>0.27924362357080001</v>
      </c>
      <c r="I825" s="249">
        <v>4.4009077155824503</v>
      </c>
      <c r="J825" s="249">
        <v>-0.30005665122882402</v>
      </c>
      <c r="K825" s="92">
        <v>-682.32882489434598</v>
      </c>
    </row>
    <row r="826" spans="2:11" x14ac:dyDescent="0.2">
      <c r="B826" s="295">
        <v>11</v>
      </c>
      <c r="C826" s="295">
        <v>2421</v>
      </c>
      <c r="D826" s="312" t="s">
        <v>1395</v>
      </c>
      <c r="E826" s="310">
        <v>570</v>
      </c>
      <c r="F826" s="310">
        <v>181</v>
      </c>
      <c r="G826" s="310">
        <v>1291</v>
      </c>
      <c r="H826" s="311">
        <v>0.31754385964912302</v>
      </c>
      <c r="I826" s="249">
        <v>0.58171959721146405</v>
      </c>
      <c r="J826" s="249">
        <v>-0.45450097703556203</v>
      </c>
      <c r="K826" s="92">
        <v>-259.06555691027</v>
      </c>
    </row>
    <row r="827" spans="2:11" x14ac:dyDescent="0.2">
      <c r="B827" s="295">
        <v>11</v>
      </c>
      <c r="C827" s="295">
        <v>2422</v>
      </c>
      <c r="D827" s="312" t="s">
        <v>1396</v>
      </c>
      <c r="E827" s="310">
        <v>6121</v>
      </c>
      <c r="F827" s="310">
        <v>2771</v>
      </c>
      <c r="G827" s="310">
        <v>1550</v>
      </c>
      <c r="H827" s="311">
        <v>0.45270380656755399</v>
      </c>
      <c r="I827" s="249">
        <v>5.7367741935483902</v>
      </c>
      <c r="J827" s="249">
        <v>9.9419694707897605E-2</v>
      </c>
      <c r="K827" s="92">
        <v>608.54795130704099</v>
      </c>
    </row>
    <row r="828" spans="2:11" x14ac:dyDescent="0.2">
      <c r="B828" s="295">
        <v>11</v>
      </c>
      <c r="C828" s="295">
        <v>2423</v>
      </c>
      <c r="D828" s="312" t="s">
        <v>1397</v>
      </c>
      <c r="E828" s="310">
        <v>85</v>
      </c>
      <c r="F828" s="310">
        <v>32</v>
      </c>
      <c r="G828" s="310">
        <v>1142</v>
      </c>
      <c r="H828" s="311">
        <v>0.376470588235294</v>
      </c>
      <c r="I828" s="249">
        <v>0.102451838879159</v>
      </c>
      <c r="J828" s="249">
        <v>-0.41895184094994098</v>
      </c>
      <c r="K828" s="92">
        <v>-35.610906480745001</v>
      </c>
    </row>
    <row r="829" spans="2:11" x14ac:dyDescent="0.2">
      <c r="B829" s="295">
        <v>11</v>
      </c>
      <c r="C829" s="295">
        <v>2424</v>
      </c>
      <c r="D829" s="312" t="s">
        <v>1398</v>
      </c>
      <c r="E829" s="310">
        <v>539</v>
      </c>
      <c r="F829" s="310">
        <v>139</v>
      </c>
      <c r="G829" s="310">
        <v>1625</v>
      </c>
      <c r="H829" s="311">
        <v>0.25788497217068601</v>
      </c>
      <c r="I829" s="249">
        <v>0.41723076923076902</v>
      </c>
      <c r="J829" s="249">
        <v>-0.53323121141404595</v>
      </c>
      <c r="K829" s="92">
        <v>-287.411622952171</v>
      </c>
    </row>
    <row r="830" spans="2:11" x14ac:dyDescent="0.2">
      <c r="B830" s="295">
        <v>11</v>
      </c>
      <c r="C830" s="295">
        <v>2425</v>
      </c>
      <c r="D830" s="312" t="s">
        <v>1399</v>
      </c>
      <c r="E830" s="310">
        <v>696</v>
      </c>
      <c r="F830" s="310">
        <v>267</v>
      </c>
      <c r="G830" s="310">
        <v>776</v>
      </c>
      <c r="H830" s="311">
        <v>0.38362068965517199</v>
      </c>
      <c r="I830" s="249">
        <v>1.2409793814432999</v>
      </c>
      <c r="J830" s="249">
        <v>-0.34677024646132598</v>
      </c>
      <c r="K830" s="92">
        <v>-241.352091537083</v>
      </c>
    </row>
    <row r="831" spans="2:11" x14ac:dyDescent="0.2">
      <c r="B831" s="295">
        <v>11</v>
      </c>
      <c r="C831" s="295">
        <v>2426</v>
      </c>
      <c r="D831" s="312" t="s">
        <v>1400</v>
      </c>
      <c r="E831" s="310">
        <v>1813</v>
      </c>
      <c r="F831" s="310">
        <v>452</v>
      </c>
      <c r="G831" s="310">
        <v>1553</v>
      </c>
      <c r="H831" s="311">
        <v>0.24931053502482101</v>
      </c>
      <c r="I831" s="249">
        <v>1.45846748229234</v>
      </c>
      <c r="J831" s="249">
        <v>-0.45876269616344001</v>
      </c>
      <c r="K831" s="92">
        <v>-831.73676814431599</v>
      </c>
    </row>
    <row r="832" spans="2:11" x14ac:dyDescent="0.2">
      <c r="B832" s="295">
        <v>11</v>
      </c>
      <c r="C832" s="295">
        <v>2427</v>
      </c>
      <c r="D832" s="312" t="s">
        <v>1401</v>
      </c>
      <c r="E832" s="310">
        <v>1332</v>
      </c>
      <c r="F832" s="310">
        <v>422</v>
      </c>
      <c r="G832" s="310">
        <v>1126</v>
      </c>
      <c r="H832" s="311">
        <v>0.316816816816817</v>
      </c>
      <c r="I832" s="249">
        <v>1.5577264653641201</v>
      </c>
      <c r="J832" s="249">
        <v>-0.39199652102302801</v>
      </c>
      <c r="K832" s="92">
        <v>-522.139366002673</v>
      </c>
    </row>
    <row r="833" spans="2:11" x14ac:dyDescent="0.2">
      <c r="B833" s="295">
        <v>11</v>
      </c>
      <c r="C833" s="295">
        <v>2428</v>
      </c>
      <c r="D833" s="312" t="s">
        <v>1402</v>
      </c>
      <c r="E833" s="310">
        <v>2441</v>
      </c>
      <c r="F833" s="310">
        <v>804</v>
      </c>
      <c r="G833" s="310">
        <v>3534</v>
      </c>
      <c r="H833" s="311">
        <v>0.32937320770176198</v>
      </c>
      <c r="I833" s="249">
        <v>0.91822297679683096</v>
      </c>
      <c r="J833" s="249">
        <v>-0.358595319800941</v>
      </c>
      <c r="K833" s="92">
        <v>-875.33117563409598</v>
      </c>
    </row>
    <row r="834" spans="2:11" x14ac:dyDescent="0.2">
      <c r="B834" s="295">
        <v>11</v>
      </c>
      <c r="C834" s="295">
        <v>2429</v>
      </c>
      <c r="D834" s="312" t="s">
        <v>1403</v>
      </c>
      <c r="E834" s="310">
        <v>1115</v>
      </c>
      <c r="F834" s="310">
        <v>266</v>
      </c>
      <c r="G834" s="310">
        <v>1284</v>
      </c>
      <c r="H834" s="311">
        <v>0.238565022421525</v>
      </c>
      <c r="I834" s="249">
        <v>1.0755451713395601</v>
      </c>
      <c r="J834" s="249">
        <v>-0.51138568164832598</v>
      </c>
      <c r="K834" s="92">
        <v>-570.19503503788405</v>
      </c>
    </row>
    <row r="835" spans="2:11" x14ac:dyDescent="0.2">
      <c r="B835" s="295">
        <v>11</v>
      </c>
      <c r="C835" s="295">
        <v>2445</v>
      </c>
      <c r="D835" s="312" t="s">
        <v>1404</v>
      </c>
      <c r="E835" s="310">
        <v>305</v>
      </c>
      <c r="F835" s="310">
        <v>86</v>
      </c>
      <c r="G835" s="310">
        <v>415</v>
      </c>
      <c r="H835" s="311">
        <v>0.28196721311475398</v>
      </c>
      <c r="I835" s="249">
        <v>0.94216867469879495</v>
      </c>
      <c r="J835" s="249">
        <v>-0.494168139672092</v>
      </c>
      <c r="K835" s="92">
        <v>-150.721282599988</v>
      </c>
    </row>
    <row r="836" spans="2:11" x14ac:dyDescent="0.2">
      <c r="B836" s="295">
        <v>11</v>
      </c>
      <c r="C836" s="295">
        <v>2455</v>
      </c>
      <c r="D836" s="312" t="s">
        <v>1405</v>
      </c>
      <c r="E836" s="310">
        <v>797</v>
      </c>
      <c r="F836" s="310">
        <v>163</v>
      </c>
      <c r="G836" s="310">
        <v>437</v>
      </c>
      <c r="H836" s="311">
        <v>0.20451693851944799</v>
      </c>
      <c r="I836" s="249">
        <v>2.1967963386727698</v>
      </c>
      <c r="J836" s="249">
        <v>-0.52388670817261696</v>
      </c>
      <c r="K836" s="92">
        <v>-417.53770641357602</v>
      </c>
    </row>
    <row r="837" spans="2:11" x14ac:dyDescent="0.2">
      <c r="B837" s="295">
        <v>11</v>
      </c>
      <c r="C837" s="295">
        <v>2456</v>
      </c>
      <c r="D837" s="312" t="s">
        <v>1406</v>
      </c>
      <c r="E837" s="310">
        <v>322</v>
      </c>
      <c r="F837" s="310">
        <v>181</v>
      </c>
      <c r="G837" s="310">
        <v>310</v>
      </c>
      <c r="H837" s="311">
        <v>0.56211180124223603</v>
      </c>
      <c r="I837" s="249">
        <v>1.6225806451612901</v>
      </c>
      <c r="J837" s="249">
        <v>-0.13255389869164799</v>
      </c>
      <c r="K837" s="92">
        <v>-42.682355378710596</v>
      </c>
    </row>
    <row r="838" spans="2:11" x14ac:dyDescent="0.2">
      <c r="B838" s="295">
        <v>11</v>
      </c>
      <c r="C838" s="295">
        <v>2457</v>
      </c>
      <c r="D838" s="312" t="s">
        <v>1407</v>
      </c>
      <c r="E838" s="310">
        <v>1481</v>
      </c>
      <c r="F838" s="310">
        <v>419</v>
      </c>
      <c r="G838" s="310">
        <v>1185</v>
      </c>
      <c r="H838" s="311">
        <v>0.28291694800810302</v>
      </c>
      <c r="I838" s="249">
        <v>1.6033755274261601</v>
      </c>
      <c r="J838" s="249">
        <v>-0.42554139911295102</v>
      </c>
      <c r="K838" s="92">
        <v>-630.22681208628001</v>
      </c>
    </row>
    <row r="839" spans="2:11" x14ac:dyDescent="0.2">
      <c r="B839" s="295">
        <v>11</v>
      </c>
      <c r="C839" s="295">
        <v>2461</v>
      </c>
      <c r="D839" s="312" t="s">
        <v>1408</v>
      </c>
      <c r="E839" s="310">
        <v>1135</v>
      </c>
      <c r="F839" s="310">
        <v>319</v>
      </c>
      <c r="G839" s="310">
        <v>715</v>
      </c>
      <c r="H839" s="311">
        <v>0.281057268722467</v>
      </c>
      <c r="I839" s="249">
        <v>2.0335664335664299</v>
      </c>
      <c r="J839" s="249">
        <v>-0.42521233217868398</v>
      </c>
      <c r="K839" s="92">
        <v>-482.61599702280603</v>
      </c>
    </row>
    <row r="840" spans="2:11" x14ac:dyDescent="0.2">
      <c r="B840" s="295">
        <v>11</v>
      </c>
      <c r="C840" s="295">
        <v>2463</v>
      </c>
      <c r="D840" s="312" t="s">
        <v>1409</v>
      </c>
      <c r="E840" s="310">
        <v>218</v>
      </c>
      <c r="F840" s="310">
        <v>71</v>
      </c>
      <c r="G840" s="310">
        <v>153</v>
      </c>
      <c r="H840" s="311">
        <v>0.32568807339449501</v>
      </c>
      <c r="I840" s="249">
        <v>1.8888888888888899</v>
      </c>
      <c r="J840" s="249">
        <v>-0.41090566050798899</v>
      </c>
      <c r="K840" s="92">
        <v>-89.577433990741497</v>
      </c>
    </row>
    <row r="841" spans="2:11" x14ac:dyDescent="0.2">
      <c r="B841" s="295">
        <v>11</v>
      </c>
      <c r="C841" s="295">
        <v>2464</v>
      </c>
      <c r="D841" s="312" t="s">
        <v>1410</v>
      </c>
      <c r="E841" s="310">
        <v>1083</v>
      </c>
      <c r="F841" s="310">
        <v>454</v>
      </c>
      <c r="G841" s="310">
        <v>751</v>
      </c>
      <c r="H841" s="311">
        <v>0.41920590951061898</v>
      </c>
      <c r="I841" s="249">
        <v>2.0466045272969402</v>
      </c>
      <c r="J841" s="249">
        <v>-0.26070803893887901</v>
      </c>
      <c r="K841" s="92">
        <v>-282.34680617080602</v>
      </c>
    </row>
    <row r="842" spans="2:11" x14ac:dyDescent="0.2">
      <c r="B842" s="295">
        <v>11</v>
      </c>
      <c r="C842" s="295">
        <v>2465</v>
      </c>
      <c r="D842" s="312" t="s">
        <v>1411</v>
      </c>
      <c r="E842" s="310">
        <v>2580</v>
      </c>
      <c r="F842" s="310">
        <v>936</v>
      </c>
      <c r="G842" s="310">
        <v>2258</v>
      </c>
      <c r="H842" s="311">
        <v>0.36279069767441902</v>
      </c>
      <c r="I842" s="249">
        <v>1.55713020372011</v>
      </c>
      <c r="J842" s="249">
        <v>-0.29034804915669499</v>
      </c>
      <c r="K842" s="92">
        <v>-749.09796682427304</v>
      </c>
    </row>
    <row r="843" spans="2:11" x14ac:dyDescent="0.2">
      <c r="B843" s="295">
        <v>11</v>
      </c>
      <c r="C843" s="295">
        <v>2471</v>
      </c>
      <c r="D843" s="312" t="s">
        <v>1412</v>
      </c>
      <c r="E843" s="310">
        <v>1186</v>
      </c>
      <c r="F843" s="310">
        <v>483</v>
      </c>
      <c r="G843" s="310">
        <v>170</v>
      </c>
      <c r="H843" s="311">
        <v>0.40725126475548101</v>
      </c>
      <c r="I843" s="249">
        <v>9.8176470588235301</v>
      </c>
      <c r="J843" s="249">
        <v>7.6304674063991697E-3</v>
      </c>
      <c r="K843" s="92">
        <v>9.0497343439894102</v>
      </c>
    </row>
    <row r="844" spans="2:11" x14ac:dyDescent="0.2">
      <c r="B844" s="295">
        <v>11</v>
      </c>
      <c r="C844" s="295">
        <v>2472</v>
      </c>
      <c r="D844" s="312" t="s">
        <v>1413</v>
      </c>
      <c r="E844" s="310">
        <v>1043</v>
      </c>
      <c r="F844" s="310">
        <v>178</v>
      </c>
      <c r="G844" s="310">
        <v>621</v>
      </c>
      <c r="H844" s="311">
        <v>0.170661553211889</v>
      </c>
      <c r="I844" s="249">
        <v>1.96618357487923</v>
      </c>
      <c r="J844" s="249">
        <v>-0.56368266806079304</v>
      </c>
      <c r="K844" s="92">
        <v>-587.92102278740697</v>
      </c>
    </row>
    <row r="845" spans="2:11" x14ac:dyDescent="0.2">
      <c r="B845" s="295">
        <v>11</v>
      </c>
      <c r="C845" s="295">
        <v>2473</v>
      </c>
      <c r="D845" s="312" t="s">
        <v>1414</v>
      </c>
      <c r="E845" s="310">
        <v>6780</v>
      </c>
      <c r="F845" s="310">
        <v>3143</v>
      </c>
      <c r="G845" s="310">
        <v>572</v>
      </c>
      <c r="H845" s="311">
        <v>0.463569321533923</v>
      </c>
      <c r="I845" s="249">
        <v>17.3479020979021</v>
      </c>
      <c r="J845" s="249">
        <v>0.55366616779727995</v>
      </c>
      <c r="K845" s="92">
        <v>3753.85661766556</v>
      </c>
    </row>
    <row r="846" spans="2:11" x14ac:dyDescent="0.2">
      <c r="B846" s="295">
        <v>11</v>
      </c>
      <c r="C846" s="295">
        <v>2474</v>
      </c>
      <c r="D846" s="312" t="s">
        <v>1415</v>
      </c>
      <c r="E846" s="310">
        <v>867</v>
      </c>
      <c r="F846" s="310">
        <v>528</v>
      </c>
      <c r="G846" s="310">
        <v>597</v>
      </c>
      <c r="H846" s="311">
        <v>0.60899653979238799</v>
      </c>
      <c r="I846" s="249">
        <v>2.33668341708543</v>
      </c>
      <c r="J846" s="249">
        <v>-3.0321776522365999E-2</v>
      </c>
      <c r="K846" s="92">
        <v>-26.288980244891299</v>
      </c>
    </row>
    <row r="847" spans="2:11" x14ac:dyDescent="0.2">
      <c r="B847" s="295">
        <v>11</v>
      </c>
      <c r="C847" s="295">
        <v>2475</v>
      </c>
      <c r="D847" s="312" t="s">
        <v>1416</v>
      </c>
      <c r="E847" s="310">
        <v>1310</v>
      </c>
      <c r="F847" s="310">
        <v>229</v>
      </c>
      <c r="G847" s="310">
        <v>829</v>
      </c>
      <c r="H847" s="311">
        <v>0.17480916030534399</v>
      </c>
      <c r="I847" s="249">
        <v>1.8564535585042199</v>
      </c>
      <c r="J847" s="249">
        <v>-0.55270262963268602</v>
      </c>
      <c r="K847" s="92">
        <v>-724.04044481881795</v>
      </c>
    </row>
    <row r="848" spans="2:11" x14ac:dyDescent="0.2">
      <c r="B848" s="295">
        <v>11</v>
      </c>
      <c r="C848" s="295">
        <v>2476</v>
      </c>
      <c r="D848" s="312" t="s">
        <v>1417</v>
      </c>
      <c r="E848" s="310">
        <v>3157</v>
      </c>
      <c r="F848" s="310">
        <v>529</v>
      </c>
      <c r="G848" s="310">
        <v>751</v>
      </c>
      <c r="H848" s="311">
        <v>0.16756414317389901</v>
      </c>
      <c r="I848" s="249">
        <v>4.9081225033288902</v>
      </c>
      <c r="J848" s="249">
        <v>-0.38317062319974199</v>
      </c>
      <c r="K848" s="92">
        <v>-1209.6696574415901</v>
      </c>
    </row>
    <row r="849" spans="2:11" x14ac:dyDescent="0.2">
      <c r="B849" s="295">
        <v>11</v>
      </c>
      <c r="C849" s="295">
        <v>2477</v>
      </c>
      <c r="D849" s="312" t="s">
        <v>1418</v>
      </c>
      <c r="E849" s="310">
        <v>933</v>
      </c>
      <c r="F849" s="310">
        <v>252</v>
      </c>
      <c r="G849" s="310">
        <v>850</v>
      </c>
      <c r="H849" s="311">
        <v>0.270096463022508</v>
      </c>
      <c r="I849" s="249">
        <v>1.3941176470588199</v>
      </c>
      <c r="J849" s="249">
        <v>-0.468843831812217</v>
      </c>
      <c r="K849" s="92">
        <v>-437.43129508079801</v>
      </c>
    </row>
    <row r="850" spans="2:11" x14ac:dyDescent="0.2">
      <c r="B850" s="295">
        <v>11</v>
      </c>
      <c r="C850" s="295">
        <v>2478</v>
      </c>
      <c r="D850" s="312" t="s">
        <v>1419</v>
      </c>
      <c r="E850" s="310">
        <v>1487</v>
      </c>
      <c r="F850" s="310">
        <v>212</v>
      </c>
      <c r="G850" s="310">
        <v>629</v>
      </c>
      <c r="H850" s="311">
        <v>0.14256893073301899</v>
      </c>
      <c r="I850" s="249">
        <v>2.7011128775834701</v>
      </c>
      <c r="J850" s="249">
        <v>-0.55453883445918395</v>
      </c>
      <c r="K850" s="92">
        <v>-824.59924684080704</v>
      </c>
    </row>
    <row r="851" spans="2:11" x14ac:dyDescent="0.2">
      <c r="B851" s="295">
        <v>11</v>
      </c>
      <c r="C851" s="295">
        <v>2479</v>
      </c>
      <c r="D851" s="312" t="s">
        <v>1420</v>
      </c>
      <c r="E851" s="310">
        <v>1310</v>
      </c>
      <c r="F851" s="310">
        <v>183</v>
      </c>
      <c r="G851" s="310">
        <v>531</v>
      </c>
      <c r="H851" s="311">
        <v>0.13969465648855001</v>
      </c>
      <c r="I851" s="249">
        <v>2.8116760828625198</v>
      </c>
      <c r="J851" s="249">
        <v>-0.56061037294495897</v>
      </c>
      <c r="K851" s="92">
        <v>-734.399588557897</v>
      </c>
    </row>
    <row r="852" spans="2:11" x14ac:dyDescent="0.2">
      <c r="B852" s="295">
        <v>11</v>
      </c>
      <c r="C852" s="295">
        <v>2480</v>
      </c>
      <c r="D852" s="312" t="s">
        <v>1421</v>
      </c>
      <c r="E852" s="310">
        <v>1010</v>
      </c>
      <c r="F852" s="310">
        <v>267</v>
      </c>
      <c r="G852" s="310">
        <v>1633</v>
      </c>
      <c r="H852" s="311">
        <v>0.26435643564356398</v>
      </c>
      <c r="I852" s="249">
        <v>0.78199632578077205</v>
      </c>
      <c r="J852" s="249">
        <v>-0.49484109434865398</v>
      </c>
      <c r="K852" s="92">
        <v>-499.78950529214097</v>
      </c>
    </row>
    <row r="853" spans="2:11" x14ac:dyDescent="0.2">
      <c r="B853" s="295">
        <v>11</v>
      </c>
      <c r="C853" s="295">
        <v>2481</v>
      </c>
      <c r="D853" s="312" t="s">
        <v>1422</v>
      </c>
      <c r="E853" s="310">
        <v>1438</v>
      </c>
      <c r="F853" s="310">
        <v>530</v>
      </c>
      <c r="G853" s="310">
        <v>264</v>
      </c>
      <c r="H853" s="311">
        <v>0.36856745479833097</v>
      </c>
      <c r="I853" s="249">
        <v>7.4545454545454497</v>
      </c>
      <c r="J853" s="249">
        <v>-0.114268651553671</v>
      </c>
      <c r="K853" s="92">
        <v>-164.31832093417901</v>
      </c>
    </row>
    <row r="854" spans="2:11" x14ac:dyDescent="0.2">
      <c r="B854" s="295">
        <v>11</v>
      </c>
      <c r="C854" s="295">
        <v>2491</v>
      </c>
      <c r="D854" s="312" t="s">
        <v>1423</v>
      </c>
      <c r="E854" s="310">
        <v>315</v>
      </c>
      <c r="F854" s="310">
        <v>82</v>
      </c>
      <c r="G854" s="310">
        <v>530</v>
      </c>
      <c r="H854" s="311">
        <v>0.26031746031746</v>
      </c>
      <c r="I854" s="249">
        <v>0.74905660377358496</v>
      </c>
      <c r="J854" s="249">
        <v>-0.52673592011783898</v>
      </c>
      <c r="K854" s="92">
        <v>-165.921814837119</v>
      </c>
    </row>
    <row r="855" spans="2:11" x14ac:dyDescent="0.2">
      <c r="B855" s="295">
        <v>11</v>
      </c>
      <c r="C855" s="295">
        <v>2492</v>
      </c>
      <c r="D855" s="312" t="s">
        <v>1424</v>
      </c>
      <c r="E855" s="310">
        <v>513</v>
      </c>
      <c r="F855" s="310">
        <v>119</v>
      </c>
      <c r="G855" s="310">
        <v>852</v>
      </c>
      <c r="H855" s="311">
        <v>0.23196881091617899</v>
      </c>
      <c r="I855" s="249">
        <v>0.74178403755868505</v>
      </c>
      <c r="J855" s="249">
        <v>-0.55368745718468104</v>
      </c>
      <c r="K855" s="92">
        <v>-284.04166553574203</v>
      </c>
    </row>
    <row r="856" spans="2:11" x14ac:dyDescent="0.2">
      <c r="B856" s="295">
        <v>11</v>
      </c>
      <c r="C856" s="295">
        <v>2493</v>
      </c>
      <c r="D856" s="312" t="s">
        <v>1425</v>
      </c>
      <c r="E856" s="310">
        <v>3952</v>
      </c>
      <c r="F856" s="310">
        <v>978</v>
      </c>
      <c r="G856" s="310">
        <v>1325</v>
      </c>
      <c r="H856" s="311">
        <v>0.24746963562752999</v>
      </c>
      <c r="I856" s="249">
        <v>3.7207547169811299</v>
      </c>
      <c r="J856" s="249">
        <v>-0.30020053861735502</v>
      </c>
      <c r="K856" s="92">
        <v>-1186.3925286157901</v>
      </c>
    </row>
    <row r="857" spans="2:11" x14ac:dyDescent="0.2">
      <c r="B857" s="295">
        <v>11</v>
      </c>
      <c r="C857" s="295">
        <v>2495</v>
      </c>
      <c r="D857" s="312" t="s">
        <v>1426</v>
      </c>
      <c r="E857" s="310">
        <v>3865</v>
      </c>
      <c r="F857" s="310">
        <v>1241</v>
      </c>
      <c r="G857" s="310">
        <v>402</v>
      </c>
      <c r="H857" s="311">
        <v>0.32108667529107399</v>
      </c>
      <c r="I857" s="249">
        <v>12.701492537313401</v>
      </c>
      <c r="J857" s="249">
        <v>0.10728434599252799</v>
      </c>
      <c r="K857" s="92">
        <v>414.65399726112202</v>
      </c>
    </row>
    <row r="858" spans="2:11" x14ac:dyDescent="0.2">
      <c r="B858" s="295">
        <v>11</v>
      </c>
      <c r="C858" s="295">
        <v>2497</v>
      </c>
      <c r="D858" s="312" t="s">
        <v>1427</v>
      </c>
      <c r="E858" s="310">
        <v>2206</v>
      </c>
      <c r="F858" s="310">
        <v>484</v>
      </c>
      <c r="G858" s="310">
        <v>332</v>
      </c>
      <c r="H858" s="311">
        <v>0.219401631912965</v>
      </c>
      <c r="I858" s="249">
        <v>8.1024096385542208</v>
      </c>
      <c r="J858" s="249">
        <v>-0.24165035184078801</v>
      </c>
      <c r="K858" s="92">
        <v>-533.08067616077903</v>
      </c>
    </row>
    <row r="859" spans="2:11" x14ac:dyDescent="0.2">
      <c r="B859" s="295">
        <v>11</v>
      </c>
      <c r="C859" s="295">
        <v>2498</v>
      </c>
      <c r="D859" s="312" t="s">
        <v>1428</v>
      </c>
      <c r="E859" s="310">
        <v>91</v>
      </c>
      <c r="F859" s="310">
        <v>26</v>
      </c>
      <c r="G859" s="310">
        <v>222</v>
      </c>
      <c r="H859" s="311">
        <v>0.28571428571428598</v>
      </c>
      <c r="I859" s="249">
        <v>0.52702702702702697</v>
      </c>
      <c r="J859" s="249">
        <v>-0.51252676810301301</v>
      </c>
      <c r="K859" s="92">
        <v>-46.639935897374201</v>
      </c>
    </row>
    <row r="860" spans="2:11" x14ac:dyDescent="0.2">
      <c r="B860" s="295">
        <v>11</v>
      </c>
      <c r="C860" s="295">
        <v>2499</v>
      </c>
      <c r="D860" s="312" t="s">
        <v>1429</v>
      </c>
      <c r="E860" s="310">
        <v>1055</v>
      </c>
      <c r="F860" s="310">
        <v>206</v>
      </c>
      <c r="G860" s="310">
        <v>613</v>
      </c>
      <c r="H860" s="311">
        <v>0.19526066350710899</v>
      </c>
      <c r="I860" s="249">
        <v>2.0570962479608501</v>
      </c>
      <c r="J860" s="249">
        <v>-0.53042042165574399</v>
      </c>
      <c r="K860" s="92">
        <v>-559.59354484681</v>
      </c>
    </row>
    <row r="861" spans="2:11" x14ac:dyDescent="0.2">
      <c r="B861" s="295">
        <v>11</v>
      </c>
      <c r="C861" s="295">
        <v>2500</v>
      </c>
      <c r="D861" s="312" t="s">
        <v>1430</v>
      </c>
      <c r="E861" s="310">
        <v>6552</v>
      </c>
      <c r="F861" s="310">
        <v>1746</v>
      </c>
      <c r="G861" s="310">
        <v>755</v>
      </c>
      <c r="H861" s="311">
        <v>0.26648351648351598</v>
      </c>
      <c r="I861" s="249">
        <v>10.9907284768212</v>
      </c>
      <c r="J861" s="249">
        <v>8.0273541247969302E-2</v>
      </c>
      <c r="K861" s="92">
        <v>525.95224225669494</v>
      </c>
    </row>
    <row r="862" spans="2:11" x14ac:dyDescent="0.2">
      <c r="B862" s="295">
        <v>11</v>
      </c>
      <c r="C862" s="295">
        <v>2501</v>
      </c>
      <c r="D862" s="312" t="s">
        <v>1431</v>
      </c>
      <c r="E862" s="310">
        <v>1919</v>
      </c>
      <c r="F862" s="310">
        <v>266</v>
      </c>
      <c r="G862" s="310">
        <v>378</v>
      </c>
      <c r="H862" s="311">
        <v>0.13861386138613899</v>
      </c>
      <c r="I862" s="249">
        <v>5.78042328042328</v>
      </c>
      <c r="J862" s="249">
        <v>-0.432713304919289</v>
      </c>
      <c r="K862" s="92">
        <v>-830.37683214011497</v>
      </c>
    </row>
    <row r="863" spans="2:11" x14ac:dyDescent="0.2">
      <c r="B863" s="295">
        <v>11</v>
      </c>
      <c r="C863" s="295">
        <v>2502</v>
      </c>
      <c r="D863" s="312" t="s">
        <v>1432</v>
      </c>
      <c r="E863" s="310">
        <v>417</v>
      </c>
      <c r="F863" s="310">
        <v>88</v>
      </c>
      <c r="G863" s="310">
        <v>481</v>
      </c>
      <c r="H863" s="311">
        <v>0.211031175059952</v>
      </c>
      <c r="I863" s="249">
        <v>1.0498960498960499</v>
      </c>
      <c r="J863" s="249">
        <v>-0.57135716386955104</v>
      </c>
      <c r="K863" s="92">
        <v>-238.25593733360299</v>
      </c>
    </row>
    <row r="864" spans="2:11" x14ac:dyDescent="0.2">
      <c r="B864" s="295">
        <v>11</v>
      </c>
      <c r="C864" s="295">
        <v>2503</v>
      </c>
      <c r="D864" s="312" t="s">
        <v>1433</v>
      </c>
      <c r="E864" s="310">
        <v>3556</v>
      </c>
      <c r="F864" s="310">
        <v>726</v>
      </c>
      <c r="G864" s="310">
        <v>863</v>
      </c>
      <c r="H864" s="311">
        <v>0.204161979752531</v>
      </c>
      <c r="I864" s="249">
        <v>4.9617612977983798</v>
      </c>
      <c r="J864" s="249">
        <v>-0.32243080502544103</v>
      </c>
      <c r="K864" s="92">
        <v>-1146.5639426704699</v>
      </c>
    </row>
    <row r="865" spans="2:11" x14ac:dyDescent="0.2">
      <c r="B865" s="295">
        <v>11</v>
      </c>
      <c r="C865" s="295">
        <v>2511</v>
      </c>
      <c r="D865" s="312" t="s">
        <v>1434</v>
      </c>
      <c r="E865" s="310">
        <v>1214</v>
      </c>
      <c r="F865" s="310">
        <v>209</v>
      </c>
      <c r="G865" s="310">
        <v>520</v>
      </c>
      <c r="H865" s="311">
        <v>0.17215815485996699</v>
      </c>
      <c r="I865" s="249">
        <v>2.7365384615384598</v>
      </c>
      <c r="J865" s="249">
        <v>-0.52787727416813801</v>
      </c>
      <c r="K865" s="92">
        <v>-640.84301084011997</v>
      </c>
    </row>
    <row r="866" spans="2:11" x14ac:dyDescent="0.2">
      <c r="B866" s="295">
        <v>11</v>
      </c>
      <c r="C866" s="295">
        <v>2513</v>
      </c>
      <c r="D866" s="312" t="s">
        <v>1435</v>
      </c>
      <c r="E866" s="310">
        <v>8568</v>
      </c>
      <c r="F866" s="310">
        <v>3229</v>
      </c>
      <c r="G866" s="310">
        <v>1185</v>
      </c>
      <c r="H866" s="311">
        <v>0.37686741363212001</v>
      </c>
      <c r="I866" s="249">
        <v>9.9552742616033694</v>
      </c>
      <c r="J866" s="249">
        <v>0.25074414160386299</v>
      </c>
      <c r="K866" s="92">
        <v>2148.3758052619</v>
      </c>
    </row>
    <row r="867" spans="2:11" x14ac:dyDescent="0.2">
      <c r="B867" s="295">
        <v>11</v>
      </c>
      <c r="C867" s="295">
        <v>2514</v>
      </c>
      <c r="D867" s="312" t="s">
        <v>1436</v>
      </c>
      <c r="E867" s="310">
        <v>601</v>
      </c>
      <c r="F867" s="310">
        <v>55</v>
      </c>
      <c r="G867" s="310">
        <v>209</v>
      </c>
      <c r="H867" s="311">
        <v>9.1514143094841904E-2</v>
      </c>
      <c r="I867" s="249">
        <v>3.13875598086124</v>
      </c>
      <c r="J867" s="249">
        <v>-0.63313810815037197</v>
      </c>
      <c r="K867" s="92">
        <v>-380.51600299837298</v>
      </c>
    </row>
    <row r="868" spans="2:11" x14ac:dyDescent="0.2">
      <c r="B868" s="295">
        <v>11</v>
      </c>
      <c r="C868" s="295">
        <v>2516</v>
      </c>
      <c r="D868" s="312" t="s">
        <v>1437</v>
      </c>
      <c r="E868" s="310">
        <v>2207</v>
      </c>
      <c r="F868" s="310">
        <v>839</v>
      </c>
      <c r="G868" s="310">
        <v>752</v>
      </c>
      <c r="H868" s="311">
        <v>0.38015405527865898</v>
      </c>
      <c r="I868" s="249">
        <v>4.0505319148936199</v>
      </c>
      <c r="J868" s="249">
        <v>-0.193889660101632</v>
      </c>
      <c r="K868" s="92">
        <v>-427.91447984430198</v>
      </c>
    </row>
    <row r="869" spans="2:11" x14ac:dyDescent="0.2">
      <c r="B869" s="295">
        <v>11</v>
      </c>
      <c r="C869" s="295">
        <v>2517</v>
      </c>
      <c r="D869" s="312" t="s">
        <v>1438</v>
      </c>
      <c r="E869" s="310">
        <v>6482</v>
      </c>
      <c r="F869" s="310">
        <v>2002</v>
      </c>
      <c r="G869" s="310">
        <v>559</v>
      </c>
      <c r="H869" s="311">
        <v>0.30885529157667402</v>
      </c>
      <c r="I869" s="249">
        <v>15.177101967799601</v>
      </c>
      <c r="J869" s="249">
        <v>0.27880456986655799</v>
      </c>
      <c r="K869" s="92">
        <v>1807.2112218750301</v>
      </c>
    </row>
    <row r="870" spans="2:11" x14ac:dyDescent="0.2">
      <c r="B870" s="295">
        <v>11</v>
      </c>
      <c r="C870" s="295">
        <v>2518</v>
      </c>
      <c r="D870" s="312" t="s">
        <v>1439</v>
      </c>
      <c r="E870" s="310">
        <v>881</v>
      </c>
      <c r="F870" s="310">
        <v>426</v>
      </c>
      <c r="G870" s="310">
        <v>336</v>
      </c>
      <c r="H870" s="311">
        <v>0.48354143019296297</v>
      </c>
      <c r="I870" s="249">
        <v>3.8898809523809499</v>
      </c>
      <c r="J870" s="249">
        <v>-0.124784807065806</v>
      </c>
      <c r="K870" s="92">
        <v>-109.935415024975</v>
      </c>
    </row>
    <row r="871" spans="2:11" x14ac:dyDescent="0.2">
      <c r="B871" s="295">
        <v>11</v>
      </c>
      <c r="C871" s="295">
        <v>2519</v>
      </c>
      <c r="D871" s="312" t="s">
        <v>1440</v>
      </c>
      <c r="E871" s="310">
        <v>5204</v>
      </c>
      <c r="F871" s="310">
        <v>1560</v>
      </c>
      <c r="G871" s="310">
        <v>185</v>
      </c>
      <c r="H871" s="311">
        <v>0.29976940814757902</v>
      </c>
      <c r="I871" s="249">
        <v>36.562162162162203</v>
      </c>
      <c r="J871" s="249">
        <v>0.98775045094941105</v>
      </c>
      <c r="K871" s="92">
        <v>5140.2533467407302</v>
      </c>
    </row>
    <row r="872" spans="2:11" x14ac:dyDescent="0.2">
      <c r="B872" s="295">
        <v>11</v>
      </c>
      <c r="C872" s="295">
        <v>2520</v>
      </c>
      <c r="D872" s="312" t="s">
        <v>1441</v>
      </c>
      <c r="E872" s="310">
        <v>864</v>
      </c>
      <c r="F872" s="310">
        <v>120</v>
      </c>
      <c r="G872" s="310">
        <v>188</v>
      </c>
      <c r="H872" s="311">
        <v>0.13888888888888901</v>
      </c>
      <c r="I872" s="249">
        <v>5.2340425531914896</v>
      </c>
      <c r="J872" s="249">
        <v>-0.49124571381080501</v>
      </c>
      <c r="K872" s="92">
        <v>-424.43629673253503</v>
      </c>
    </row>
    <row r="873" spans="2:11" x14ac:dyDescent="0.2">
      <c r="B873" s="295">
        <v>11</v>
      </c>
      <c r="C873" s="295">
        <v>2523</v>
      </c>
      <c r="D873" s="312" t="s">
        <v>1442</v>
      </c>
      <c r="E873" s="310">
        <v>846</v>
      </c>
      <c r="F873" s="310">
        <v>209</v>
      </c>
      <c r="G873" s="310">
        <v>260</v>
      </c>
      <c r="H873" s="311">
        <v>0.24704491725768299</v>
      </c>
      <c r="I873" s="249">
        <v>4.0576923076923102</v>
      </c>
      <c r="J873" s="249">
        <v>-0.40419119798636899</v>
      </c>
      <c r="K873" s="92">
        <v>-341.945753496468</v>
      </c>
    </row>
    <row r="874" spans="2:11" x14ac:dyDescent="0.2">
      <c r="B874" s="295">
        <v>11</v>
      </c>
      <c r="C874" s="295">
        <v>2524</v>
      </c>
      <c r="D874" s="312" t="s">
        <v>1443</v>
      </c>
      <c r="E874" s="310">
        <v>148</v>
      </c>
      <c r="F874" s="310">
        <v>14</v>
      </c>
      <c r="G874" s="310">
        <v>101</v>
      </c>
      <c r="H874" s="311">
        <v>9.45945945945946E-2</v>
      </c>
      <c r="I874" s="249">
        <v>1.6039603960396001</v>
      </c>
      <c r="J874" s="249">
        <v>-0.70137000943344097</v>
      </c>
      <c r="K874" s="92">
        <v>-103.80276139614899</v>
      </c>
    </row>
    <row r="875" spans="2:11" x14ac:dyDescent="0.2">
      <c r="B875" s="295">
        <v>11</v>
      </c>
      <c r="C875" s="295">
        <v>2525</v>
      </c>
      <c r="D875" s="312" t="s">
        <v>1444</v>
      </c>
      <c r="E875" s="310">
        <v>1293</v>
      </c>
      <c r="F875" s="310">
        <v>445</v>
      </c>
      <c r="G875" s="310">
        <v>112</v>
      </c>
      <c r="H875" s="311">
        <v>0.34416086620262998</v>
      </c>
      <c r="I875" s="249">
        <v>15.5178571428571</v>
      </c>
      <c r="J875" s="249">
        <v>0.14037050896897799</v>
      </c>
      <c r="K875" s="92">
        <v>181.499068096889</v>
      </c>
    </row>
    <row r="876" spans="2:11" x14ac:dyDescent="0.2">
      <c r="B876" s="295">
        <v>11</v>
      </c>
      <c r="C876" s="295">
        <v>2526</v>
      </c>
      <c r="D876" s="312" t="s">
        <v>1445</v>
      </c>
      <c r="E876" s="310">
        <v>2814</v>
      </c>
      <c r="F876" s="310">
        <v>1034</v>
      </c>
      <c r="G876" s="310">
        <v>451</v>
      </c>
      <c r="H876" s="311">
        <v>0.36744847192608399</v>
      </c>
      <c r="I876" s="249">
        <v>8.5321507760532107</v>
      </c>
      <c r="J876" s="249">
        <v>-2.5742739265070601E-2</v>
      </c>
      <c r="K876" s="92">
        <v>-72.440068291908702</v>
      </c>
    </row>
    <row r="877" spans="2:11" x14ac:dyDescent="0.2">
      <c r="B877" s="295">
        <v>11</v>
      </c>
      <c r="C877" s="295">
        <v>2527</v>
      </c>
      <c r="D877" s="312" t="s">
        <v>1446</v>
      </c>
      <c r="E877" s="310">
        <v>3480</v>
      </c>
      <c r="F877" s="310">
        <v>1140</v>
      </c>
      <c r="G877" s="310">
        <v>437</v>
      </c>
      <c r="H877" s="311">
        <v>0.32758620689655199</v>
      </c>
      <c r="I877" s="249">
        <v>10.572082379862699</v>
      </c>
      <c r="J877" s="249">
        <v>2.4352258805725301E-2</v>
      </c>
      <c r="K877" s="92">
        <v>84.745860643924004</v>
      </c>
    </row>
    <row r="878" spans="2:11" x14ac:dyDescent="0.2">
      <c r="B878" s="295">
        <v>11</v>
      </c>
      <c r="C878" s="295">
        <v>2528</v>
      </c>
      <c r="D878" s="312" t="s">
        <v>1447</v>
      </c>
      <c r="E878" s="310">
        <v>1176</v>
      </c>
      <c r="F878" s="310">
        <v>570</v>
      </c>
      <c r="G878" s="310">
        <v>150</v>
      </c>
      <c r="H878" s="311">
        <v>0.48469387755102</v>
      </c>
      <c r="I878" s="249">
        <v>11.64</v>
      </c>
      <c r="J878" s="249">
        <v>0.165693818005265</v>
      </c>
      <c r="K878" s="92">
        <v>194.85592997419201</v>
      </c>
    </row>
    <row r="879" spans="2:11" x14ac:dyDescent="0.2">
      <c r="B879" s="295">
        <v>11</v>
      </c>
      <c r="C879" s="295">
        <v>2529</v>
      </c>
      <c r="D879" s="312" t="s">
        <v>1448</v>
      </c>
      <c r="E879" s="310">
        <v>839</v>
      </c>
      <c r="F879" s="310">
        <v>87</v>
      </c>
      <c r="G879" s="310">
        <v>239</v>
      </c>
      <c r="H879" s="311">
        <v>0.103694874851013</v>
      </c>
      <c r="I879" s="249">
        <v>3.8744769874477001</v>
      </c>
      <c r="J879" s="249">
        <v>-0.58324668172702199</v>
      </c>
      <c r="K879" s="92">
        <v>-489.34396596897102</v>
      </c>
    </row>
    <row r="880" spans="2:11" x14ac:dyDescent="0.2">
      <c r="B880" s="295">
        <v>11</v>
      </c>
      <c r="C880" s="295">
        <v>2530</v>
      </c>
      <c r="D880" s="312" t="s">
        <v>1449</v>
      </c>
      <c r="E880" s="310">
        <v>2009</v>
      </c>
      <c r="F880" s="310">
        <v>436</v>
      </c>
      <c r="G880" s="310">
        <v>334</v>
      </c>
      <c r="H880" s="311">
        <v>0.21702339472374299</v>
      </c>
      <c r="I880" s="249">
        <v>7.3203592814371303</v>
      </c>
      <c r="J880" s="249">
        <v>-0.27990207582328003</v>
      </c>
      <c r="K880" s="92">
        <v>-562.32327032896899</v>
      </c>
    </row>
    <row r="881" spans="2:11" x14ac:dyDescent="0.2">
      <c r="B881" s="295">
        <v>11</v>
      </c>
      <c r="C881" s="295">
        <v>2532</v>
      </c>
      <c r="D881" s="312" t="s">
        <v>1450</v>
      </c>
      <c r="E881" s="310">
        <v>3203</v>
      </c>
      <c r="F881" s="310">
        <v>2480</v>
      </c>
      <c r="G881" s="310">
        <v>620</v>
      </c>
      <c r="H881" s="311">
        <v>0.77427411801436197</v>
      </c>
      <c r="I881" s="249">
        <v>9.1661290322580609</v>
      </c>
      <c r="J881" s="249">
        <v>0.50024117891795405</v>
      </c>
      <c r="K881" s="92">
        <v>1602.27249607421</v>
      </c>
    </row>
    <row r="882" spans="2:11" x14ac:dyDescent="0.2">
      <c r="B882" s="295">
        <v>11</v>
      </c>
      <c r="C882" s="295">
        <v>2534</v>
      </c>
      <c r="D882" s="312" t="s">
        <v>1451</v>
      </c>
      <c r="E882" s="310">
        <v>8962</v>
      </c>
      <c r="F882" s="310">
        <v>5496</v>
      </c>
      <c r="G882" s="310">
        <v>446</v>
      </c>
      <c r="H882" s="311">
        <v>0.61325596964963203</v>
      </c>
      <c r="I882" s="249">
        <v>32.417040358744401</v>
      </c>
      <c r="J882" s="249">
        <v>1.3554540323315001</v>
      </c>
      <c r="K882" s="92">
        <v>12147.5790377549</v>
      </c>
    </row>
    <row r="883" spans="2:11" x14ac:dyDescent="0.2">
      <c r="B883" s="295">
        <v>11</v>
      </c>
      <c r="C883" s="295">
        <v>2535</v>
      </c>
      <c r="D883" s="312" t="s">
        <v>1452</v>
      </c>
      <c r="E883" s="310">
        <v>746</v>
      </c>
      <c r="F883" s="310">
        <v>89</v>
      </c>
      <c r="G883" s="310">
        <v>454</v>
      </c>
      <c r="H883" s="311">
        <v>0.119302949061662</v>
      </c>
      <c r="I883" s="249">
        <v>1.83920704845815</v>
      </c>
      <c r="J883" s="249">
        <v>-0.64099245343352396</v>
      </c>
      <c r="K883" s="92">
        <v>-478.180370261409</v>
      </c>
    </row>
    <row r="884" spans="2:11" x14ac:dyDescent="0.2">
      <c r="B884" s="295">
        <v>11</v>
      </c>
      <c r="C884" s="295">
        <v>2541</v>
      </c>
      <c r="D884" s="312" t="s">
        <v>1453</v>
      </c>
      <c r="E884" s="310">
        <v>205</v>
      </c>
      <c r="F884" s="310">
        <v>96</v>
      </c>
      <c r="G884" s="310">
        <v>539</v>
      </c>
      <c r="H884" s="311">
        <v>0.46829268292682902</v>
      </c>
      <c r="I884" s="249">
        <v>0.55844155844155796</v>
      </c>
      <c r="J884" s="249">
        <v>-0.28780855573930703</v>
      </c>
      <c r="K884" s="92">
        <v>-59.000753926557799</v>
      </c>
    </row>
    <row r="885" spans="2:11" x14ac:dyDescent="0.2">
      <c r="B885" s="295">
        <v>11</v>
      </c>
      <c r="C885" s="295">
        <v>2542</v>
      </c>
      <c r="D885" s="312" t="s">
        <v>1454</v>
      </c>
      <c r="E885" s="310">
        <v>5213</v>
      </c>
      <c r="F885" s="310">
        <v>2342</v>
      </c>
      <c r="G885" s="310">
        <v>505</v>
      </c>
      <c r="H885" s="311">
        <v>0.44926146173029002</v>
      </c>
      <c r="I885" s="249">
        <v>14.960396039603999</v>
      </c>
      <c r="J885" s="249">
        <v>0.39249303001774599</v>
      </c>
      <c r="K885" s="92">
        <v>2046.0661654825101</v>
      </c>
    </row>
    <row r="886" spans="2:11" x14ac:dyDescent="0.2">
      <c r="B886" s="295">
        <v>11</v>
      </c>
      <c r="C886" s="295">
        <v>2543</v>
      </c>
      <c r="D886" s="312" t="s">
        <v>1455</v>
      </c>
      <c r="E886" s="310">
        <v>4911</v>
      </c>
      <c r="F886" s="310">
        <v>2269</v>
      </c>
      <c r="G886" s="310">
        <v>1192</v>
      </c>
      <c r="H886" s="311">
        <v>0.46202402769293399</v>
      </c>
      <c r="I886" s="249">
        <v>6.0234899328859104</v>
      </c>
      <c r="J886" s="249">
        <v>7.5882867621529307E-2</v>
      </c>
      <c r="K886" s="92">
        <v>372.66076288932999</v>
      </c>
    </row>
    <row r="887" spans="2:11" x14ac:dyDescent="0.2">
      <c r="B887" s="295">
        <v>11</v>
      </c>
      <c r="C887" s="295">
        <v>2544</v>
      </c>
      <c r="D887" s="312" t="s">
        <v>1456</v>
      </c>
      <c r="E887" s="310">
        <v>982</v>
      </c>
      <c r="F887" s="310">
        <v>296</v>
      </c>
      <c r="G887" s="310">
        <v>246</v>
      </c>
      <c r="H887" s="311">
        <v>0.30142566191446002</v>
      </c>
      <c r="I887" s="249">
        <v>5.1951219512195097</v>
      </c>
      <c r="J887" s="249">
        <v>-0.29298061724952101</v>
      </c>
      <c r="K887" s="92">
        <v>-287.70696613902902</v>
      </c>
    </row>
    <row r="888" spans="2:11" x14ac:dyDescent="0.2">
      <c r="B888" s="295">
        <v>11</v>
      </c>
      <c r="C888" s="295">
        <v>2545</v>
      </c>
      <c r="D888" s="312" t="s">
        <v>1457</v>
      </c>
      <c r="E888" s="310">
        <v>976</v>
      </c>
      <c r="F888" s="310">
        <v>356</v>
      </c>
      <c r="G888" s="310">
        <v>286</v>
      </c>
      <c r="H888" s="311">
        <v>0.36475409836065598</v>
      </c>
      <c r="I888" s="249">
        <v>4.6573426573426602</v>
      </c>
      <c r="J888" s="249">
        <v>-0.236419824589194</v>
      </c>
      <c r="K888" s="92">
        <v>-230.74574879905299</v>
      </c>
    </row>
    <row r="889" spans="2:11" x14ac:dyDescent="0.2">
      <c r="B889" s="295">
        <v>11</v>
      </c>
      <c r="C889" s="295">
        <v>2546</v>
      </c>
      <c r="D889" s="312" t="s">
        <v>1458</v>
      </c>
      <c r="E889" s="310">
        <v>17372</v>
      </c>
      <c r="F889" s="310">
        <v>10617</v>
      </c>
      <c r="G889" s="310">
        <v>2562</v>
      </c>
      <c r="H889" s="311">
        <v>0.61115588303016299</v>
      </c>
      <c r="I889" s="249">
        <v>10.924668227946899</v>
      </c>
      <c r="J889" s="249">
        <v>0.894594027372422</v>
      </c>
      <c r="K889" s="92">
        <v>15540.8874435137</v>
      </c>
    </row>
    <row r="890" spans="2:11" x14ac:dyDescent="0.2">
      <c r="B890" s="295">
        <v>11</v>
      </c>
      <c r="C890" s="295">
        <v>2547</v>
      </c>
      <c r="D890" s="312" t="s">
        <v>1459</v>
      </c>
      <c r="E890" s="310">
        <v>1175</v>
      </c>
      <c r="F890" s="310">
        <v>215</v>
      </c>
      <c r="G890" s="310">
        <v>525</v>
      </c>
      <c r="H890" s="311">
        <v>0.182978723404255</v>
      </c>
      <c r="I890" s="249">
        <v>2.6476190476190502</v>
      </c>
      <c r="J890" s="249">
        <v>-0.519519561093856</v>
      </c>
      <c r="K890" s="92">
        <v>-610.43548428528004</v>
      </c>
    </row>
    <row r="891" spans="2:11" x14ac:dyDescent="0.2">
      <c r="B891" s="295">
        <v>11</v>
      </c>
      <c r="C891" s="295">
        <v>2548</v>
      </c>
      <c r="D891" s="312" t="s">
        <v>1460</v>
      </c>
      <c r="E891" s="310">
        <v>747</v>
      </c>
      <c r="F891" s="310">
        <v>130</v>
      </c>
      <c r="G891" s="310">
        <v>136</v>
      </c>
      <c r="H891" s="311">
        <v>0.17402945113788501</v>
      </c>
      <c r="I891" s="249">
        <v>6.4485294117647101</v>
      </c>
      <c r="J891" s="249">
        <v>-0.409798892054551</v>
      </c>
      <c r="K891" s="92">
        <v>-306.11977236475002</v>
      </c>
    </row>
    <row r="892" spans="2:11" x14ac:dyDescent="0.2">
      <c r="B892" s="295">
        <v>11</v>
      </c>
      <c r="C892" s="295">
        <v>2549</v>
      </c>
      <c r="D892" s="312" t="s">
        <v>1461</v>
      </c>
      <c r="E892" s="310">
        <v>28</v>
      </c>
      <c r="F892" s="310">
        <v>15</v>
      </c>
      <c r="G892" s="310">
        <v>94</v>
      </c>
      <c r="H892" s="311">
        <v>0.53571428571428603</v>
      </c>
      <c r="I892" s="249">
        <v>0.45744680851063801</v>
      </c>
      <c r="J892" s="249">
        <v>-0.21701875193755199</v>
      </c>
      <c r="K892" s="92">
        <v>-6.0765250542514497</v>
      </c>
    </row>
    <row r="893" spans="2:11" x14ac:dyDescent="0.2">
      <c r="B893" s="295">
        <v>11</v>
      </c>
      <c r="C893" s="295">
        <v>2550</v>
      </c>
      <c r="D893" s="312" t="s">
        <v>1462</v>
      </c>
      <c r="E893" s="310">
        <v>3782</v>
      </c>
      <c r="F893" s="310">
        <v>1468</v>
      </c>
      <c r="G893" s="310">
        <v>195</v>
      </c>
      <c r="H893" s="311">
        <v>0.388154415653094</v>
      </c>
      <c r="I893" s="249">
        <v>26.923076923076898</v>
      </c>
      <c r="J893" s="249">
        <v>0.69512048918190605</v>
      </c>
      <c r="K893" s="92">
        <v>2628.94569008597</v>
      </c>
    </row>
    <row r="894" spans="2:11" x14ac:dyDescent="0.2">
      <c r="B894" s="295">
        <v>11</v>
      </c>
      <c r="C894" s="295">
        <v>2551</v>
      </c>
      <c r="D894" s="312" t="s">
        <v>1463</v>
      </c>
      <c r="E894" s="310">
        <v>1536</v>
      </c>
      <c r="F894" s="310">
        <v>171</v>
      </c>
      <c r="G894" s="310">
        <v>577</v>
      </c>
      <c r="H894" s="311">
        <v>0.111328125</v>
      </c>
      <c r="I894" s="249">
        <v>2.9584055459272101</v>
      </c>
      <c r="J894" s="249">
        <v>-0.58101508802547097</v>
      </c>
      <c r="K894" s="92">
        <v>-892.43917520712296</v>
      </c>
    </row>
    <row r="895" spans="2:11" x14ac:dyDescent="0.2">
      <c r="B895" s="295">
        <v>11</v>
      </c>
      <c r="C895" s="295">
        <v>2553</v>
      </c>
      <c r="D895" s="312" t="s">
        <v>1464</v>
      </c>
      <c r="E895" s="310">
        <v>1724</v>
      </c>
      <c r="F895" s="310">
        <v>468</v>
      </c>
      <c r="G895" s="310">
        <v>1180</v>
      </c>
      <c r="H895" s="311">
        <v>0.27146171693735499</v>
      </c>
      <c r="I895" s="249">
        <v>1.85762711864407</v>
      </c>
      <c r="J895" s="249">
        <v>-0.42113789008144897</v>
      </c>
      <c r="K895" s="92">
        <v>-726.04172250041904</v>
      </c>
    </row>
    <row r="896" spans="2:11" x14ac:dyDescent="0.2">
      <c r="B896" s="295">
        <v>11</v>
      </c>
      <c r="C896" s="295">
        <v>2554</v>
      </c>
      <c r="D896" s="312" t="s">
        <v>1465</v>
      </c>
      <c r="E896" s="310">
        <v>2310</v>
      </c>
      <c r="F896" s="310">
        <v>421</v>
      </c>
      <c r="G896" s="310">
        <v>698</v>
      </c>
      <c r="H896" s="311">
        <v>0.182251082251082</v>
      </c>
      <c r="I896" s="249">
        <v>3.91260744985673</v>
      </c>
      <c r="J896" s="249">
        <v>-0.43276654853065</v>
      </c>
      <c r="K896" s="92">
        <v>-999.69072710580201</v>
      </c>
    </row>
    <row r="897" spans="2:11" x14ac:dyDescent="0.2">
      <c r="B897" s="295">
        <v>11</v>
      </c>
      <c r="C897" s="295">
        <v>2555</v>
      </c>
      <c r="D897" s="312" t="s">
        <v>1466</v>
      </c>
      <c r="E897" s="310">
        <v>1462</v>
      </c>
      <c r="F897" s="310">
        <v>324</v>
      </c>
      <c r="G897" s="310">
        <v>869</v>
      </c>
      <c r="H897" s="311">
        <v>0.221614227086183</v>
      </c>
      <c r="I897" s="249">
        <v>2.0552359033371701</v>
      </c>
      <c r="J897" s="249">
        <v>-0.48368198157879999</v>
      </c>
      <c r="K897" s="92">
        <v>-707.14305706820596</v>
      </c>
    </row>
    <row r="898" spans="2:11" x14ac:dyDescent="0.2">
      <c r="B898" s="295">
        <v>11</v>
      </c>
      <c r="C898" s="295">
        <v>2556</v>
      </c>
      <c r="D898" s="312" t="s">
        <v>1467</v>
      </c>
      <c r="E898" s="310">
        <v>3447</v>
      </c>
      <c r="F898" s="310">
        <v>1756</v>
      </c>
      <c r="G898" s="310">
        <v>1900</v>
      </c>
      <c r="H898" s="311">
        <v>0.50942848854075995</v>
      </c>
      <c r="I898" s="249">
        <v>2.7384210526315802</v>
      </c>
      <c r="J898" s="249">
        <v>-3.9526310974643999E-2</v>
      </c>
      <c r="K898" s="92">
        <v>-136.24719392959801</v>
      </c>
    </row>
    <row r="899" spans="2:11" x14ac:dyDescent="0.2">
      <c r="B899" s="295">
        <v>11</v>
      </c>
      <c r="C899" s="295">
        <v>2571</v>
      </c>
      <c r="D899" s="312" t="s">
        <v>1468</v>
      </c>
      <c r="E899" s="310">
        <v>772</v>
      </c>
      <c r="F899" s="310">
        <v>247</v>
      </c>
      <c r="G899" s="310">
        <v>255</v>
      </c>
      <c r="H899" s="311">
        <v>0.31994818652849699</v>
      </c>
      <c r="I899" s="249">
        <v>3.9960784313725499</v>
      </c>
      <c r="J899" s="249">
        <v>-0.32156999285695798</v>
      </c>
      <c r="K899" s="92">
        <v>-248.25203448557099</v>
      </c>
    </row>
    <row r="900" spans="2:11" x14ac:dyDescent="0.2">
      <c r="B900" s="295">
        <v>11</v>
      </c>
      <c r="C900" s="295">
        <v>2572</v>
      </c>
      <c r="D900" s="312" t="s">
        <v>1469</v>
      </c>
      <c r="E900" s="310">
        <v>2851</v>
      </c>
      <c r="F900" s="310">
        <v>2484</v>
      </c>
      <c r="G900" s="310">
        <v>539</v>
      </c>
      <c r="H900" s="311">
        <v>0.87127323746053997</v>
      </c>
      <c r="I900" s="249">
        <v>9.8979591836734695</v>
      </c>
      <c r="J900" s="249">
        <v>0.62994009680196905</v>
      </c>
      <c r="K900" s="92">
        <v>1795.9592159824099</v>
      </c>
    </row>
    <row r="901" spans="2:11" x14ac:dyDescent="0.2">
      <c r="B901" s="295">
        <v>11</v>
      </c>
      <c r="C901" s="295">
        <v>2573</v>
      </c>
      <c r="D901" s="312" t="s">
        <v>1470</v>
      </c>
      <c r="E901" s="310">
        <v>5048</v>
      </c>
      <c r="F901" s="310">
        <v>1375</v>
      </c>
      <c r="G901" s="310">
        <v>596</v>
      </c>
      <c r="H901" s="311">
        <v>0.27238510301109298</v>
      </c>
      <c r="I901" s="249">
        <v>10.7768456375839</v>
      </c>
      <c r="J901" s="249">
        <v>2.37258288962479E-2</v>
      </c>
      <c r="K901" s="92">
        <v>119.767984268259</v>
      </c>
    </row>
    <row r="902" spans="2:11" x14ac:dyDescent="0.2">
      <c r="B902" s="295">
        <v>11</v>
      </c>
      <c r="C902" s="295">
        <v>2574</v>
      </c>
      <c r="D902" s="312" t="s">
        <v>1471</v>
      </c>
      <c r="E902" s="310">
        <v>330</v>
      </c>
      <c r="F902" s="310">
        <v>294</v>
      </c>
      <c r="G902" s="310">
        <v>177</v>
      </c>
      <c r="H902" s="311">
        <v>0.89090909090909098</v>
      </c>
      <c r="I902" s="249">
        <v>3.5254237288135601</v>
      </c>
      <c r="J902" s="249">
        <v>0.33104427201515801</v>
      </c>
      <c r="K902" s="92">
        <v>109.244609765002</v>
      </c>
    </row>
    <row r="903" spans="2:11" x14ac:dyDescent="0.2">
      <c r="B903" s="295">
        <v>11</v>
      </c>
      <c r="C903" s="295">
        <v>2575</v>
      </c>
      <c r="D903" s="312" t="s">
        <v>1472</v>
      </c>
      <c r="E903" s="310">
        <v>1777</v>
      </c>
      <c r="F903" s="310">
        <v>746</v>
      </c>
      <c r="G903" s="310">
        <v>433</v>
      </c>
      <c r="H903" s="311">
        <v>0.41980866629150299</v>
      </c>
      <c r="I903" s="249">
        <v>5.8267898383371799</v>
      </c>
      <c r="J903" s="249">
        <v>-9.8506667290149494E-2</v>
      </c>
      <c r="K903" s="92">
        <v>-175.046347774596</v>
      </c>
    </row>
    <row r="904" spans="2:11" x14ac:dyDescent="0.2">
      <c r="B904" s="295">
        <v>11</v>
      </c>
      <c r="C904" s="295">
        <v>2576</v>
      </c>
      <c r="D904" s="312" t="s">
        <v>1473</v>
      </c>
      <c r="E904" s="310">
        <v>2784</v>
      </c>
      <c r="F904" s="310">
        <v>877</v>
      </c>
      <c r="G904" s="310">
        <v>572</v>
      </c>
      <c r="H904" s="311">
        <v>0.31501436781609199</v>
      </c>
      <c r="I904" s="249">
        <v>6.40034965034965</v>
      </c>
      <c r="J904" s="249">
        <v>-0.16635404371651699</v>
      </c>
      <c r="K904" s="92">
        <v>-463.12965770678301</v>
      </c>
    </row>
    <row r="905" spans="2:11" x14ac:dyDescent="0.2">
      <c r="B905" s="295">
        <v>11</v>
      </c>
      <c r="C905" s="295">
        <v>2578</v>
      </c>
      <c r="D905" s="312" t="s">
        <v>1474</v>
      </c>
      <c r="E905" s="310">
        <v>1652</v>
      </c>
      <c r="F905" s="310">
        <v>770</v>
      </c>
      <c r="G905" s="310">
        <v>385</v>
      </c>
      <c r="H905" s="311">
        <v>0.46610169491525399</v>
      </c>
      <c r="I905" s="249">
        <v>6.2909090909090901</v>
      </c>
      <c r="J905" s="249">
        <v>-3.0886348583286202E-2</v>
      </c>
      <c r="K905" s="92">
        <v>-51.024247859588797</v>
      </c>
    </row>
    <row r="906" spans="2:11" x14ac:dyDescent="0.2">
      <c r="B906" s="295">
        <v>11</v>
      </c>
      <c r="C906" s="295">
        <v>2579</v>
      </c>
      <c r="D906" s="312" t="s">
        <v>1475</v>
      </c>
      <c r="E906" s="310">
        <v>5138</v>
      </c>
      <c r="F906" s="310">
        <v>3176</v>
      </c>
      <c r="G906" s="310">
        <v>1386</v>
      </c>
      <c r="H906" s="311">
        <v>0.61813935383417695</v>
      </c>
      <c r="I906" s="249">
        <v>5.9985569985570004</v>
      </c>
      <c r="J906" s="249">
        <v>0.27099101250933499</v>
      </c>
      <c r="K906" s="92">
        <v>1392.3518222729599</v>
      </c>
    </row>
    <row r="907" spans="2:11" x14ac:dyDescent="0.2">
      <c r="B907" s="295">
        <v>11</v>
      </c>
      <c r="C907" s="295">
        <v>2580</v>
      </c>
      <c r="D907" s="312" t="s">
        <v>1476</v>
      </c>
      <c r="E907" s="310">
        <v>3239</v>
      </c>
      <c r="F907" s="310">
        <v>564</v>
      </c>
      <c r="G907" s="310">
        <v>511</v>
      </c>
      <c r="H907" s="311">
        <v>0.17412781722753901</v>
      </c>
      <c r="I907" s="249">
        <v>7.4422700587084103</v>
      </c>
      <c r="J907" s="249">
        <v>-0.28129458808205698</v>
      </c>
      <c r="K907" s="92">
        <v>-911.11317079778303</v>
      </c>
    </row>
    <row r="908" spans="2:11" x14ac:dyDescent="0.2">
      <c r="B908" s="295">
        <v>11</v>
      </c>
      <c r="C908" s="295">
        <v>2581</v>
      </c>
      <c r="D908" s="312" t="s">
        <v>1477</v>
      </c>
      <c r="E908" s="310">
        <v>18363</v>
      </c>
      <c r="F908" s="310">
        <v>21578</v>
      </c>
      <c r="G908" s="310">
        <v>1092</v>
      </c>
      <c r="H908" s="311">
        <v>1.1750803245657</v>
      </c>
      <c r="I908" s="249">
        <v>36.5760073260073</v>
      </c>
      <c r="J908" s="249">
        <v>2.5294778546279</v>
      </c>
      <c r="K908" s="92">
        <v>46448.801844532099</v>
      </c>
    </row>
    <row r="909" spans="2:11" x14ac:dyDescent="0.2">
      <c r="B909" s="295">
        <v>11</v>
      </c>
      <c r="C909" s="295">
        <v>2582</v>
      </c>
      <c r="D909" s="312" t="s">
        <v>1478</v>
      </c>
      <c r="E909" s="310">
        <v>1012</v>
      </c>
      <c r="F909" s="310">
        <v>792</v>
      </c>
      <c r="G909" s="310">
        <v>276</v>
      </c>
      <c r="H909" s="311">
        <v>0.78260869565217395</v>
      </c>
      <c r="I909" s="249">
        <v>6.5362318840579698</v>
      </c>
      <c r="J909" s="249">
        <v>0.334353739500106</v>
      </c>
      <c r="K909" s="92">
        <v>338.36598437410697</v>
      </c>
    </row>
    <row r="910" spans="2:11" x14ac:dyDescent="0.2">
      <c r="B910" s="295">
        <v>11</v>
      </c>
      <c r="C910" s="295">
        <v>2583</v>
      </c>
      <c r="D910" s="312" t="s">
        <v>1479</v>
      </c>
      <c r="E910" s="310">
        <v>4911</v>
      </c>
      <c r="F910" s="310">
        <v>2284</v>
      </c>
      <c r="G910" s="310">
        <v>354</v>
      </c>
      <c r="H910" s="311">
        <v>0.46507839543881102</v>
      </c>
      <c r="I910" s="249">
        <v>20.324858757062099</v>
      </c>
      <c r="J910" s="249">
        <v>0.59276503927223101</v>
      </c>
      <c r="K910" s="92">
        <v>2911.0691078659302</v>
      </c>
    </row>
    <row r="911" spans="2:11" x14ac:dyDescent="0.2">
      <c r="B911" s="295">
        <v>11</v>
      </c>
      <c r="C911" s="295">
        <v>2584</v>
      </c>
      <c r="D911" s="312" t="s">
        <v>1480</v>
      </c>
      <c r="E911" s="310">
        <v>1714</v>
      </c>
      <c r="F911" s="310">
        <v>333</v>
      </c>
      <c r="G911" s="310">
        <v>184</v>
      </c>
      <c r="H911" s="311">
        <v>0.19428238039673301</v>
      </c>
      <c r="I911" s="249">
        <v>11.125</v>
      </c>
      <c r="J911" s="249">
        <v>-0.18166807507947</v>
      </c>
      <c r="K911" s="92">
        <v>-311.37908068621198</v>
      </c>
    </row>
    <row r="912" spans="2:11" x14ac:dyDescent="0.2">
      <c r="B912" s="295">
        <v>11</v>
      </c>
      <c r="C912" s="295">
        <v>2585</v>
      </c>
      <c r="D912" s="312" t="s">
        <v>1481</v>
      </c>
      <c r="E912" s="310">
        <v>724</v>
      </c>
      <c r="F912" s="310">
        <v>159</v>
      </c>
      <c r="G912" s="310">
        <v>449</v>
      </c>
      <c r="H912" s="311">
        <v>0.219613259668508</v>
      </c>
      <c r="I912" s="249">
        <v>1.96659242761693</v>
      </c>
      <c r="J912" s="249">
        <v>-0.51672730554082402</v>
      </c>
      <c r="K912" s="92">
        <v>-374.11056921155699</v>
      </c>
    </row>
    <row r="913" spans="2:11" x14ac:dyDescent="0.2">
      <c r="B913" s="295">
        <v>11</v>
      </c>
      <c r="C913" s="295">
        <v>2586</v>
      </c>
      <c r="D913" s="312" t="s">
        <v>1482</v>
      </c>
      <c r="E913" s="310">
        <v>5057</v>
      </c>
      <c r="F913" s="310">
        <v>2676</v>
      </c>
      <c r="G913" s="310">
        <v>693</v>
      </c>
      <c r="H913" s="311">
        <v>0.52916749060707902</v>
      </c>
      <c r="I913" s="249">
        <v>11.158730158730201</v>
      </c>
      <c r="J913" s="249">
        <v>0.346262306036629</v>
      </c>
      <c r="K913" s="92">
        <v>1751.0484816272301</v>
      </c>
    </row>
    <row r="914" spans="2:11" x14ac:dyDescent="0.2">
      <c r="B914" s="295">
        <v>11</v>
      </c>
      <c r="C914" s="295">
        <v>2601</v>
      </c>
      <c r="D914" s="312" t="s">
        <v>1483</v>
      </c>
      <c r="E914" s="310">
        <v>16777</v>
      </c>
      <c r="F914" s="310">
        <v>21396</v>
      </c>
      <c r="G914" s="310">
        <v>592</v>
      </c>
      <c r="H914" s="311">
        <v>1.2753173988198101</v>
      </c>
      <c r="I914" s="249">
        <v>64.481418918918905</v>
      </c>
      <c r="J914" s="249">
        <v>3.59229001275189</v>
      </c>
      <c r="K914" s="92">
        <v>60267.849543938501</v>
      </c>
    </row>
    <row r="915" spans="2:11" x14ac:dyDescent="0.2">
      <c r="B915" s="295">
        <v>11</v>
      </c>
      <c r="C915" s="295">
        <v>2611</v>
      </c>
      <c r="D915" s="312" t="s">
        <v>1484</v>
      </c>
      <c r="E915" s="310">
        <v>788</v>
      </c>
      <c r="F915" s="310">
        <v>125</v>
      </c>
      <c r="G915" s="310">
        <v>1113</v>
      </c>
      <c r="H915" s="311">
        <v>0.15862944162436499</v>
      </c>
      <c r="I915" s="249">
        <v>0.82030548068283904</v>
      </c>
      <c r="J915" s="249">
        <v>-0.62874681598418802</v>
      </c>
      <c r="K915" s="92">
        <v>-495.45249099554002</v>
      </c>
    </row>
    <row r="916" spans="2:11" x14ac:dyDescent="0.2">
      <c r="B916" s="295">
        <v>11</v>
      </c>
      <c r="C916" s="295">
        <v>2612</v>
      </c>
      <c r="D916" s="312" t="s">
        <v>1485</v>
      </c>
      <c r="E916" s="310">
        <v>283</v>
      </c>
      <c r="F916" s="310">
        <v>142</v>
      </c>
      <c r="G916" s="310">
        <v>2265</v>
      </c>
      <c r="H916" s="311">
        <v>0.50176678445229705</v>
      </c>
      <c r="I916" s="249">
        <v>0.187637969094923</v>
      </c>
      <c r="J916" s="249">
        <v>-0.25799707054037002</v>
      </c>
      <c r="K916" s="92">
        <v>-73.013170962924804</v>
      </c>
    </row>
    <row r="917" spans="2:11" x14ac:dyDescent="0.2">
      <c r="B917" s="295">
        <v>11</v>
      </c>
      <c r="C917" s="295">
        <v>2613</v>
      </c>
      <c r="D917" s="312" t="s">
        <v>1486</v>
      </c>
      <c r="E917" s="310">
        <v>3854</v>
      </c>
      <c r="F917" s="310">
        <v>1739</v>
      </c>
      <c r="G917" s="310">
        <v>680</v>
      </c>
      <c r="H917" s="311">
        <v>0.45121951219512202</v>
      </c>
      <c r="I917" s="249">
        <v>8.2249999999999996</v>
      </c>
      <c r="J917" s="249">
        <v>0.10257472348549999</v>
      </c>
      <c r="K917" s="92">
        <v>395.32298431311602</v>
      </c>
    </row>
    <row r="918" spans="2:11" x14ac:dyDescent="0.2">
      <c r="B918" s="295">
        <v>11</v>
      </c>
      <c r="C918" s="295">
        <v>2614</v>
      </c>
      <c r="D918" s="312" t="s">
        <v>1487</v>
      </c>
      <c r="E918" s="310">
        <v>2296</v>
      </c>
      <c r="F918" s="310">
        <v>689</v>
      </c>
      <c r="G918" s="310">
        <v>751</v>
      </c>
      <c r="H918" s="311">
        <v>0.30008710801393701</v>
      </c>
      <c r="I918" s="249">
        <v>3.97470039946738</v>
      </c>
      <c r="J918" s="249">
        <v>-0.289491450732692</v>
      </c>
      <c r="K918" s="92">
        <v>-664.67237088226102</v>
      </c>
    </row>
    <row r="919" spans="2:11" x14ac:dyDescent="0.2">
      <c r="B919" s="295">
        <v>11</v>
      </c>
      <c r="C919" s="295">
        <v>2615</v>
      </c>
      <c r="D919" s="312" t="s">
        <v>1488</v>
      </c>
      <c r="E919" s="310">
        <v>924</v>
      </c>
      <c r="F919" s="310">
        <v>413</v>
      </c>
      <c r="G919" s="310">
        <v>744</v>
      </c>
      <c r="H919" s="311">
        <v>0.44696969696969702</v>
      </c>
      <c r="I919" s="249">
        <v>1.79704301075269</v>
      </c>
      <c r="J919" s="249">
        <v>-0.24222463188819399</v>
      </c>
      <c r="K919" s="92">
        <v>-223.81555986469101</v>
      </c>
    </row>
    <row r="920" spans="2:11" x14ac:dyDescent="0.2">
      <c r="B920" s="295">
        <v>11</v>
      </c>
      <c r="C920" s="295">
        <v>2616</v>
      </c>
      <c r="D920" s="312" t="s">
        <v>1489</v>
      </c>
      <c r="E920" s="310">
        <v>605</v>
      </c>
      <c r="F920" s="310">
        <v>88</v>
      </c>
      <c r="G920" s="310">
        <v>148</v>
      </c>
      <c r="H920" s="311">
        <v>0.145454545454545</v>
      </c>
      <c r="I920" s="249">
        <v>4.6824324324324298</v>
      </c>
      <c r="J920" s="249">
        <v>-0.51278976478731797</v>
      </c>
      <c r="K920" s="92">
        <v>-310.23780769632702</v>
      </c>
    </row>
    <row r="921" spans="2:11" x14ac:dyDescent="0.2">
      <c r="B921" s="295">
        <v>11</v>
      </c>
      <c r="C921" s="295">
        <v>2617</v>
      </c>
      <c r="D921" s="312" t="s">
        <v>1490</v>
      </c>
      <c r="E921" s="310">
        <v>512</v>
      </c>
      <c r="F921" s="310">
        <v>49</v>
      </c>
      <c r="G921" s="310">
        <v>304</v>
      </c>
      <c r="H921" s="311">
        <v>9.5703125E-2</v>
      </c>
      <c r="I921" s="249">
        <v>1.84539473684211</v>
      </c>
      <c r="J921" s="249">
        <v>-0.67783008961341795</v>
      </c>
      <c r="K921" s="92">
        <v>-347.04900588206999</v>
      </c>
    </row>
    <row r="922" spans="2:11" x14ac:dyDescent="0.2">
      <c r="B922" s="295">
        <v>11</v>
      </c>
      <c r="C922" s="295">
        <v>2618</v>
      </c>
      <c r="D922" s="312" t="s">
        <v>1491</v>
      </c>
      <c r="E922" s="310">
        <v>909</v>
      </c>
      <c r="F922" s="310">
        <v>118</v>
      </c>
      <c r="G922" s="310">
        <v>604</v>
      </c>
      <c r="H922" s="311">
        <v>0.12981298129812999</v>
      </c>
      <c r="I922" s="249">
        <v>1.70033112582781</v>
      </c>
      <c r="J922" s="249">
        <v>-0.62728428804630698</v>
      </c>
      <c r="K922" s="92">
        <v>-570.20141783409304</v>
      </c>
    </row>
    <row r="923" spans="2:11" x14ac:dyDescent="0.2">
      <c r="B923" s="295">
        <v>11</v>
      </c>
      <c r="C923" s="295">
        <v>2619</v>
      </c>
      <c r="D923" s="312" t="s">
        <v>1492</v>
      </c>
      <c r="E923" s="310">
        <v>1261</v>
      </c>
      <c r="F923" s="310">
        <v>366</v>
      </c>
      <c r="G923" s="310">
        <v>1627</v>
      </c>
      <c r="H923" s="311">
        <v>0.29024583663758902</v>
      </c>
      <c r="I923" s="249">
        <v>1</v>
      </c>
      <c r="J923" s="249">
        <v>-0.44657497992942702</v>
      </c>
      <c r="K923" s="92">
        <v>-563.13104969100698</v>
      </c>
    </row>
    <row r="924" spans="2:11" x14ac:dyDescent="0.2">
      <c r="B924" s="295">
        <v>11</v>
      </c>
      <c r="C924" s="295">
        <v>2620</v>
      </c>
      <c r="D924" s="312" t="s">
        <v>1493</v>
      </c>
      <c r="E924" s="310">
        <v>660</v>
      </c>
      <c r="F924" s="310">
        <v>137</v>
      </c>
      <c r="G924" s="310">
        <v>576</v>
      </c>
      <c r="H924" s="311">
        <v>0.207575757575758</v>
      </c>
      <c r="I924" s="249">
        <v>1.38368055555556</v>
      </c>
      <c r="J924" s="249">
        <v>-0.55448862366186402</v>
      </c>
      <c r="K924" s="92">
        <v>-365.96249161682999</v>
      </c>
    </row>
    <row r="925" spans="2:11" x14ac:dyDescent="0.2">
      <c r="B925" s="295">
        <v>11</v>
      </c>
      <c r="C925" s="295">
        <v>2621</v>
      </c>
      <c r="D925" s="312" t="s">
        <v>1494</v>
      </c>
      <c r="E925" s="310">
        <v>1880</v>
      </c>
      <c r="F925" s="310">
        <v>680</v>
      </c>
      <c r="G925" s="310">
        <v>1024</v>
      </c>
      <c r="H925" s="311">
        <v>0.36170212765957399</v>
      </c>
      <c r="I925" s="249">
        <v>2.5</v>
      </c>
      <c r="J925" s="249">
        <v>-0.28386684064333101</v>
      </c>
      <c r="K925" s="92">
        <v>-533.66966040946204</v>
      </c>
    </row>
    <row r="926" spans="2:11" x14ac:dyDescent="0.2">
      <c r="B926" s="295">
        <v>11</v>
      </c>
      <c r="C926" s="295">
        <v>2622</v>
      </c>
      <c r="D926" s="312" t="s">
        <v>1495</v>
      </c>
      <c r="E926" s="310">
        <v>668</v>
      </c>
      <c r="F926" s="310">
        <v>138</v>
      </c>
      <c r="G926" s="310">
        <v>364</v>
      </c>
      <c r="H926" s="311">
        <v>0.20658682634730499</v>
      </c>
      <c r="I926" s="249">
        <v>2.21428571428571</v>
      </c>
      <c r="J926" s="249">
        <v>-0.52557231565123197</v>
      </c>
      <c r="K926" s="92">
        <v>-351.08230685502298</v>
      </c>
    </row>
    <row r="927" spans="2:11" x14ac:dyDescent="0.2">
      <c r="B927" s="295">
        <v>12</v>
      </c>
      <c r="C927" s="295">
        <v>2701</v>
      </c>
      <c r="D927" s="312" t="s">
        <v>1496</v>
      </c>
      <c r="E927" s="310">
        <v>172258</v>
      </c>
      <c r="F927" s="310">
        <v>186184</v>
      </c>
      <c r="G927" s="310">
        <v>2247</v>
      </c>
      <c r="H927" s="311">
        <v>1.08084385050331</v>
      </c>
      <c r="I927" s="249">
        <v>159.520249221184</v>
      </c>
      <c r="J927" s="249">
        <v>12.5544868793743</v>
      </c>
      <c r="K927" s="92">
        <v>2162610.80086726</v>
      </c>
    </row>
    <row r="928" spans="2:11" x14ac:dyDescent="0.2">
      <c r="B928" s="295">
        <v>12</v>
      </c>
      <c r="C928" s="295">
        <v>2702</v>
      </c>
      <c r="D928" s="312" t="s">
        <v>1497</v>
      </c>
      <c r="E928" s="310">
        <v>1169</v>
      </c>
      <c r="F928" s="310">
        <v>516</v>
      </c>
      <c r="G928" s="310">
        <v>220</v>
      </c>
      <c r="H928" s="311">
        <v>0.441402908468777</v>
      </c>
      <c r="I928" s="249">
        <v>7.6590909090909101</v>
      </c>
      <c r="J928" s="249">
        <v>-2.9433425489903499E-2</v>
      </c>
      <c r="K928" s="92">
        <v>-34.4076743976972</v>
      </c>
    </row>
    <row r="929" spans="2:11" x14ac:dyDescent="0.2">
      <c r="B929" s="295">
        <v>12</v>
      </c>
      <c r="C929" s="295">
        <v>2703</v>
      </c>
      <c r="D929" s="312" t="s">
        <v>1498</v>
      </c>
      <c r="E929" s="310">
        <v>21339</v>
      </c>
      <c r="F929" s="310">
        <v>4845</v>
      </c>
      <c r="G929" s="310">
        <v>1065</v>
      </c>
      <c r="H929" s="311">
        <v>0.227049065092085</v>
      </c>
      <c r="I929" s="249">
        <v>24.5859154929577</v>
      </c>
      <c r="J929" s="249">
        <v>1.07097966663192</v>
      </c>
      <c r="K929" s="92">
        <v>22853.6351062586</v>
      </c>
    </row>
    <row r="930" spans="2:11" x14ac:dyDescent="0.2">
      <c r="B930" s="295">
        <v>13</v>
      </c>
      <c r="C930" s="295">
        <v>2761</v>
      </c>
      <c r="D930" s="312" t="s">
        <v>1499</v>
      </c>
      <c r="E930" s="310">
        <v>10352</v>
      </c>
      <c r="F930" s="310">
        <v>5690</v>
      </c>
      <c r="G930" s="310">
        <v>730</v>
      </c>
      <c r="H930" s="311">
        <v>0.54965224111282796</v>
      </c>
      <c r="I930" s="249">
        <v>21.9753424657534</v>
      </c>
      <c r="J930" s="249">
        <v>0.95605524410259202</v>
      </c>
      <c r="K930" s="92">
        <v>9897.0838869500294</v>
      </c>
    </row>
    <row r="931" spans="2:11" x14ac:dyDescent="0.2">
      <c r="B931" s="295">
        <v>13</v>
      </c>
      <c r="C931" s="295">
        <v>2762</v>
      </c>
      <c r="D931" s="312" t="s">
        <v>1500</v>
      </c>
      <c r="E931" s="310">
        <v>21157</v>
      </c>
      <c r="F931" s="310">
        <v>10404</v>
      </c>
      <c r="G931" s="310">
        <v>883</v>
      </c>
      <c r="H931" s="311">
        <v>0.49175213877203799</v>
      </c>
      <c r="I931" s="249">
        <v>35.742921857304601</v>
      </c>
      <c r="J931" s="249">
        <v>1.78259639023183</v>
      </c>
      <c r="K931" s="92">
        <v>37714.391828134801</v>
      </c>
    </row>
    <row r="932" spans="2:11" x14ac:dyDescent="0.2">
      <c r="B932" s="295">
        <v>13</v>
      </c>
      <c r="C932" s="295">
        <v>2763</v>
      </c>
      <c r="D932" s="312" t="s">
        <v>1501</v>
      </c>
      <c r="E932" s="310">
        <v>9129</v>
      </c>
      <c r="F932" s="310">
        <v>6272</v>
      </c>
      <c r="G932" s="310">
        <v>692</v>
      </c>
      <c r="H932" s="311">
        <v>0.68704129696571403</v>
      </c>
      <c r="I932" s="249">
        <v>22.255780346820799</v>
      </c>
      <c r="J932" s="249">
        <v>1.0856708596243301</v>
      </c>
      <c r="K932" s="92">
        <v>9911.0892775104694</v>
      </c>
    </row>
    <row r="933" spans="2:11" x14ac:dyDescent="0.2">
      <c r="B933" s="295">
        <v>13</v>
      </c>
      <c r="C933" s="295">
        <v>2764</v>
      </c>
      <c r="D933" s="312" t="s">
        <v>1502</v>
      </c>
      <c r="E933" s="310">
        <v>3414</v>
      </c>
      <c r="F933" s="310">
        <v>1036</v>
      </c>
      <c r="G933" s="310">
        <v>412</v>
      </c>
      <c r="H933" s="311">
        <v>0.30345635618043298</v>
      </c>
      <c r="I933" s="249">
        <v>10.800970873786399</v>
      </c>
      <c r="J933" s="249">
        <v>1.1207302341338301E-3</v>
      </c>
      <c r="K933" s="92">
        <v>3.8261730193328898</v>
      </c>
    </row>
    <row r="934" spans="2:11" x14ac:dyDescent="0.2">
      <c r="B934" s="295">
        <v>13</v>
      </c>
      <c r="C934" s="295">
        <v>2765</v>
      </c>
      <c r="D934" s="312" t="s">
        <v>1503</v>
      </c>
      <c r="E934" s="310">
        <v>15678</v>
      </c>
      <c r="F934" s="310">
        <v>5952</v>
      </c>
      <c r="G934" s="310">
        <v>447</v>
      </c>
      <c r="H934" s="311">
        <v>0.37964026023727498</v>
      </c>
      <c r="I934" s="249">
        <v>48.389261744966397</v>
      </c>
      <c r="J934" s="249">
        <v>1.8978576994534799</v>
      </c>
      <c r="K934" s="92">
        <v>29754.613012031601</v>
      </c>
    </row>
    <row r="935" spans="2:11" x14ac:dyDescent="0.2">
      <c r="B935" s="295">
        <v>13</v>
      </c>
      <c r="C935" s="295">
        <v>2766</v>
      </c>
      <c r="D935" s="312" t="s">
        <v>1504</v>
      </c>
      <c r="E935" s="310">
        <v>10303</v>
      </c>
      <c r="F935" s="310">
        <v>4151</v>
      </c>
      <c r="G935" s="310">
        <v>208</v>
      </c>
      <c r="H935" s="311">
        <v>0.40289236144812202</v>
      </c>
      <c r="I935" s="249">
        <v>69.490384615384599</v>
      </c>
      <c r="J935" s="249">
        <v>2.4830192102988602</v>
      </c>
      <c r="K935" s="92">
        <v>25582.5469237092</v>
      </c>
    </row>
    <row r="936" spans="2:11" x14ac:dyDescent="0.2">
      <c r="B936" s="295">
        <v>13</v>
      </c>
      <c r="C936" s="295">
        <v>2767</v>
      </c>
      <c r="D936" s="312" t="s">
        <v>1505</v>
      </c>
      <c r="E936" s="310">
        <v>6693</v>
      </c>
      <c r="F936" s="310">
        <v>1396</v>
      </c>
      <c r="G936" s="310">
        <v>294</v>
      </c>
      <c r="H936" s="311">
        <v>0.20857612430898001</v>
      </c>
      <c r="I936" s="249">
        <v>27.5136054421769</v>
      </c>
      <c r="J936" s="249">
        <v>0.60888302822395701</v>
      </c>
      <c r="K936" s="92">
        <v>4075.2541079029502</v>
      </c>
    </row>
    <row r="937" spans="2:11" x14ac:dyDescent="0.2">
      <c r="B937" s="295">
        <v>13</v>
      </c>
      <c r="C937" s="295">
        <v>2768</v>
      </c>
      <c r="D937" s="312" t="s">
        <v>1506</v>
      </c>
      <c r="E937" s="310">
        <v>5267</v>
      </c>
      <c r="F937" s="310">
        <v>1271</v>
      </c>
      <c r="G937" s="310">
        <v>636</v>
      </c>
      <c r="H937" s="311">
        <v>0.24131384089614599</v>
      </c>
      <c r="I937" s="249">
        <v>10.2798742138365</v>
      </c>
      <c r="J937" s="249">
        <v>-2.3288372430346899E-2</v>
      </c>
      <c r="K937" s="92">
        <v>-122.659857590637</v>
      </c>
    </row>
    <row r="938" spans="2:11" x14ac:dyDescent="0.2">
      <c r="B938" s="295">
        <v>13</v>
      </c>
      <c r="C938" s="295">
        <v>2769</v>
      </c>
      <c r="D938" s="312" t="s">
        <v>1507</v>
      </c>
      <c r="E938" s="310">
        <v>12099</v>
      </c>
      <c r="F938" s="310">
        <v>11978</v>
      </c>
      <c r="G938" s="310">
        <v>702</v>
      </c>
      <c r="H938" s="311">
        <v>0.989999173485412</v>
      </c>
      <c r="I938" s="249">
        <v>34.2977207977208</v>
      </c>
      <c r="J938" s="249">
        <v>1.9922863455876501</v>
      </c>
      <c r="K938" s="92">
        <v>24104.672495265</v>
      </c>
    </row>
    <row r="939" spans="2:11" x14ac:dyDescent="0.2">
      <c r="B939" s="295">
        <v>13</v>
      </c>
      <c r="C939" s="295">
        <v>2770</v>
      </c>
      <c r="D939" s="312" t="s">
        <v>1508</v>
      </c>
      <c r="E939" s="310">
        <v>17809</v>
      </c>
      <c r="F939" s="310">
        <v>13124</v>
      </c>
      <c r="G939" s="310">
        <v>1614</v>
      </c>
      <c r="H939" s="311">
        <v>0.73693076534336599</v>
      </c>
      <c r="I939" s="249">
        <v>19.1654275092937</v>
      </c>
      <c r="J939" s="249">
        <v>1.3576842050042901</v>
      </c>
      <c r="K939" s="92">
        <v>24178.9980069214</v>
      </c>
    </row>
    <row r="940" spans="2:11" x14ac:dyDescent="0.2">
      <c r="B940" s="295">
        <v>13</v>
      </c>
      <c r="C940" s="295">
        <v>2771</v>
      </c>
      <c r="D940" s="312" t="s">
        <v>1509</v>
      </c>
      <c r="E940" s="310">
        <v>11138</v>
      </c>
      <c r="F940" s="310">
        <v>3765</v>
      </c>
      <c r="G940" s="310">
        <v>775</v>
      </c>
      <c r="H940" s="311">
        <v>0.33803196265038599</v>
      </c>
      <c r="I940" s="249">
        <v>19.2296774193548</v>
      </c>
      <c r="J940" s="249">
        <v>0.632532040583068</v>
      </c>
      <c r="K940" s="92">
        <v>7045.1418680142096</v>
      </c>
    </row>
    <row r="941" spans="2:11" x14ac:dyDescent="0.2">
      <c r="B941" s="295">
        <v>13</v>
      </c>
      <c r="C941" s="295">
        <v>2772</v>
      </c>
      <c r="D941" s="312" t="s">
        <v>1510</v>
      </c>
      <c r="E941" s="310">
        <v>2336</v>
      </c>
      <c r="F941" s="310">
        <v>366</v>
      </c>
      <c r="G941" s="310">
        <v>486</v>
      </c>
      <c r="H941" s="311">
        <v>0.156678082191781</v>
      </c>
      <c r="I941" s="249">
        <v>5.5596707818929998</v>
      </c>
      <c r="J941" s="249">
        <v>-0.40341662862842897</v>
      </c>
      <c r="K941" s="92">
        <v>-942.38124447601103</v>
      </c>
    </row>
    <row r="942" spans="2:11" x14ac:dyDescent="0.2">
      <c r="B942" s="295">
        <v>13</v>
      </c>
      <c r="C942" s="295">
        <v>2773</v>
      </c>
      <c r="D942" s="312" t="s">
        <v>1511</v>
      </c>
      <c r="E942" s="310">
        <v>19216</v>
      </c>
      <c r="F942" s="310">
        <v>11729</v>
      </c>
      <c r="G942" s="310">
        <v>681</v>
      </c>
      <c r="H942" s="311">
        <v>0.61037676935886798</v>
      </c>
      <c r="I942" s="249">
        <v>45.4405286343612</v>
      </c>
      <c r="J942" s="249">
        <v>2.20089272971846</v>
      </c>
      <c r="K942" s="92">
        <v>42292.354694269998</v>
      </c>
    </row>
    <row r="943" spans="2:11" x14ac:dyDescent="0.2">
      <c r="B943" s="295">
        <v>13</v>
      </c>
      <c r="C943" s="295">
        <v>2774</v>
      </c>
      <c r="D943" s="312" t="s">
        <v>1512</v>
      </c>
      <c r="E943" s="310">
        <v>1396</v>
      </c>
      <c r="F943" s="310">
        <v>354</v>
      </c>
      <c r="G943" s="310">
        <v>133</v>
      </c>
      <c r="H943" s="311">
        <v>0.25358166189111703</v>
      </c>
      <c r="I943" s="249">
        <v>13.157894736842101</v>
      </c>
      <c r="J943" s="249">
        <v>-4.9307064034120003E-2</v>
      </c>
      <c r="K943" s="92">
        <v>-68.832661391631603</v>
      </c>
    </row>
    <row r="944" spans="2:11" x14ac:dyDescent="0.2">
      <c r="B944" s="295">
        <v>13</v>
      </c>
      <c r="C944" s="295">
        <v>2775</v>
      </c>
      <c r="D944" s="312" t="s">
        <v>1513</v>
      </c>
      <c r="E944" s="310">
        <v>9867</v>
      </c>
      <c r="F944" s="310">
        <v>3034</v>
      </c>
      <c r="G944" s="310">
        <v>759</v>
      </c>
      <c r="H944" s="311">
        <v>0.307489611837438</v>
      </c>
      <c r="I944" s="249">
        <v>16.997364953886699</v>
      </c>
      <c r="J944" s="249">
        <v>0.46843795841876801</v>
      </c>
      <c r="K944" s="92">
        <v>4622.0773357179796</v>
      </c>
    </row>
    <row r="945" spans="2:11" x14ac:dyDescent="0.2">
      <c r="B945" s="295">
        <v>13</v>
      </c>
      <c r="C945" s="295">
        <v>2781</v>
      </c>
      <c r="D945" s="312" t="s">
        <v>1514</v>
      </c>
      <c r="E945" s="310">
        <v>691</v>
      </c>
      <c r="F945" s="310">
        <v>97</v>
      </c>
      <c r="G945" s="310">
        <v>708</v>
      </c>
      <c r="H945" s="311">
        <v>0.140376266280753</v>
      </c>
      <c r="I945" s="249">
        <v>1.1129943502824899</v>
      </c>
      <c r="J945" s="249">
        <v>-0.64378209858185498</v>
      </c>
      <c r="K945" s="92">
        <v>-444.853430120062</v>
      </c>
    </row>
    <row r="946" spans="2:11" x14ac:dyDescent="0.2">
      <c r="B946" s="295">
        <v>13</v>
      </c>
      <c r="C946" s="295">
        <v>2782</v>
      </c>
      <c r="D946" s="312" t="s">
        <v>1515</v>
      </c>
      <c r="E946" s="310">
        <v>1652</v>
      </c>
      <c r="F946" s="310">
        <v>354</v>
      </c>
      <c r="G946" s="310">
        <v>934</v>
      </c>
      <c r="H946" s="311">
        <v>0.214285714285714</v>
      </c>
      <c r="I946" s="249">
        <v>2.1477516059957198</v>
      </c>
      <c r="J946" s="249">
        <v>-0.482096715721959</v>
      </c>
      <c r="K946" s="92">
        <v>-796.42377437267703</v>
      </c>
    </row>
    <row r="947" spans="2:11" x14ac:dyDescent="0.2">
      <c r="B947" s="295">
        <v>13</v>
      </c>
      <c r="C947" s="295">
        <v>2783</v>
      </c>
      <c r="D947" s="312" t="s">
        <v>1516</v>
      </c>
      <c r="E947" s="310">
        <v>263</v>
      </c>
      <c r="F947" s="310">
        <v>32</v>
      </c>
      <c r="G947" s="310">
        <v>288</v>
      </c>
      <c r="H947" s="311">
        <v>0.12167300380228099</v>
      </c>
      <c r="I947" s="249">
        <v>1.02430555555556</v>
      </c>
      <c r="J947" s="249">
        <v>-0.68536029273386401</v>
      </c>
      <c r="K947" s="92">
        <v>-180.24975698900599</v>
      </c>
    </row>
    <row r="948" spans="2:11" x14ac:dyDescent="0.2">
      <c r="B948" s="295">
        <v>13</v>
      </c>
      <c r="C948" s="295">
        <v>2784</v>
      </c>
      <c r="D948" s="312" t="s">
        <v>1517</v>
      </c>
      <c r="E948" s="310">
        <v>729</v>
      </c>
      <c r="F948" s="310">
        <v>285</v>
      </c>
      <c r="G948" s="310">
        <v>670</v>
      </c>
      <c r="H948" s="311">
        <v>0.390946502057613</v>
      </c>
      <c r="I948" s="249">
        <v>1.5134328358208999</v>
      </c>
      <c r="J948" s="249">
        <v>-0.32696399410168803</v>
      </c>
      <c r="K948" s="92">
        <v>-238.35675170012999</v>
      </c>
    </row>
    <row r="949" spans="2:11" x14ac:dyDescent="0.2">
      <c r="B949" s="295">
        <v>13</v>
      </c>
      <c r="C949" s="295">
        <v>2785</v>
      </c>
      <c r="D949" s="312" t="s">
        <v>1518</v>
      </c>
      <c r="E949" s="310">
        <v>1541</v>
      </c>
      <c r="F949" s="310">
        <v>632</v>
      </c>
      <c r="G949" s="310">
        <v>582</v>
      </c>
      <c r="H949" s="311">
        <v>0.41012329656067498</v>
      </c>
      <c r="I949" s="249">
        <v>3.7336769759450199</v>
      </c>
      <c r="J949" s="249">
        <v>-0.19403652660043699</v>
      </c>
      <c r="K949" s="92">
        <v>-299.010287491273</v>
      </c>
    </row>
    <row r="950" spans="2:11" x14ac:dyDescent="0.2">
      <c r="B950" s="295">
        <v>13</v>
      </c>
      <c r="C950" s="295">
        <v>2786</v>
      </c>
      <c r="D950" s="312" t="s">
        <v>1519</v>
      </c>
      <c r="E950" s="310">
        <v>1845</v>
      </c>
      <c r="F950" s="310">
        <v>315</v>
      </c>
      <c r="G950" s="310">
        <v>319</v>
      </c>
      <c r="H950" s="311">
        <v>0.17073170731707299</v>
      </c>
      <c r="I950" s="249">
        <v>6.7711598746081503</v>
      </c>
      <c r="J950" s="249">
        <v>-0.361327374814708</v>
      </c>
      <c r="K950" s="92">
        <v>-666.649006533136</v>
      </c>
    </row>
    <row r="951" spans="2:11" x14ac:dyDescent="0.2">
      <c r="B951" s="295">
        <v>13</v>
      </c>
      <c r="C951" s="295">
        <v>2787</v>
      </c>
      <c r="D951" s="312" t="s">
        <v>1520</v>
      </c>
      <c r="E951" s="310">
        <v>5619</v>
      </c>
      <c r="F951" s="310">
        <v>3957</v>
      </c>
      <c r="G951" s="310">
        <v>1121</v>
      </c>
      <c r="H951" s="311">
        <v>0.70421783235451196</v>
      </c>
      <c r="I951" s="249">
        <v>8.5423728813559308</v>
      </c>
      <c r="J951" s="249">
        <v>0.483589254576959</v>
      </c>
      <c r="K951" s="92">
        <v>2717.2880214679299</v>
      </c>
    </row>
    <row r="952" spans="2:11" x14ac:dyDescent="0.2">
      <c r="B952" s="295">
        <v>13</v>
      </c>
      <c r="C952" s="295">
        <v>2788</v>
      </c>
      <c r="D952" s="312" t="s">
        <v>1521</v>
      </c>
      <c r="E952" s="310">
        <v>1129</v>
      </c>
      <c r="F952" s="310">
        <v>624</v>
      </c>
      <c r="G952" s="310">
        <v>1234</v>
      </c>
      <c r="H952" s="311">
        <v>0.55270150575730703</v>
      </c>
      <c r="I952" s="249">
        <v>1.4205834683954599</v>
      </c>
      <c r="J952" s="249">
        <v>-0.121080398112835</v>
      </c>
      <c r="K952" s="92">
        <v>-136.69976946939099</v>
      </c>
    </row>
    <row r="953" spans="2:11" x14ac:dyDescent="0.2">
      <c r="B953" s="295">
        <v>13</v>
      </c>
      <c r="C953" s="295">
        <v>2789</v>
      </c>
      <c r="D953" s="312" t="s">
        <v>1522</v>
      </c>
      <c r="E953" s="310">
        <v>443</v>
      </c>
      <c r="F953" s="310">
        <v>83</v>
      </c>
      <c r="G953" s="310">
        <v>364</v>
      </c>
      <c r="H953" s="311">
        <v>0.18735891647855499</v>
      </c>
      <c r="I953" s="249">
        <v>1.4450549450549499</v>
      </c>
      <c r="J953" s="249">
        <v>-0.584648994800821</v>
      </c>
      <c r="K953" s="92">
        <v>-258.99950469676401</v>
      </c>
    </row>
    <row r="954" spans="2:11" x14ac:dyDescent="0.2">
      <c r="B954" s="295">
        <v>13</v>
      </c>
      <c r="C954" s="295">
        <v>2790</v>
      </c>
      <c r="D954" s="312" t="s">
        <v>1523</v>
      </c>
      <c r="E954" s="310">
        <v>276</v>
      </c>
      <c r="F954" s="310">
        <v>80</v>
      </c>
      <c r="G954" s="310">
        <v>665</v>
      </c>
      <c r="H954" s="311">
        <v>0.28985507246376802</v>
      </c>
      <c r="I954" s="249">
        <v>0.535338345864662</v>
      </c>
      <c r="J954" s="249">
        <v>-0.50037009365104701</v>
      </c>
      <c r="K954" s="92">
        <v>-138.102145847689</v>
      </c>
    </row>
    <row r="955" spans="2:11" x14ac:dyDescent="0.2">
      <c r="B955" s="295">
        <v>13</v>
      </c>
      <c r="C955" s="295">
        <v>2791</v>
      </c>
      <c r="D955" s="312" t="s">
        <v>1524</v>
      </c>
      <c r="E955" s="310">
        <v>1863</v>
      </c>
      <c r="F955" s="310">
        <v>245</v>
      </c>
      <c r="G955" s="310">
        <v>1001</v>
      </c>
      <c r="H955" s="311">
        <v>0.13150831991411699</v>
      </c>
      <c r="I955" s="249">
        <v>2.1058941058941101</v>
      </c>
      <c r="J955" s="249">
        <v>-0.57519613580147799</v>
      </c>
      <c r="K955" s="92">
        <v>-1071.59040099815</v>
      </c>
    </row>
    <row r="956" spans="2:11" x14ac:dyDescent="0.2">
      <c r="B956" s="295">
        <v>13</v>
      </c>
      <c r="C956" s="295">
        <v>2792</v>
      </c>
      <c r="D956" s="312" t="s">
        <v>1525</v>
      </c>
      <c r="E956" s="310">
        <v>1462</v>
      </c>
      <c r="F956" s="310">
        <v>193</v>
      </c>
      <c r="G956" s="310">
        <v>542</v>
      </c>
      <c r="H956" s="311">
        <v>0.132010943912449</v>
      </c>
      <c r="I956" s="249">
        <v>3.0535055350553502</v>
      </c>
      <c r="J956" s="249">
        <v>-0.555507582397752</v>
      </c>
      <c r="K956" s="92">
        <v>-812.15208546551298</v>
      </c>
    </row>
    <row r="957" spans="2:11" x14ac:dyDescent="0.2">
      <c r="B957" s="295">
        <v>13</v>
      </c>
      <c r="C957" s="295">
        <v>2793</v>
      </c>
      <c r="D957" s="312" t="s">
        <v>1526</v>
      </c>
      <c r="E957" s="310">
        <v>2399</v>
      </c>
      <c r="F957" s="310">
        <v>1094</v>
      </c>
      <c r="G957" s="310">
        <v>448</v>
      </c>
      <c r="H957" s="311">
        <v>0.45602334305960801</v>
      </c>
      <c r="I957" s="249">
        <v>7.796875</v>
      </c>
      <c r="J957" s="249">
        <v>3.88432189247815E-2</v>
      </c>
      <c r="K957" s="92">
        <v>93.184882200550803</v>
      </c>
    </row>
    <row r="958" spans="2:11" x14ac:dyDescent="0.2">
      <c r="B958" s="295">
        <v>13</v>
      </c>
      <c r="C958" s="295">
        <v>2821</v>
      </c>
      <c r="D958" s="312" t="s">
        <v>1527</v>
      </c>
      <c r="E958" s="310">
        <v>1639</v>
      </c>
      <c r="F958" s="310">
        <v>507</v>
      </c>
      <c r="G958" s="310">
        <v>996</v>
      </c>
      <c r="H958" s="311">
        <v>0.30933496034167202</v>
      </c>
      <c r="I958" s="249">
        <v>2.1546184738955798</v>
      </c>
      <c r="J958" s="249">
        <v>-0.36814218448892599</v>
      </c>
      <c r="K958" s="92">
        <v>-603.38504037734901</v>
      </c>
    </row>
    <row r="959" spans="2:11" x14ac:dyDescent="0.2">
      <c r="B959" s="295">
        <v>13</v>
      </c>
      <c r="C959" s="295">
        <v>2822</v>
      </c>
      <c r="D959" s="312" t="s">
        <v>1528</v>
      </c>
      <c r="E959" s="310">
        <v>1024</v>
      </c>
      <c r="F959" s="310">
        <v>778</v>
      </c>
      <c r="G959" s="310">
        <v>134</v>
      </c>
      <c r="H959" s="311">
        <v>0.759765625</v>
      </c>
      <c r="I959" s="249">
        <v>13.4477611940299</v>
      </c>
      <c r="J959" s="249">
        <v>0.55538078191990503</v>
      </c>
      <c r="K959" s="92">
        <v>568.70992068598298</v>
      </c>
    </row>
    <row r="960" spans="2:11" x14ac:dyDescent="0.2">
      <c r="B960" s="295">
        <v>13</v>
      </c>
      <c r="C960" s="295">
        <v>2823</v>
      </c>
      <c r="D960" s="312" t="s">
        <v>1529</v>
      </c>
      <c r="E960" s="310">
        <v>4390</v>
      </c>
      <c r="F960" s="310">
        <v>2715</v>
      </c>
      <c r="G960" s="310">
        <v>1070</v>
      </c>
      <c r="H960" s="311">
        <v>0.61845102505694804</v>
      </c>
      <c r="I960" s="249">
        <v>6.6401869158878499</v>
      </c>
      <c r="J960" s="249">
        <v>0.26655826451383702</v>
      </c>
      <c r="K960" s="92">
        <v>1170.1907812157499</v>
      </c>
    </row>
    <row r="961" spans="2:11" x14ac:dyDescent="0.2">
      <c r="B961" s="295">
        <v>13</v>
      </c>
      <c r="C961" s="295">
        <v>2824</v>
      </c>
      <c r="D961" s="312" t="s">
        <v>1530</v>
      </c>
      <c r="E961" s="310">
        <v>6436</v>
      </c>
      <c r="F961" s="310">
        <v>2150</v>
      </c>
      <c r="G961" s="310">
        <v>461</v>
      </c>
      <c r="H961" s="311">
        <v>0.33405842137973901</v>
      </c>
      <c r="I961" s="249">
        <v>18.6247288503254</v>
      </c>
      <c r="J961" s="249">
        <v>0.43109193047846001</v>
      </c>
      <c r="K961" s="92">
        <v>2774.5076645593699</v>
      </c>
    </row>
    <row r="962" spans="2:11" x14ac:dyDescent="0.2">
      <c r="B962" s="295">
        <v>13</v>
      </c>
      <c r="C962" s="295">
        <v>2825</v>
      </c>
      <c r="D962" s="312" t="s">
        <v>1531</v>
      </c>
      <c r="E962" s="310">
        <v>4488</v>
      </c>
      <c r="F962" s="310">
        <v>1976</v>
      </c>
      <c r="G962" s="310">
        <v>459</v>
      </c>
      <c r="H962" s="311">
        <v>0.44028520499108698</v>
      </c>
      <c r="I962" s="249">
        <v>14.082788671024</v>
      </c>
      <c r="J962" s="249">
        <v>0.32323892385047598</v>
      </c>
      <c r="K962" s="92">
        <v>1450.69629024094</v>
      </c>
    </row>
    <row r="963" spans="2:11" x14ac:dyDescent="0.2">
      <c r="B963" s="295">
        <v>13</v>
      </c>
      <c r="C963" s="295">
        <v>2826</v>
      </c>
      <c r="D963" s="312" t="s">
        <v>1532</v>
      </c>
      <c r="E963" s="310">
        <v>1055</v>
      </c>
      <c r="F963" s="310">
        <v>198</v>
      </c>
      <c r="G963" s="310">
        <v>133</v>
      </c>
      <c r="H963" s="311">
        <v>0.18767772511848299</v>
      </c>
      <c r="I963" s="249">
        <v>9.4210526315789505</v>
      </c>
      <c r="J963" s="249">
        <v>-0.27527081988833901</v>
      </c>
      <c r="K963" s="92">
        <v>-290.41071498219799</v>
      </c>
    </row>
    <row r="964" spans="2:11" x14ac:dyDescent="0.2">
      <c r="B964" s="295">
        <v>13</v>
      </c>
      <c r="C964" s="295">
        <v>2827</v>
      </c>
      <c r="D964" s="312" t="s">
        <v>1533</v>
      </c>
      <c r="E964" s="310">
        <v>319</v>
      </c>
      <c r="F964" s="310">
        <v>41</v>
      </c>
      <c r="G964" s="310">
        <v>169</v>
      </c>
      <c r="H964" s="311">
        <v>0.128526645768025</v>
      </c>
      <c r="I964" s="249">
        <v>2.1301775147929001</v>
      </c>
      <c r="J964" s="249">
        <v>-0.63535780211416903</v>
      </c>
      <c r="K964" s="92">
        <v>-202.67913887442</v>
      </c>
    </row>
    <row r="965" spans="2:11" x14ac:dyDescent="0.2">
      <c r="B965" s="295">
        <v>13</v>
      </c>
      <c r="C965" s="295">
        <v>2828</v>
      </c>
      <c r="D965" s="312" t="s">
        <v>1534</v>
      </c>
      <c r="E965" s="310">
        <v>5210</v>
      </c>
      <c r="F965" s="310">
        <v>1714</v>
      </c>
      <c r="G965" s="310">
        <v>548</v>
      </c>
      <c r="H965" s="311">
        <v>0.32898272552783098</v>
      </c>
      <c r="I965" s="249">
        <v>12.6350364963504</v>
      </c>
      <c r="J965" s="249">
        <v>0.16443211824446499</v>
      </c>
      <c r="K965" s="92">
        <v>856.69133605366505</v>
      </c>
    </row>
    <row r="966" spans="2:11" x14ac:dyDescent="0.2">
      <c r="B966" s="295">
        <v>13</v>
      </c>
      <c r="C966" s="295">
        <v>2829</v>
      </c>
      <c r="D966" s="312" t="s">
        <v>1535</v>
      </c>
      <c r="E966" s="310">
        <v>14390</v>
      </c>
      <c r="F966" s="310">
        <v>16628</v>
      </c>
      <c r="G966" s="310">
        <v>1799</v>
      </c>
      <c r="H966" s="311">
        <v>1.15552466990966</v>
      </c>
      <c r="I966" s="249">
        <v>17.241801000555899</v>
      </c>
      <c r="J966" s="249">
        <v>1.6643329638778901</v>
      </c>
      <c r="K966" s="92">
        <v>23949.7513502029</v>
      </c>
    </row>
    <row r="967" spans="2:11" x14ac:dyDescent="0.2">
      <c r="B967" s="295">
        <v>13</v>
      </c>
      <c r="C967" s="295">
        <v>2830</v>
      </c>
      <c r="D967" s="312" t="s">
        <v>1536</v>
      </c>
      <c r="E967" s="310">
        <v>1436</v>
      </c>
      <c r="F967" s="310">
        <v>151</v>
      </c>
      <c r="G967" s="310">
        <v>314</v>
      </c>
      <c r="H967" s="311">
        <v>0.105153203342618</v>
      </c>
      <c r="I967" s="249">
        <v>5.0541401273885302</v>
      </c>
      <c r="J967" s="249">
        <v>-0.51694791709727705</v>
      </c>
      <c r="K967" s="92">
        <v>-742.33720895168995</v>
      </c>
    </row>
    <row r="968" spans="2:11" x14ac:dyDescent="0.2">
      <c r="B968" s="295">
        <v>13</v>
      </c>
      <c r="C968" s="295">
        <v>2831</v>
      </c>
      <c r="D968" s="312" t="s">
        <v>1537</v>
      </c>
      <c r="E968" s="310">
        <v>16626</v>
      </c>
      <c r="F968" s="310">
        <v>14473</v>
      </c>
      <c r="G968" s="310">
        <v>1060</v>
      </c>
      <c r="H968" s="311">
        <v>0.87050402983279196</v>
      </c>
      <c r="I968" s="249">
        <v>29.338679245283</v>
      </c>
      <c r="J968" s="249">
        <v>1.8392130980482699</v>
      </c>
      <c r="K968" s="92">
        <v>30578.756968150501</v>
      </c>
    </row>
    <row r="969" spans="2:11" x14ac:dyDescent="0.2">
      <c r="B969" s="295">
        <v>13</v>
      </c>
      <c r="C969" s="295">
        <v>2832</v>
      </c>
      <c r="D969" s="312" t="s">
        <v>1538</v>
      </c>
      <c r="E969" s="310">
        <v>715</v>
      </c>
      <c r="F969" s="310">
        <v>153</v>
      </c>
      <c r="G969" s="310">
        <v>226</v>
      </c>
      <c r="H969" s="311">
        <v>0.213986013986014</v>
      </c>
      <c r="I969" s="249">
        <v>3.8407079646017701</v>
      </c>
      <c r="J969" s="249">
        <v>-0.45656905066196102</v>
      </c>
      <c r="K969" s="92">
        <v>-326.44687122330203</v>
      </c>
    </row>
    <row r="970" spans="2:11" x14ac:dyDescent="0.2">
      <c r="B970" s="295">
        <v>13</v>
      </c>
      <c r="C970" s="295">
        <v>2833</v>
      </c>
      <c r="D970" s="312" t="s">
        <v>1539</v>
      </c>
      <c r="E970" s="310">
        <v>1301</v>
      </c>
      <c r="F970" s="310">
        <v>248</v>
      </c>
      <c r="G970" s="310">
        <v>354</v>
      </c>
      <c r="H970" s="311">
        <v>0.190622598001537</v>
      </c>
      <c r="I970" s="249">
        <v>4.37570621468927</v>
      </c>
      <c r="J970" s="249">
        <v>-0.443634505006957</v>
      </c>
      <c r="K970" s="92">
        <v>-577.16849101405103</v>
      </c>
    </row>
    <row r="971" spans="2:11" x14ac:dyDescent="0.2">
      <c r="B971" s="295">
        <v>13</v>
      </c>
      <c r="C971" s="295">
        <v>2834</v>
      </c>
      <c r="D971" s="312" t="s">
        <v>1540</v>
      </c>
      <c r="E971" s="310">
        <v>1589</v>
      </c>
      <c r="F971" s="310">
        <v>446</v>
      </c>
      <c r="G971" s="310">
        <v>779</v>
      </c>
      <c r="H971" s="311">
        <v>0.28067967275015698</v>
      </c>
      <c r="I971" s="249">
        <v>2.6123234916559701</v>
      </c>
      <c r="J971" s="249">
        <v>-0.38800400098293603</v>
      </c>
      <c r="K971" s="92">
        <v>-616.53835756188596</v>
      </c>
    </row>
    <row r="972" spans="2:11" x14ac:dyDescent="0.2">
      <c r="B972" s="295">
        <v>13</v>
      </c>
      <c r="C972" s="295">
        <v>2841</v>
      </c>
      <c r="D972" s="312" t="s">
        <v>1541</v>
      </c>
      <c r="E972" s="310">
        <v>566</v>
      </c>
      <c r="F972" s="310">
        <v>117</v>
      </c>
      <c r="G972" s="310">
        <v>389</v>
      </c>
      <c r="H972" s="311">
        <v>0.206713780918728</v>
      </c>
      <c r="I972" s="249">
        <v>1.75578406169666</v>
      </c>
      <c r="J972" s="249">
        <v>-0.54566871521560201</v>
      </c>
      <c r="K972" s="92">
        <v>-308.848492812031</v>
      </c>
    </row>
    <row r="973" spans="2:11" x14ac:dyDescent="0.2">
      <c r="B973" s="295">
        <v>13</v>
      </c>
      <c r="C973" s="295">
        <v>2842</v>
      </c>
      <c r="D973" s="312" t="s">
        <v>1542</v>
      </c>
      <c r="E973" s="310">
        <v>820</v>
      </c>
      <c r="F973" s="310">
        <v>528</v>
      </c>
      <c r="G973" s="310">
        <v>224</v>
      </c>
      <c r="H973" s="311">
        <v>0.64390243902439004</v>
      </c>
      <c r="I973" s="249">
        <v>6.0178571428571397</v>
      </c>
      <c r="J973" s="249">
        <v>0.14196620773048199</v>
      </c>
      <c r="K973" s="92">
        <v>116.412290338996</v>
      </c>
    </row>
    <row r="974" spans="2:11" x14ac:dyDescent="0.2">
      <c r="B974" s="295">
        <v>13</v>
      </c>
      <c r="C974" s="295">
        <v>2843</v>
      </c>
      <c r="D974" s="312" t="s">
        <v>1543</v>
      </c>
      <c r="E974" s="310">
        <v>698</v>
      </c>
      <c r="F974" s="310">
        <v>237</v>
      </c>
      <c r="G974" s="310">
        <v>200</v>
      </c>
      <c r="H974" s="311">
        <v>0.33954154727793701</v>
      </c>
      <c r="I974" s="249">
        <v>4.6749999999999998</v>
      </c>
      <c r="J974" s="249">
        <v>-0.27642059263031699</v>
      </c>
      <c r="K974" s="92">
        <v>-192.94157365596101</v>
      </c>
    </row>
    <row r="975" spans="2:11" x14ac:dyDescent="0.2">
      <c r="B975" s="295">
        <v>13</v>
      </c>
      <c r="C975" s="295">
        <v>2844</v>
      </c>
      <c r="D975" s="312" t="s">
        <v>1544</v>
      </c>
      <c r="E975" s="310">
        <v>1066</v>
      </c>
      <c r="F975" s="310">
        <v>227</v>
      </c>
      <c r="G975" s="310">
        <v>886</v>
      </c>
      <c r="H975" s="311">
        <v>0.21294559099437099</v>
      </c>
      <c r="I975" s="249">
        <v>1.4593679458239299</v>
      </c>
      <c r="J975" s="249">
        <v>-0.53021432797999102</v>
      </c>
      <c r="K975" s="92">
        <v>-565.20847362667098</v>
      </c>
    </row>
    <row r="976" spans="2:11" x14ac:dyDescent="0.2">
      <c r="B976" s="295">
        <v>13</v>
      </c>
      <c r="C976" s="295">
        <v>2845</v>
      </c>
      <c r="D976" s="312" t="s">
        <v>1545</v>
      </c>
      <c r="E976" s="310">
        <v>756</v>
      </c>
      <c r="F976" s="310">
        <v>156</v>
      </c>
      <c r="G976" s="310">
        <v>142</v>
      </c>
      <c r="H976" s="311">
        <v>0.206349206349206</v>
      </c>
      <c r="I976" s="249">
        <v>6.4225352112676104</v>
      </c>
      <c r="J976" s="249">
        <v>-0.37156798645239802</v>
      </c>
      <c r="K976" s="92">
        <v>-280.90539775801301</v>
      </c>
    </row>
    <row r="977" spans="2:11" x14ac:dyDescent="0.2">
      <c r="B977" s="295">
        <v>13</v>
      </c>
      <c r="C977" s="295">
        <v>2846</v>
      </c>
      <c r="D977" s="312" t="s">
        <v>1546</v>
      </c>
      <c r="E977" s="310">
        <v>6200</v>
      </c>
      <c r="F977" s="310">
        <v>2359</v>
      </c>
      <c r="G977" s="310">
        <v>972</v>
      </c>
      <c r="H977" s="311">
        <v>0.380483870967742</v>
      </c>
      <c r="I977" s="249">
        <v>8.8055555555555607</v>
      </c>
      <c r="J977" s="249">
        <v>0.125719386762907</v>
      </c>
      <c r="K977" s="92">
        <v>779.46019793002097</v>
      </c>
    </row>
    <row r="978" spans="2:11" x14ac:dyDescent="0.2">
      <c r="B978" s="295">
        <v>13</v>
      </c>
      <c r="C978" s="295">
        <v>2847</v>
      </c>
      <c r="D978" s="312" t="s">
        <v>1547</v>
      </c>
      <c r="E978" s="310">
        <v>250</v>
      </c>
      <c r="F978" s="310">
        <v>129</v>
      </c>
      <c r="G978" s="310">
        <v>397</v>
      </c>
      <c r="H978" s="311">
        <v>0.51600000000000001</v>
      </c>
      <c r="I978" s="249">
        <v>0.95465994962216605</v>
      </c>
      <c r="J978" s="249">
        <v>-0.21460022212157601</v>
      </c>
      <c r="K978" s="92">
        <v>-53.650055530393999</v>
      </c>
    </row>
    <row r="979" spans="2:11" x14ac:dyDescent="0.2">
      <c r="B979" s="295">
        <v>13</v>
      </c>
      <c r="C979" s="295">
        <v>2848</v>
      </c>
      <c r="D979" s="312" t="s">
        <v>1548</v>
      </c>
      <c r="E979" s="310">
        <v>263</v>
      </c>
      <c r="F979" s="310">
        <v>55</v>
      </c>
      <c r="G979" s="310">
        <v>341</v>
      </c>
      <c r="H979" s="311">
        <v>0.209125475285171</v>
      </c>
      <c r="I979" s="249">
        <v>0.93255131964809401</v>
      </c>
      <c r="J979" s="249">
        <v>-0.58358785457846596</v>
      </c>
      <c r="K979" s="92">
        <v>-153.48360575413699</v>
      </c>
    </row>
    <row r="980" spans="2:11" x14ac:dyDescent="0.2">
      <c r="B980" s="295">
        <v>13</v>
      </c>
      <c r="C980" s="295">
        <v>2849</v>
      </c>
      <c r="D980" s="312" t="s">
        <v>1549</v>
      </c>
      <c r="E980" s="310">
        <v>2157</v>
      </c>
      <c r="F980" s="310">
        <v>865</v>
      </c>
      <c r="G980" s="310">
        <v>310</v>
      </c>
      <c r="H980" s="311">
        <v>0.40101993509503903</v>
      </c>
      <c r="I980" s="249">
        <v>9.7483870967741897</v>
      </c>
      <c r="J980" s="249">
        <v>3.3788815428528601E-2</v>
      </c>
      <c r="K980" s="92">
        <v>72.882474879336101</v>
      </c>
    </row>
    <row r="981" spans="2:11" x14ac:dyDescent="0.2">
      <c r="B981" s="295">
        <v>13</v>
      </c>
      <c r="C981" s="295">
        <v>2850</v>
      </c>
      <c r="D981" s="312" t="s">
        <v>1550</v>
      </c>
      <c r="E981" s="310">
        <v>528</v>
      </c>
      <c r="F981" s="310">
        <v>46</v>
      </c>
      <c r="G981" s="310">
        <v>143</v>
      </c>
      <c r="H981" s="311">
        <v>8.7121212121212099E-2</v>
      </c>
      <c r="I981" s="249">
        <v>4.0139860139860097</v>
      </c>
      <c r="J981" s="249">
        <v>-0.60972390530728404</v>
      </c>
      <c r="K981" s="92">
        <v>-321.93422200224597</v>
      </c>
    </row>
    <row r="982" spans="2:11" x14ac:dyDescent="0.2">
      <c r="B982" s="295">
        <v>13</v>
      </c>
      <c r="C982" s="295">
        <v>2851</v>
      </c>
      <c r="D982" s="312" t="s">
        <v>1551</v>
      </c>
      <c r="E982" s="310">
        <v>159</v>
      </c>
      <c r="F982" s="310">
        <v>18</v>
      </c>
      <c r="G982" s="310">
        <v>160</v>
      </c>
      <c r="H982" s="311">
        <v>0.113207547169811</v>
      </c>
      <c r="I982" s="249">
        <v>1.10625</v>
      </c>
      <c r="J982" s="249">
        <v>-0.69645979087092802</v>
      </c>
      <c r="K982" s="92">
        <v>-110.737106748478</v>
      </c>
    </row>
    <row r="983" spans="2:11" x14ac:dyDescent="0.2">
      <c r="B983" s="295">
        <v>13</v>
      </c>
      <c r="C983" s="295">
        <v>2852</v>
      </c>
      <c r="D983" s="312" t="s">
        <v>1552</v>
      </c>
      <c r="E983" s="310">
        <v>1291</v>
      </c>
      <c r="F983" s="310">
        <v>413</v>
      </c>
      <c r="G983" s="310">
        <v>814</v>
      </c>
      <c r="H983" s="311">
        <v>0.31990704879937998</v>
      </c>
      <c r="I983" s="249">
        <v>2.09336609336609</v>
      </c>
      <c r="J983" s="249">
        <v>-0.37058777274725302</v>
      </c>
      <c r="K983" s="92">
        <v>-478.42881461670299</v>
      </c>
    </row>
    <row r="984" spans="2:11" x14ac:dyDescent="0.2">
      <c r="B984" s="295">
        <v>13</v>
      </c>
      <c r="C984" s="295">
        <v>2853</v>
      </c>
      <c r="D984" s="312" t="s">
        <v>1553</v>
      </c>
      <c r="E984" s="310">
        <v>922</v>
      </c>
      <c r="F984" s="310">
        <v>211</v>
      </c>
      <c r="G984" s="310">
        <v>502</v>
      </c>
      <c r="H984" s="311">
        <v>0.22885032537961</v>
      </c>
      <c r="I984" s="249">
        <v>2.25697211155379</v>
      </c>
      <c r="J984" s="249">
        <v>-0.48784207872144097</v>
      </c>
      <c r="K984" s="92">
        <v>-449.79039658116898</v>
      </c>
    </row>
    <row r="985" spans="2:11" x14ac:dyDescent="0.2">
      <c r="B985" s="295">
        <v>13</v>
      </c>
      <c r="C985" s="295">
        <v>2854</v>
      </c>
      <c r="D985" s="312" t="s">
        <v>1554</v>
      </c>
      <c r="E985" s="310">
        <v>263</v>
      </c>
      <c r="F985" s="310">
        <v>74</v>
      </c>
      <c r="G985" s="310">
        <v>173</v>
      </c>
      <c r="H985" s="311">
        <v>0.28136882129277602</v>
      </c>
      <c r="I985" s="249">
        <v>1.9479768786127201</v>
      </c>
      <c r="J985" s="249">
        <v>-0.46035583633268601</v>
      </c>
      <c r="K985" s="92">
        <v>-121.073584955497</v>
      </c>
    </row>
    <row r="986" spans="2:11" x14ac:dyDescent="0.2">
      <c r="B986" s="295">
        <v>13</v>
      </c>
      <c r="C986" s="295">
        <v>2855</v>
      </c>
      <c r="D986" s="312" t="s">
        <v>1555</v>
      </c>
      <c r="E986" s="310">
        <v>474</v>
      </c>
      <c r="F986" s="310">
        <v>145</v>
      </c>
      <c r="G986" s="310">
        <v>720</v>
      </c>
      <c r="H986" s="311">
        <v>0.30590717299578102</v>
      </c>
      <c r="I986" s="249">
        <v>0.85972222222222205</v>
      </c>
      <c r="J986" s="249">
        <v>-0.46207704848255698</v>
      </c>
      <c r="K986" s="92">
        <v>-219.02452098073201</v>
      </c>
    </row>
    <row r="987" spans="2:11" x14ac:dyDescent="0.2">
      <c r="B987" s="295">
        <v>13</v>
      </c>
      <c r="C987" s="295">
        <v>2856</v>
      </c>
      <c r="D987" s="312" t="s">
        <v>1556</v>
      </c>
      <c r="E987" s="310">
        <v>2215</v>
      </c>
      <c r="F987" s="310">
        <v>821</v>
      </c>
      <c r="G987" s="310">
        <v>693</v>
      </c>
      <c r="H987" s="311">
        <v>0.37065462753950301</v>
      </c>
      <c r="I987" s="249">
        <v>4.3809523809523796</v>
      </c>
      <c r="J987" s="249">
        <v>-0.19314724161518201</v>
      </c>
      <c r="K987" s="92">
        <v>-427.821140177627</v>
      </c>
    </row>
    <row r="988" spans="2:11" x14ac:dyDescent="0.2">
      <c r="B988" s="295">
        <v>13</v>
      </c>
      <c r="C988" s="295">
        <v>2857</v>
      </c>
      <c r="D988" s="312" t="s">
        <v>1557</v>
      </c>
      <c r="E988" s="310">
        <v>596</v>
      </c>
      <c r="F988" s="310">
        <v>92</v>
      </c>
      <c r="G988" s="310">
        <v>291</v>
      </c>
      <c r="H988" s="311">
        <v>0.15436241610738299</v>
      </c>
      <c r="I988" s="249">
        <v>2.3642611683848802</v>
      </c>
      <c r="J988" s="249">
        <v>-0.58561164254240194</v>
      </c>
      <c r="K988" s="92">
        <v>-349.02453895527202</v>
      </c>
    </row>
    <row r="989" spans="2:11" x14ac:dyDescent="0.2">
      <c r="B989" s="295">
        <v>13</v>
      </c>
      <c r="C989" s="295">
        <v>2858</v>
      </c>
      <c r="D989" s="312" t="s">
        <v>1558</v>
      </c>
      <c r="E989" s="310">
        <v>766</v>
      </c>
      <c r="F989" s="310">
        <v>172</v>
      </c>
      <c r="G989" s="310">
        <v>1088</v>
      </c>
      <c r="H989" s="311">
        <v>0.22454308093994799</v>
      </c>
      <c r="I989" s="249">
        <v>0.86213235294117696</v>
      </c>
      <c r="J989" s="249">
        <v>-0.54887602270566405</v>
      </c>
      <c r="K989" s="92">
        <v>-420.43903339253802</v>
      </c>
    </row>
    <row r="990" spans="2:11" x14ac:dyDescent="0.2">
      <c r="B990" s="295">
        <v>13</v>
      </c>
      <c r="C990" s="295">
        <v>2859</v>
      </c>
      <c r="D990" s="312" t="s">
        <v>1559</v>
      </c>
      <c r="E990" s="310">
        <v>420</v>
      </c>
      <c r="F990" s="310">
        <v>151</v>
      </c>
      <c r="G990" s="310">
        <v>227</v>
      </c>
      <c r="H990" s="311">
        <v>0.35952380952381002</v>
      </c>
      <c r="I990" s="249">
        <v>2.5154185022026398</v>
      </c>
      <c r="J990" s="249">
        <v>-0.34025591200455502</v>
      </c>
      <c r="K990" s="92">
        <v>-142.907483041913</v>
      </c>
    </row>
    <row r="991" spans="2:11" x14ac:dyDescent="0.2">
      <c r="B991" s="295">
        <v>13</v>
      </c>
      <c r="C991" s="295">
        <v>2860</v>
      </c>
      <c r="D991" s="312" t="s">
        <v>1560</v>
      </c>
      <c r="E991" s="310">
        <v>758</v>
      </c>
      <c r="F991" s="310">
        <v>144</v>
      </c>
      <c r="G991" s="310">
        <v>496</v>
      </c>
      <c r="H991" s="311">
        <v>0.189973614775726</v>
      </c>
      <c r="I991" s="249">
        <v>1.81854838709677</v>
      </c>
      <c r="J991" s="249">
        <v>-0.55638380308239499</v>
      </c>
      <c r="K991" s="92">
        <v>-421.73892273645498</v>
      </c>
    </row>
    <row r="992" spans="2:11" x14ac:dyDescent="0.2">
      <c r="B992" s="295">
        <v>13</v>
      </c>
      <c r="C992" s="295">
        <v>2861</v>
      </c>
      <c r="D992" s="312" t="s">
        <v>1561</v>
      </c>
      <c r="E992" s="310">
        <v>6681</v>
      </c>
      <c r="F992" s="310">
        <v>4158</v>
      </c>
      <c r="G992" s="310">
        <v>888</v>
      </c>
      <c r="H992" s="311">
        <v>0.622361921867984</v>
      </c>
      <c r="I992" s="249">
        <v>12.2060810810811</v>
      </c>
      <c r="J992" s="249">
        <v>0.55623819254418605</v>
      </c>
      <c r="K992" s="92">
        <v>3716.2273643877002</v>
      </c>
    </row>
    <row r="993" spans="2:11" x14ac:dyDescent="0.2">
      <c r="B993" s="295">
        <v>13</v>
      </c>
      <c r="C993" s="295">
        <v>2862</v>
      </c>
      <c r="D993" s="312" t="s">
        <v>1562</v>
      </c>
      <c r="E993" s="310">
        <v>829</v>
      </c>
      <c r="F993" s="310">
        <v>141</v>
      </c>
      <c r="G993" s="310">
        <v>235</v>
      </c>
      <c r="H993" s="311">
        <v>0.17008443908323301</v>
      </c>
      <c r="I993" s="249">
        <v>4.1276595744680904</v>
      </c>
      <c r="J993" s="249">
        <v>-0.49477298549822102</v>
      </c>
      <c r="K993" s="92">
        <v>-410.16680497802503</v>
      </c>
    </row>
    <row r="994" spans="2:11" x14ac:dyDescent="0.2">
      <c r="B994" s="295">
        <v>13</v>
      </c>
      <c r="C994" s="295">
        <v>2863</v>
      </c>
      <c r="D994" s="312" t="s">
        <v>1563</v>
      </c>
      <c r="E994" s="310">
        <v>906</v>
      </c>
      <c r="F994" s="310">
        <v>387</v>
      </c>
      <c r="G994" s="310">
        <v>469</v>
      </c>
      <c r="H994" s="311">
        <v>0.427152317880795</v>
      </c>
      <c r="I994" s="249">
        <v>2.7569296375266501</v>
      </c>
      <c r="J994" s="249">
        <v>-0.232256854193818</v>
      </c>
      <c r="K994" s="92">
        <v>-210.42470989959901</v>
      </c>
    </row>
    <row r="995" spans="2:11" x14ac:dyDescent="0.2">
      <c r="B995" s="295">
        <v>13</v>
      </c>
      <c r="C995" s="295">
        <v>2864</v>
      </c>
      <c r="D995" s="312" t="s">
        <v>1564</v>
      </c>
      <c r="E995" s="310">
        <v>1364</v>
      </c>
      <c r="F995" s="310">
        <v>310</v>
      </c>
      <c r="G995" s="310">
        <v>229</v>
      </c>
      <c r="H995" s="311">
        <v>0.22727272727272699</v>
      </c>
      <c r="I995" s="249">
        <v>7.3100436681222698</v>
      </c>
      <c r="J995" s="249">
        <v>-0.29195864291680901</v>
      </c>
      <c r="K995" s="92">
        <v>-398.23158893852701</v>
      </c>
    </row>
    <row r="996" spans="2:11" x14ac:dyDescent="0.2">
      <c r="B996" s="295">
        <v>13</v>
      </c>
      <c r="C996" s="295">
        <v>2865</v>
      </c>
      <c r="D996" s="312" t="s">
        <v>1565</v>
      </c>
      <c r="E996" s="310">
        <v>722</v>
      </c>
      <c r="F996" s="310">
        <v>183</v>
      </c>
      <c r="G996" s="310">
        <v>588</v>
      </c>
      <c r="H996" s="311">
        <v>0.25346260387811598</v>
      </c>
      <c r="I996" s="249">
        <v>1.5391156462585001</v>
      </c>
      <c r="J996" s="249">
        <v>-0.49147548594749801</v>
      </c>
      <c r="K996" s="92">
        <v>-354.84530085409301</v>
      </c>
    </row>
    <row r="997" spans="2:11" x14ac:dyDescent="0.2">
      <c r="B997" s="295">
        <v>13</v>
      </c>
      <c r="C997" s="295">
        <v>2866</v>
      </c>
      <c r="D997" s="312" t="s">
        <v>1566</v>
      </c>
      <c r="E997" s="310">
        <v>620</v>
      </c>
      <c r="F997" s="310">
        <v>159</v>
      </c>
      <c r="G997" s="310">
        <v>697</v>
      </c>
      <c r="H997" s="311">
        <v>0.25645161290322599</v>
      </c>
      <c r="I997" s="249">
        <v>1.1176470588235301</v>
      </c>
      <c r="J997" s="249">
        <v>-0.50680447101972903</v>
      </c>
      <c r="K997" s="92">
        <v>-314.21877203223198</v>
      </c>
    </row>
    <row r="998" spans="2:11" x14ac:dyDescent="0.2">
      <c r="B998" s="295">
        <v>13</v>
      </c>
      <c r="C998" s="295">
        <v>2867</v>
      </c>
      <c r="D998" s="312" t="s">
        <v>1567</v>
      </c>
      <c r="E998" s="310">
        <v>424</v>
      </c>
      <c r="F998" s="310">
        <v>116</v>
      </c>
      <c r="G998" s="310">
        <v>319</v>
      </c>
      <c r="H998" s="311">
        <v>0.27358490566037702</v>
      </c>
      <c r="I998" s="249">
        <v>1.69278996865204</v>
      </c>
      <c r="J998" s="249">
        <v>-0.47287425882976802</v>
      </c>
      <c r="K998" s="92">
        <v>-200.49868574382199</v>
      </c>
    </row>
    <row r="999" spans="2:11" x14ac:dyDescent="0.2">
      <c r="B999" s="295">
        <v>13</v>
      </c>
      <c r="C999" s="295">
        <v>2868</v>
      </c>
      <c r="D999" s="312" t="s">
        <v>1568</v>
      </c>
      <c r="E999" s="310">
        <v>508</v>
      </c>
      <c r="F999" s="310">
        <v>115</v>
      </c>
      <c r="G999" s="310">
        <v>791</v>
      </c>
      <c r="H999" s="311">
        <v>0.226377952755905</v>
      </c>
      <c r="I999" s="249">
        <v>0.787610619469027</v>
      </c>
      <c r="J999" s="249">
        <v>-0.55894582748876198</v>
      </c>
      <c r="K999" s="92">
        <v>-283.944480364291</v>
      </c>
    </row>
    <row r="1000" spans="2:11" x14ac:dyDescent="0.2">
      <c r="B1000" s="295">
        <v>13</v>
      </c>
      <c r="C1000" s="295">
        <v>2869</v>
      </c>
      <c r="D1000" s="312" t="s">
        <v>1569</v>
      </c>
      <c r="E1000" s="310">
        <v>2561</v>
      </c>
      <c r="F1000" s="310">
        <v>582</v>
      </c>
      <c r="G1000" s="310">
        <v>685</v>
      </c>
      <c r="H1000" s="311">
        <v>0.227254978524014</v>
      </c>
      <c r="I1000" s="249">
        <v>4.5883211678832101</v>
      </c>
      <c r="J1000" s="249">
        <v>-0.34511116456742502</v>
      </c>
      <c r="K1000" s="92">
        <v>-883.82969245717595</v>
      </c>
    </row>
    <row r="1001" spans="2:11" x14ac:dyDescent="0.2">
      <c r="B1001" s="295">
        <v>13</v>
      </c>
      <c r="C1001" s="295">
        <v>2881</v>
      </c>
      <c r="D1001" s="312" t="s">
        <v>1570</v>
      </c>
      <c r="E1001" s="310">
        <v>578</v>
      </c>
      <c r="F1001" s="310">
        <v>91</v>
      </c>
      <c r="G1001" s="310">
        <v>346</v>
      </c>
      <c r="H1001" s="311">
        <v>0.157439446366782</v>
      </c>
      <c r="I1001" s="249">
        <v>1.93352601156069</v>
      </c>
      <c r="J1001" s="249">
        <v>-0.59804184722958198</v>
      </c>
      <c r="K1001" s="92">
        <v>-345.66818769869798</v>
      </c>
    </row>
    <row r="1002" spans="2:11" x14ac:dyDescent="0.2">
      <c r="B1002" s="295">
        <v>13</v>
      </c>
      <c r="C1002" s="295">
        <v>2882</v>
      </c>
      <c r="D1002" s="312" t="s">
        <v>1571</v>
      </c>
      <c r="E1002" s="310">
        <v>664</v>
      </c>
      <c r="F1002" s="310">
        <v>200</v>
      </c>
      <c r="G1002" s="310">
        <v>660</v>
      </c>
      <c r="H1002" s="311">
        <v>0.30120481927710802</v>
      </c>
      <c r="I1002" s="249">
        <v>1.30909090909091</v>
      </c>
      <c r="J1002" s="249">
        <v>-0.44453085430106898</v>
      </c>
      <c r="K1002" s="92">
        <v>-295.16848725591001</v>
      </c>
    </row>
    <row r="1003" spans="2:11" x14ac:dyDescent="0.2">
      <c r="B1003" s="295">
        <v>13</v>
      </c>
      <c r="C1003" s="295">
        <v>2883</v>
      </c>
      <c r="D1003" s="312" t="s">
        <v>1572</v>
      </c>
      <c r="E1003" s="310">
        <v>768</v>
      </c>
      <c r="F1003" s="310">
        <v>151</v>
      </c>
      <c r="G1003" s="310">
        <v>738</v>
      </c>
      <c r="H1003" s="311">
        <v>0.19661458333333301</v>
      </c>
      <c r="I1003" s="249">
        <v>1.2452574525745299</v>
      </c>
      <c r="J1003" s="249">
        <v>-0.56860614313857905</v>
      </c>
      <c r="K1003" s="92">
        <v>-436.68951793042902</v>
      </c>
    </row>
    <row r="1004" spans="2:11" x14ac:dyDescent="0.2">
      <c r="B1004" s="295">
        <v>13</v>
      </c>
      <c r="C1004" s="295">
        <v>2884</v>
      </c>
      <c r="D1004" s="312" t="s">
        <v>1573</v>
      </c>
      <c r="E1004" s="310">
        <v>1657</v>
      </c>
      <c r="F1004" s="310">
        <v>385</v>
      </c>
      <c r="G1004" s="310">
        <v>960</v>
      </c>
      <c r="H1004" s="311">
        <v>0.232347616173808</v>
      </c>
      <c r="I1004" s="249">
        <v>2.1270833333333301</v>
      </c>
      <c r="J1004" s="249">
        <v>-0.46095285742785902</v>
      </c>
      <c r="K1004" s="92">
        <v>-763.79888475796201</v>
      </c>
    </row>
    <row r="1005" spans="2:11" x14ac:dyDescent="0.2">
      <c r="B1005" s="295">
        <v>13</v>
      </c>
      <c r="C1005" s="295">
        <v>2885</v>
      </c>
      <c r="D1005" s="312" t="s">
        <v>1574</v>
      </c>
      <c r="E1005" s="310">
        <v>529</v>
      </c>
      <c r="F1005" s="310">
        <v>376</v>
      </c>
      <c r="G1005" s="310">
        <v>1117</v>
      </c>
      <c r="H1005" s="311">
        <v>0.710775047258979</v>
      </c>
      <c r="I1005" s="249">
        <v>0.81020590868397502</v>
      </c>
      <c r="J1005" s="249">
        <v>2.4599368554701202E-2</v>
      </c>
      <c r="K1005" s="92">
        <v>13.013065965436899</v>
      </c>
    </row>
    <row r="1006" spans="2:11" x14ac:dyDescent="0.2">
      <c r="B1006" s="295">
        <v>13</v>
      </c>
      <c r="C1006" s="295">
        <v>2886</v>
      </c>
      <c r="D1006" s="312" t="s">
        <v>1575</v>
      </c>
      <c r="E1006" s="310">
        <v>2528</v>
      </c>
      <c r="F1006" s="310">
        <v>827</v>
      </c>
      <c r="G1006" s="310">
        <v>593</v>
      </c>
      <c r="H1006" s="311">
        <v>0.327136075949367</v>
      </c>
      <c r="I1006" s="249">
        <v>5.6576728499156799</v>
      </c>
      <c r="J1006" s="249">
        <v>-0.187967981801512</v>
      </c>
      <c r="K1006" s="92">
        <v>-475.18305799422302</v>
      </c>
    </row>
    <row r="1007" spans="2:11" x14ac:dyDescent="0.2">
      <c r="B1007" s="295">
        <v>13</v>
      </c>
      <c r="C1007" s="295">
        <v>2887</v>
      </c>
      <c r="D1007" s="312" t="s">
        <v>1576</v>
      </c>
      <c r="E1007" s="310">
        <v>499</v>
      </c>
      <c r="F1007" s="310">
        <v>72</v>
      </c>
      <c r="G1007" s="310">
        <v>403</v>
      </c>
      <c r="H1007" s="311">
        <v>0.14428857715430901</v>
      </c>
      <c r="I1007" s="249">
        <v>1.41687344913151</v>
      </c>
      <c r="J1007" s="249">
        <v>-0.63532114522981598</v>
      </c>
      <c r="K1007" s="92">
        <v>-317.02525146967798</v>
      </c>
    </row>
    <row r="1008" spans="2:11" x14ac:dyDescent="0.2">
      <c r="B1008" s="295">
        <v>13</v>
      </c>
      <c r="C1008" s="295">
        <v>2888</v>
      </c>
      <c r="D1008" s="312" t="s">
        <v>1577</v>
      </c>
      <c r="E1008" s="310">
        <v>958</v>
      </c>
      <c r="F1008" s="310">
        <v>354</v>
      </c>
      <c r="G1008" s="310">
        <v>1566</v>
      </c>
      <c r="H1008" s="311">
        <v>0.36951983298538599</v>
      </c>
      <c r="I1008" s="249">
        <v>0.83780332056194096</v>
      </c>
      <c r="J1008" s="249">
        <v>-0.36843037007188001</v>
      </c>
      <c r="K1008" s="92">
        <v>-352.95629452886101</v>
      </c>
    </row>
    <row r="1009" spans="2:11" x14ac:dyDescent="0.2">
      <c r="B1009" s="295">
        <v>13</v>
      </c>
      <c r="C1009" s="295">
        <v>2889</v>
      </c>
      <c r="D1009" s="312" t="s">
        <v>1578</v>
      </c>
      <c r="E1009" s="310">
        <v>326</v>
      </c>
      <c r="F1009" s="310">
        <v>84</v>
      </c>
      <c r="G1009" s="310">
        <v>730</v>
      </c>
      <c r="H1009" s="311">
        <v>0.25766871165644201</v>
      </c>
      <c r="I1009" s="249">
        <v>0.56164383561643805</v>
      </c>
      <c r="J1009" s="249">
        <v>-0.53623422944043397</v>
      </c>
      <c r="K1009" s="92">
        <v>-174.812358797581</v>
      </c>
    </row>
    <row r="1010" spans="2:11" x14ac:dyDescent="0.2">
      <c r="B1010" s="295">
        <v>13</v>
      </c>
      <c r="C1010" s="295">
        <v>2890</v>
      </c>
      <c r="D1010" s="312" t="s">
        <v>1579</v>
      </c>
      <c r="E1010" s="310">
        <v>162</v>
      </c>
      <c r="F1010" s="310">
        <v>86</v>
      </c>
      <c r="G1010" s="310">
        <v>194</v>
      </c>
      <c r="H1010" s="311">
        <v>0.530864197530864</v>
      </c>
      <c r="I1010" s="249">
        <v>1.2783505154639201</v>
      </c>
      <c r="J1010" s="249">
        <v>-0.18840101425657399</v>
      </c>
      <c r="K1010" s="92">
        <v>-30.520964309564999</v>
      </c>
    </row>
    <row r="1011" spans="2:11" x14ac:dyDescent="0.2">
      <c r="B1011" s="295">
        <v>13</v>
      </c>
      <c r="C1011" s="295">
        <v>2891</v>
      </c>
      <c r="D1011" s="312" t="s">
        <v>1580</v>
      </c>
      <c r="E1011" s="310">
        <v>1795</v>
      </c>
      <c r="F1011" s="310">
        <v>920</v>
      </c>
      <c r="G1011" s="310">
        <v>435</v>
      </c>
      <c r="H1011" s="311">
        <v>0.51253481894150399</v>
      </c>
      <c r="I1011" s="249">
        <v>6.2413793103448301</v>
      </c>
      <c r="J1011" s="249">
        <v>2.8441746168476702E-2</v>
      </c>
      <c r="K1011" s="92">
        <v>51.052934372415699</v>
      </c>
    </row>
    <row r="1012" spans="2:11" x14ac:dyDescent="0.2">
      <c r="B1012" s="295">
        <v>13</v>
      </c>
      <c r="C1012" s="295">
        <v>2892</v>
      </c>
      <c r="D1012" s="312" t="s">
        <v>1581</v>
      </c>
      <c r="E1012" s="310">
        <v>2434</v>
      </c>
      <c r="F1012" s="310">
        <v>839</v>
      </c>
      <c r="G1012" s="310">
        <v>626</v>
      </c>
      <c r="H1012" s="311">
        <v>0.34470008216926901</v>
      </c>
      <c r="I1012" s="249">
        <v>5.2284345047923297</v>
      </c>
      <c r="J1012" s="249">
        <v>-0.18576776567360101</v>
      </c>
      <c r="K1012" s="92">
        <v>-452.15874164954403</v>
      </c>
    </row>
    <row r="1013" spans="2:11" x14ac:dyDescent="0.2">
      <c r="B1013" s="295">
        <v>13</v>
      </c>
      <c r="C1013" s="295">
        <v>2893</v>
      </c>
      <c r="D1013" s="312" t="s">
        <v>1582</v>
      </c>
      <c r="E1013" s="310">
        <v>1582</v>
      </c>
      <c r="F1013" s="310">
        <v>501</v>
      </c>
      <c r="G1013" s="310">
        <v>917</v>
      </c>
      <c r="H1013" s="311">
        <v>0.31668773704171899</v>
      </c>
      <c r="I1013" s="249">
        <v>2.27153762268266</v>
      </c>
      <c r="J1013" s="249">
        <v>-0.35723379626422203</v>
      </c>
      <c r="K1013" s="92">
        <v>-565.14386568999896</v>
      </c>
    </row>
    <row r="1014" spans="2:11" x14ac:dyDescent="0.2">
      <c r="B1014" s="295">
        <v>13</v>
      </c>
      <c r="C1014" s="295">
        <v>2894</v>
      </c>
      <c r="D1014" s="312" t="s">
        <v>1583</v>
      </c>
      <c r="E1014" s="310">
        <v>404</v>
      </c>
      <c r="F1014" s="310">
        <v>101</v>
      </c>
      <c r="G1014" s="310">
        <v>368</v>
      </c>
      <c r="H1014" s="311">
        <v>0.25</v>
      </c>
      <c r="I1014" s="249">
        <v>1.3722826086956501</v>
      </c>
      <c r="J1014" s="249">
        <v>-0.513454851002907</v>
      </c>
      <c r="K1014" s="92">
        <v>-207.435759805175</v>
      </c>
    </row>
    <row r="1015" spans="2:11" x14ac:dyDescent="0.2">
      <c r="B1015" s="295">
        <v>13</v>
      </c>
      <c r="C1015" s="295">
        <v>2895</v>
      </c>
      <c r="D1015" s="312" t="s">
        <v>1584</v>
      </c>
      <c r="E1015" s="310">
        <v>1081</v>
      </c>
      <c r="F1015" s="310">
        <v>391</v>
      </c>
      <c r="G1015" s="310">
        <v>826</v>
      </c>
      <c r="H1015" s="311">
        <v>0.36170212765957399</v>
      </c>
      <c r="I1015" s="249">
        <v>1.78208232445521</v>
      </c>
      <c r="J1015" s="249">
        <v>-0.33935982579504897</v>
      </c>
      <c r="K1015" s="92">
        <v>-366.847971684448</v>
      </c>
    </row>
    <row r="1016" spans="2:11" x14ac:dyDescent="0.2">
      <c r="B1016" s="295">
        <v>14</v>
      </c>
      <c r="C1016" s="295">
        <v>2901</v>
      </c>
      <c r="D1016" s="312" t="s">
        <v>1585</v>
      </c>
      <c r="E1016" s="310">
        <v>836</v>
      </c>
      <c r="F1016" s="310">
        <v>217</v>
      </c>
      <c r="G1016" s="310">
        <v>718</v>
      </c>
      <c r="H1016" s="311">
        <v>0.25956937799043101</v>
      </c>
      <c r="I1016" s="249">
        <v>1.46657381615599</v>
      </c>
      <c r="J1016" s="249">
        <v>-0.48250019112565201</v>
      </c>
      <c r="K1016" s="92">
        <v>-403.370159781045</v>
      </c>
    </row>
    <row r="1017" spans="2:11" x14ac:dyDescent="0.2">
      <c r="B1017" s="295">
        <v>14</v>
      </c>
      <c r="C1017" s="295">
        <v>2903</v>
      </c>
      <c r="D1017" s="312" t="s">
        <v>1586</v>
      </c>
      <c r="E1017" s="310">
        <v>1472</v>
      </c>
      <c r="F1017" s="310">
        <v>301</v>
      </c>
      <c r="G1017" s="310">
        <v>684</v>
      </c>
      <c r="H1017" s="311">
        <v>0.204483695652174</v>
      </c>
      <c r="I1017" s="249">
        <v>2.5921052631578898</v>
      </c>
      <c r="J1017" s="249">
        <v>-0.48462459116245898</v>
      </c>
      <c r="K1017" s="92">
        <v>-713.36739819113996</v>
      </c>
    </row>
    <row r="1018" spans="2:11" x14ac:dyDescent="0.2">
      <c r="B1018" s="295">
        <v>14</v>
      </c>
      <c r="C1018" s="295">
        <v>2904</v>
      </c>
      <c r="D1018" s="312" t="s">
        <v>1587</v>
      </c>
      <c r="E1018" s="310">
        <v>2289</v>
      </c>
      <c r="F1018" s="310">
        <v>844</v>
      </c>
      <c r="G1018" s="310">
        <v>1777</v>
      </c>
      <c r="H1018" s="311">
        <v>0.36871996505024002</v>
      </c>
      <c r="I1018" s="249">
        <v>1.7630838491840199</v>
      </c>
      <c r="J1018" s="249">
        <v>-0.28666174655240501</v>
      </c>
      <c r="K1018" s="92">
        <v>-656.16873785845496</v>
      </c>
    </row>
    <row r="1019" spans="2:11" x14ac:dyDescent="0.2">
      <c r="B1019" s="295">
        <v>14</v>
      </c>
      <c r="C1019" s="295">
        <v>2914</v>
      </c>
      <c r="D1019" s="312" t="s">
        <v>1588</v>
      </c>
      <c r="E1019" s="310">
        <v>416</v>
      </c>
      <c r="F1019" s="310">
        <v>71</v>
      </c>
      <c r="G1019" s="310">
        <v>401</v>
      </c>
      <c r="H1019" s="311">
        <v>0.17067307692307701</v>
      </c>
      <c r="I1019" s="249">
        <v>1.214463840399</v>
      </c>
      <c r="J1019" s="249">
        <v>-0.613974841912303</v>
      </c>
      <c r="K1019" s="92">
        <v>-255.413534235518</v>
      </c>
    </row>
    <row r="1020" spans="2:11" x14ac:dyDescent="0.2">
      <c r="B1020" s="295">
        <v>14</v>
      </c>
      <c r="C1020" s="295">
        <v>2915</v>
      </c>
      <c r="D1020" s="312" t="s">
        <v>1589</v>
      </c>
      <c r="E1020" s="310">
        <v>1028</v>
      </c>
      <c r="F1020" s="310">
        <v>232</v>
      </c>
      <c r="G1020" s="310">
        <v>571</v>
      </c>
      <c r="H1020" s="311">
        <v>0.22568093385214</v>
      </c>
      <c r="I1020" s="249">
        <v>2.2066549912434299</v>
      </c>
      <c r="J1020" s="249">
        <v>-0.48951126348750901</v>
      </c>
      <c r="K1020" s="92">
        <v>-503.217578865159</v>
      </c>
    </row>
    <row r="1021" spans="2:11" x14ac:dyDescent="0.2">
      <c r="B1021" s="295">
        <v>14</v>
      </c>
      <c r="C1021" s="295">
        <v>2917</v>
      </c>
      <c r="D1021" s="312" t="s">
        <v>1590</v>
      </c>
      <c r="E1021" s="310">
        <v>758</v>
      </c>
      <c r="F1021" s="310">
        <v>135</v>
      </c>
      <c r="G1021" s="310">
        <v>487</v>
      </c>
      <c r="H1021" s="311">
        <v>0.17810026385224301</v>
      </c>
      <c r="I1021" s="249">
        <v>1.83367556468172</v>
      </c>
      <c r="J1021" s="249">
        <v>-0.57010555769091198</v>
      </c>
      <c r="K1021" s="92">
        <v>-432.140012729712</v>
      </c>
    </row>
    <row r="1022" spans="2:11" x14ac:dyDescent="0.2">
      <c r="B1022" s="295">
        <v>14</v>
      </c>
      <c r="C1022" s="295">
        <v>2919</v>
      </c>
      <c r="D1022" s="312" t="s">
        <v>1591</v>
      </c>
      <c r="E1022" s="310">
        <v>1351</v>
      </c>
      <c r="F1022" s="310">
        <v>186</v>
      </c>
      <c r="G1022" s="310">
        <v>469</v>
      </c>
      <c r="H1022" s="311">
        <v>0.13767579570688401</v>
      </c>
      <c r="I1022" s="249">
        <v>3.2771855010661</v>
      </c>
      <c r="J1022" s="249">
        <v>-0.54480518295526603</v>
      </c>
      <c r="K1022" s="92">
        <v>-736.03180217256397</v>
      </c>
    </row>
    <row r="1023" spans="2:11" x14ac:dyDescent="0.2">
      <c r="B1023" s="295">
        <v>14</v>
      </c>
      <c r="C1023" s="295">
        <v>2920</v>
      </c>
      <c r="D1023" s="312" t="s">
        <v>1592</v>
      </c>
      <c r="E1023" s="310">
        <v>5453</v>
      </c>
      <c r="F1023" s="310">
        <v>2572</v>
      </c>
      <c r="G1023" s="310">
        <v>1967</v>
      </c>
      <c r="H1023" s="311">
        <v>0.47166697230882099</v>
      </c>
      <c r="I1023" s="249">
        <v>4.0798169801728497</v>
      </c>
      <c r="J1023" s="249">
        <v>3.78854256716969E-2</v>
      </c>
      <c r="K1023" s="92">
        <v>206.58922618776299</v>
      </c>
    </row>
    <row r="1024" spans="2:11" x14ac:dyDescent="0.2">
      <c r="B1024" s="295">
        <v>14</v>
      </c>
      <c r="C1024" s="295">
        <v>2931</v>
      </c>
      <c r="D1024" s="312" t="s">
        <v>1593</v>
      </c>
      <c r="E1024" s="310">
        <v>313</v>
      </c>
      <c r="F1024" s="310">
        <v>85</v>
      </c>
      <c r="G1024" s="310">
        <v>825</v>
      </c>
      <c r="H1024" s="311">
        <v>0.27156549520766798</v>
      </c>
      <c r="I1024" s="249">
        <v>0.48242424242424198</v>
      </c>
      <c r="J1024" s="249">
        <v>-0.52286524126634704</v>
      </c>
      <c r="K1024" s="92">
        <v>-163.65682051636699</v>
      </c>
    </row>
    <row r="1025" spans="2:11" x14ac:dyDescent="0.2">
      <c r="B1025" s="295">
        <v>14</v>
      </c>
      <c r="C1025" s="295">
        <v>2932</v>
      </c>
      <c r="D1025" s="312" t="s">
        <v>1594</v>
      </c>
      <c r="E1025" s="310">
        <v>4804</v>
      </c>
      <c r="F1025" s="310">
        <v>2258</v>
      </c>
      <c r="G1025" s="310">
        <v>1863</v>
      </c>
      <c r="H1025" s="311">
        <v>0.47002497918401298</v>
      </c>
      <c r="I1025" s="249">
        <v>3.7906602254428301</v>
      </c>
      <c r="J1025" s="249">
        <v>1.38745410516208E-3</v>
      </c>
      <c r="K1025" s="92">
        <v>6.6653295211986299</v>
      </c>
    </row>
    <row r="1026" spans="2:11" x14ac:dyDescent="0.2">
      <c r="B1026" s="295">
        <v>14</v>
      </c>
      <c r="C1026" s="295">
        <v>2933</v>
      </c>
      <c r="D1026" s="312" t="s">
        <v>1595</v>
      </c>
      <c r="E1026" s="310">
        <v>866</v>
      </c>
      <c r="F1026" s="310">
        <v>260</v>
      </c>
      <c r="G1026" s="310">
        <v>554</v>
      </c>
      <c r="H1026" s="311">
        <v>0.30023094688221702</v>
      </c>
      <c r="I1026" s="249">
        <v>2.0324909747292401</v>
      </c>
      <c r="J1026" s="249">
        <v>-0.412224995924525</v>
      </c>
      <c r="K1026" s="92">
        <v>-356.98684647063902</v>
      </c>
    </row>
    <row r="1027" spans="2:11" x14ac:dyDescent="0.2">
      <c r="B1027" s="295">
        <v>14</v>
      </c>
      <c r="C1027" s="295">
        <v>2936</v>
      </c>
      <c r="D1027" s="312" t="s">
        <v>1596</v>
      </c>
      <c r="E1027" s="310">
        <v>859</v>
      </c>
      <c r="F1027" s="310">
        <v>221</v>
      </c>
      <c r="G1027" s="310">
        <v>1751</v>
      </c>
      <c r="H1027" s="311">
        <v>0.25727590221187402</v>
      </c>
      <c r="I1027" s="249">
        <v>0.61679040548258102</v>
      </c>
      <c r="J1027" s="249">
        <v>-0.51489471024304101</v>
      </c>
      <c r="K1027" s="92">
        <v>-442.29455609877198</v>
      </c>
    </row>
    <row r="1028" spans="2:11" x14ac:dyDescent="0.2">
      <c r="B1028" s="295">
        <v>14</v>
      </c>
      <c r="C1028" s="295">
        <v>2937</v>
      </c>
      <c r="D1028" s="312" t="s">
        <v>1597</v>
      </c>
      <c r="E1028" s="310">
        <v>10512</v>
      </c>
      <c r="F1028" s="310">
        <v>5638</v>
      </c>
      <c r="G1028" s="310">
        <v>771</v>
      </c>
      <c r="H1028" s="311">
        <v>0.53633942161339399</v>
      </c>
      <c r="I1028" s="249">
        <v>20.946822308689999</v>
      </c>
      <c r="J1028" s="249">
        <v>0.909105708288243</v>
      </c>
      <c r="K1028" s="92">
        <v>9556.5192055260104</v>
      </c>
    </row>
    <row r="1029" spans="2:11" x14ac:dyDescent="0.2">
      <c r="B1029" s="295">
        <v>14</v>
      </c>
      <c r="C1029" s="295">
        <v>2938</v>
      </c>
      <c r="D1029" s="312" t="s">
        <v>1598</v>
      </c>
      <c r="E1029" s="310">
        <v>750</v>
      </c>
      <c r="F1029" s="310">
        <v>208</v>
      </c>
      <c r="G1029" s="310">
        <v>492</v>
      </c>
      <c r="H1029" s="311">
        <v>0.27733333333333299</v>
      </c>
      <c r="I1029" s="249">
        <v>1.94715447154472</v>
      </c>
      <c r="J1029" s="249">
        <v>-0.44711271705822803</v>
      </c>
      <c r="K1029" s="92">
        <v>-335.33453779367102</v>
      </c>
    </row>
    <row r="1030" spans="2:11" x14ac:dyDescent="0.2">
      <c r="B1030" s="295">
        <v>14</v>
      </c>
      <c r="C1030" s="295">
        <v>2939</v>
      </c>
      <c r="D1030" s="312" t="s">
        <v>1599</v>
      </c>
      <c r="E1030" s="310">
        <v>36587</v>
      </c>
      <c r="F1030" s="310">
        <v>26906</v>
      </c>
      <c r="G1030" s="310">
        <v>4126</v>
      </c>
      <c r="H1030" s="311">
        <v>0.73539781889742295</v>
      </c>
      <c r="I1030" s="249">
        <v>15.3885118759089</v>
      </c>
      <c r="J1030" s="249">
        <v>1.9190190799925799</v>
      </c>
      <c r="K1030" s="92">
        <v>70211.151079688498</v>
      </c>
    </row>
    <row r="1031" spans="2:11" x14ac:dyDescent="0.2">
      <c r="B1031" s="295">
        <v>14</v>
      </c>
      <c r="C1031" s="295">
        <v>2951</v>
      </c>
      <c r="D1031" s="312" t="s">
        <v>1600</v>
      </c>
      <c r="E1031" s="310">
        <v>476</v>
      </c>
      <c r="F1031" s="310">
        <v>121</v>
      </c>
      <c r="G1031" s="310">
        <v>1262</v>
      </c>
      <c r="H1031" s="311">
        <v>0.254201680672269</v>
      </c>
      <c r="I1031" s="249">
        <v>0.47305863708399398</v>
      </c>
      <c r="J1031" s="249">
        <v>-0.53799706640585998</v>
      </c>
      <c r="K1031" s="92">
        <v>-256.08660360918901</v>
      </c>
    </row>
    <row r="1032" spans="2:11" x14ac:dyDescent="0.2">
      <c r="B1032" s="295">
        <v>14</v>
      </c>
      <c r="C1032" s="295">
        <v>2952</v>
      </c>
      <c r="D1032" s="312" t="s">
        <v>1601</v>
      </c>
      <c r="E1032" s="310">
        <v>1681</v>
      </c>
      <c r="F1032" s="310">
        <v>697</v>
      </c>
      <c r="G1032" s="310">
        <v>2140</v>
      </c>
      <c r="H1032" s="311">
        <v>0.41463414634146301</v>
      </c>
      <c r="I1032" s="249">
        <v>1.11121495327103</v>
      </c>
      <c r="J1032" s="249">
        <v>-0.27751645239470901</v>
      </c>
      <c r="K1032" s="92">
        <v>-466.505156475506</v>
      </c>
    </row>
    <row r="1033" spans="2:11" x14ac:dyDescent="0.2">
      <c r="B1033" s="295">
        <v>14</v>
      </c>
      <c r="C1033" s="295">
        <v>2953</v>
      </c>
      <c r="D1033" s="312" t="s">
        <v>1602</v>
      </c>
      <c r="E1033" s="310">
        <v>886</v>
      </c>
      <c r="F1033" s="310">
        <v>182</v>
      </c>
      <c r="G1033" s="310">
        <v>933</v>
      </c>
      <c r="H1033" s="311">
        <v>0.20541760722347599</v>
      </c>
      <c r="I1033" s="249">
        <v>1.14469453376206</v>
      </c>
      <c r="J1033" s="249">
        <v>-0.55724829930902797</v>
      </c>
      <c r="K1033" s="92">
        <v>-493.72199318779798</v>
      </c>
    </row>
    <row r="1034" spans="2:11" x14ac:dyDescent="0.2">
      <c r="B1034" s="295">
        <v>14</v>
      </c>
      <c r="C1034" s="295">
        <v>2961</v>
      </c>
      <c r="D1034" s="312" t="s">
        <v>1603</v>
      </c>
      <c r="E1034" s="310">
        <v>316</v>
      </c>
      <c r="F1034" s="310">
        <v>64</v>
      </c>
      <c r="G1034" s="310">
        <v>381</v>
      </c>
      <c r="H1034" s="311">
        <v>0.20253164556962</v>
      </c>
      <c r="I1034" s="249">
        <v>0.99737532808398999</v>
      </c>
      <c r="J1034" s="249">
        <v>-0.58721132771786599</v>
      </c>
      <c r="K1034" s="92">
        <v>-185.558779558846</v>
      </c>
    </row>
    <row r="1035" spans="2:11" x14ac:dyDescent="0.2">
      <c r="B1035" s="295">
        <v>14</v>
      </c>
      <c r="C1035" s="295">
        <v>2962</v>
      </c>
      <c r="D1035" s="312" t="s">
        <v>1604</v>
      </c>
      <c r="E1035" s="310">
        <v>468</v>
      </c>
      <c r="F1035" s="310">
        <v>113</v>
      </c>
      <c r="G1035" s="310">
        <v>761</v>
      </c>
      <c r="H1035" s="311">
        <v>0.24145299145299101</v>
      </c>
      <c r="I1035" s="249">
        <v>0.76346911957950103</v>
      </c>
      <c r="J1035" s="249">
        <v>-0.54318942625125299</v>
      </c>
      <c r="K1035" s="92">
        <v>-254.21265148558601</v>
      </c>
    </row>
    <row r="1036" spans="2:11" x14ac:dyDescent="0.2">
      <c r="B1036" s="295">
        <v>14</v>
      </c>
      <c r="C1036" s="295">
        <v>2963</v>
      </c>
      <c r="D1036" s="312" t="s">
        <v>1605</v>
      </c>
      <c r="E1036" s="310">
        <v>1469</v>
      </c>
      <c r="F1036" s="310">
        <v>794</v>
      </c>
      <c r="G1036" s="310">
        <v>1321</v>
      </c>
      <c r="H1036" s="311">
        <v>0.54050374404356705</v>
      </c>
      <c r="I1036" s="249">
        <v>1.7130961392884201</v>
      </c>
      <c r="J1036" s="249">
        <v>-0.11258665550459</v>
      </c>
      <c r="K1036" s="92">
        <v>-165.38979693624299</v>
      </c>
    </row>
    <row r="1037" spans="2:11" x14ac:dyDescent="0.2">
      <c r="B1037" s="295">
        <v>14</v>
      </c>
      <c r="C1037" s="295">
        <v>2964</v>
      </c>
      <c r="D1037" s="312" t="s">
        <v>1606</v>
      </c>
      <c r="E1037" s="310">
        <v>3415</v>
      </c>
      <c r="F1037" s="310">
        <v>1556</v>
      </c>
      <c r="G1037" s="310">
        <v>547</v>
      </c>
      <c r="H1037" s="311">
        <v>0.45563689604685198</v>
      </c>
      <c r="I1037" s="249">
        <v>9.0877513711151696</v>
      </c>
      <c r="J1037" s="249">
        <v>0.122507257192719</v>
      </c>
      <c r="K1037" s="92">
        <v>418.36228331313401</v>
      </c>
    </row>
    <row r="1038" spans="2:11" x14ac:dyDescent="0.2">
      <c r="B1038" s="295">
        <v>14</v>
      </c>
      <c r="C1038" s="295">
        <v>2971</v>
      </c>
      <c r="D1038" s="312" t="s">
        <v>1607</v>
      </c>
      <c r="E1038" s="310">
        <v>2221</v>
      </c>
      <c r="F1038" s="310">
        <v>995</v>
      </c>
      <c r="G1038" s="310">
        <v>1522</v>
      </c>
      <c r="H1038" s="311">
        <v>0.44799639801891</v>
      </c>
      <c r="I1038" s="249">
        <v>2.1130091984231298</v>
      </c>
      <c r="J1038" s="249">
        <v>-0.18139227358712401</v>
      </c>
      <c r="K1038" s="92">
        <v>-402.87223963700302</v>
      </c>
    </row>
    <row r="1039" spans="2:11" x14ac:dyDescent="0.2">
      <c r="B1039" s="295">
        <v>14</v>
      </c>
      <c r="C1039" s="295">
        <v>2972</v>
      </c>
      <c r="D1039" s="312" t="s">
        <v>1608</v>
      </c>
      <c r="E1039" s="310">
        <v>444</v>
      </c>
      <c r="F1039" s="310">
        <v>136</v>
      </c>
      <c r="G1039" s="310">
        <v>603</v>
      </c>
      <c r="H1039" s="311">
        <v>0.30630630630630601</v>
      </c>
      <c r="I1039" s="249">
        <v>0.96185737976782704</v>
      </c>
      <c r="J1039" s="249">
        <v>-0.45904862785096401</v>
      </c>
      <c r="K1039" s="92">
        <v>-203.81759076582799</v>
      </c>
    </row>
    <row r="1040" spans="2:11" x14ac:dyDescent="0.2">
      <c r="B1040" s="295">
        <v>14</v>
      </c>
      <c r="C1040" s="295">
        <v>2973</v>
      </c>
      <c r="D1040" s="312" t="s">
        <v>1609</v>
      </c>
      <c r="E1040" s="310">
        <v>584</v>
      </c>
      <c r="F1040" s="310">
        <v>234</v>
      </c>
      <c r="G1040" s="310">
        <v>409</v>
      </c>
      <c r="H1040" s="311">
        <v>0.40068493150684897</v>
      </c>
      <c r="I1040" s="249">
        <v>2</v>
      </c>
      <c r="J1040" s="249">
        <v>-0.30319886873330498</v>
      </c>
      <c r="K1040" s="92">
        <v>-177.06813934025001</v>
      </c>
    </row>
    <row r="1041" spans="2:11" x14ac:dyDescent="0.2">
      <c r="B1041" s="295">
        <v>14</v>
      </c>
      <c r="C1041" s="295">
        <v>2974</v>
      </c>
      <c r="D1041" s="312" t="s">
        <v>1610</v>
      </c>
      <c r="E1041" s="310">
        <v>1737</v>
      </c>
      <c r="F1041" s="310">
        <v>894</v>
      </c>
      <c r="G1041" s="310">
        <v>2102</v>
      </c>
      <c r="H1041" s="311">
        <v>0.51468048359240104</v>
      </c>
      <c r="I1041" s="249">
        <v>1.25166508087536</v>
      </c>
      <c r="J1041" s="249">
        <v>-0.150197292132798</v>
      </c>
      <c r="K1041" s="92">
        <v>-260.89269643466997</v>
      </c>
    </row>
    <row r="1042" spans="2:11" x14ac:dyDescent="0.2">
      <c r="B1042" s="295">
        <v>15</v>
      </c>
      <c r="C1042" s="295">
        <v>3001</v>
      </c>
      <c r="D1042" s="312" t="s">
        <v>1611</v>
      </c>
      <c r="E1042" s="310">
        <v>15745</v>
      </c>
      <c r="F1042" s="310">
        <v>9899</v>
      </c>
      <c r="G1042" s="310">
        <v>2500</v>
      </c>
      <c r="H1042" s="311">
        <v>0.628707526198793</v>
      </c>
      <c r="I1042" s="249">
        <v>10.2576</v>
      </c>
      <c r="J1042" s="249">
        <v>0.83120311471496999</v>
      </c>
      <c r="K1042" s="92">
        <v>13087.2930411872</v>
      </c>
    </row>
    <row r="1043" spans="2:11" x14ac:dyDescent="0.2">
      <c r="B1043" s="295">
        <v>15</v>
      </c>
      <c r="C1043" s="295">
        <v>3002</v>
      </c>
      <c r="D1043" s="312" t="s">
        <v>1612</v>
      </c>
      <c r="E1043" s="310">
        <v>941</v>
      </c>
      <c r="F1043" s="310">
        <v>502</v>
      </c>
      <c r="G1043" s="310">
        <v>2243</v>
      </c>
      <c r="H1043" s="311">
        <v>0.53347502656748103</v>
      </c>
      <c r="I1043" s="249">
        <v>0.64333481943825199</v>
      </c>
      <c r="J1043" s="249">
        <v>-0.17906634627064499</v>
      </c>
      <c r="K1043" s="92">
        <v>-168.50143184067699</v>
      </c>
    </row>
    <row r="1044" spans="2:11" x14ac:dyDescent="0.2">
      <c r="B1044" s="295">
        <v>15</v>
      </c>
      <c r="C1044" s="295">
        <v>3003</v>
      </c>
      <c r="D1044" s="312" t="s">
        <v>1613</v>
      </c>
      <c r="E1044" s="310">
        <v>532</v>
      </c>
      <c r="F1044" s="310">
        <v>169</v>
      </c>
      <c r="G1044" s="310">
        <v>520</v>
      </c>
      <c r="H1044" s="311">
        <v>0.31766917293233099</v>
      </c>
      <c r="I1044" s="249">
        <v>1.3480769230769201</v>
      </c>
      <c r="J1044" s="249">
        <v>-0.42826320981822702</v>
      </c>
      <c r="K1044" s="92">
        <v>-227.83602762329701</v>
      </c>
    </row>
    <row r="1045" spans="2:11" x14ac:dyDescent="0.2">
      <c r="B1045" s="295">
        <v>15</v>
      </c>
      <c r="C1045" s="295">
        <v>3004</v>
      </c>
      <c r="D1045" s="312" t="s">
        <v>1614</v>
      </c>
      <c r="E1045" s="310">
        <v>1573</v>
      </c>
      <c r="F1045" s="310">
        <v>488</v>
      </c>
      <c r="G1045" s="310">
        <v>1731</v>
      </c>
      <c r="H1045" s="311">
        <v>0.31023521932612802</v>
      </c>
      <c r="I1045" s="249">
        <v>1.1906412478336199</v>
      </c>
      <c r="J1045" s="249">
        <v>-0.40410928499412901</v>
      </c>
      <c r="K1045" s="92">
        <v>-635.66390529576495</v>
      </c>
    </row>
    <row r="1046" spans="2:11" x14ac:dyDescent="0.2">
      <c r="B1046" s="295">
        <v>15</v>
      </c>
      <c r="C1046" s="295">
        <v>3005</v>
      </c>
      <c r="D1046" s="312" t="s">
        <v>1615</v>
      </c>
      <c r="E1046" s="310">
        <v>1429</v>
      </c>
      <c r="F1046" s="310">
        <v>484</v>
      </c>
      <c r="G1046" s="310">
        <v>916</v>
      </c>
      <c r="H1046" s="311">
        <v>0.33869839048285499</v>
      </c>
      <c r="I1046" s="249">
        <v>2.0884279475982499</v>
      </c>
      <c r="J1046" s="249">
        <v>-0.34305426754250101</v>
      </c>
      <c r="K1046" s="92">
        <v>-490.22454831823399</v>
      </c>
    </row>
    <row r="1047" spans="2:11" x14ac:dyDescent="0.2">
      <c r="B1047" s="295">
        <v>15</v>
      </c>
      <c r="C1047" s="295">
        <v>3006</v>
      </c>
      <c r="D1047" s="312" t="s">
        <v>1616</v>
      </c>
      <c r="E1047" s="310">
        <v>2303</v>
      </c>
      <c r="F1047" s="310">
        <v>1114</v>
      </c>
      <c r="G1047" s="310">
        <v>4742</v>
      </c>
      <c r="H1047" s="311">
        <v>0.48371689101172399</v>
      </c>
      <c r="I1047" s="249">
        <v>0.72058203289751199</v>
      </c>
      <c r="J1047" s="249">
        <v>-0.185394681748075</v>
      </c>
      <c r="K1047" s="92">
        <v>-426.96395206581701</v>
      </c>
    </row>
    <row r="1048" spans="2:11" x14ac:dyDescent="0.2">
      <c r="B1048" s="295">
        <v>15</v>
      </c>
      <c r="C1048" s="295">
        <v>3007</v>
      </c>
      <c r="D1048" s="312" t="s">
        <v>1617</v>
      </c>
      <c r="E1048" s="310">
        <v>1870</v>
      </c>
      <c r="F1048" s="310">
        <v>955</v>
      </c>
      <c r="G1048" s="310">
        <v>662</v>
      </c>
      <c r="H1048" s="311">
        <v>0.510695187165775</v>
      </c>
      <c r="I1048" s="249">
        <v>4.2673716012084597</v>
      </c>
      <c r="J1048" s="249">
        <v>-4.1816072258636303E-2</v>
      </c>
      <c r="K1048" s="92">
        <v>-78.196055123649899</v>
      </c>
    </row>
    <row r="1049" spans="2:11" x14ac:dyDescent="0.2">
      <c r="B1049" s="295">
        <v>15</v>
      </c>
      <c r="C1049" s="295">
        <v>3021</v>
      </c>
      <c r="D1049" s="312" t="s">
        <v>1618</v>
      </c>
      <c r="E1049" s="310">
        <v>1799</v>
      </c>
      <c r="F1049" s="310">
        <v>697</v>
      </c>
      <c r="G1049" s="310">
        <v>553</v>
      </c>
      <c r="H1049" s="311">
        <v>0.387437465258477</v>
      </c>
      <c r="I1049" s="249">
        <v>4.5135623869801096</v>
      </c>
      <c r="J1049" s="249">
        <v>-0.18370461858968401</v>
      </c>
      <c r="K1049" s="92">
        <v>-330.484608842841</v>
      </c>
    </row>
    <row r="1050" spans="2:11" x14ac:dyDescent="0.2">
      <c r="B1050" s="295">
        <v>15</v>
      </c>
      <c r="C1050" s="295">
        <v>3022</v>
      </c>
      <c r="D1050" s="312" t="s">
        <v>1619</v>
      </c>
      <c r="E1050" s="310">
        <v>3091</v>
      </c>
      <c r="F1050" s="310">
        <v>1275</v>
      </c>
      <c r="G1050" s="310">
        <v>2088</v>
      </c>
      <c r="H1050" s="311">
        <v>0.41248786800388199</v>
      </c>
      <c r="I1050" s="249">
        <v>2.0909961685823801</v>
      </c>
      <c r="J1050" s="249">
        <v>-0.19247009145697599</v>
      </c>
      <c r="K1050" s="92">
        <v>-594.92505269351295</v>
      </c>
    </row>
    <row r="1051" spans="2:11" x14ac:dyDescent="0.2">
      <c r="B1051" s="295">
        <v>15</v>
      </c>
      <c r="C1051" s="295">
        <v>3023</v>
      </c>
      <c r="D1051" s="312" t="s">
        <v>1620</v>
      </c>
      <c r="E1051" s="310">
        <v>4382</v>
      </c>
      <c r="F1051" s="310">
        <v>1337</v>
      </c>
      <c r="G1051" s="310">
        <v>814</v>
      </c>
      <c r="H1051" s="311">
        <v>0.305111821086262</v>
      </c>
      <c r="I1051" s="249">
        <v>7.02579852579853</v>
      </c>
      <c r="J1051" s="249">
        <v>-9.63461326321816E-2</v>
      </c>
      <c r="K1051" s="92">
        <v>-422.18875319422</v>
      </c>
    </row>
    <row r="1052" spans="2:11" x14ac:dyDescent="0.2">
      <c r="B1052" s="295">
        <v>15</v>
      </c>
      <c r="C1052" s="295">
        <v>3024</v>
      </c>
      <c r="D1052" s="312" t="s">
        <v>1621</v>
      </c>
      <c r="E1052" s="310">
        <v>6265</v>
      </c>
      <c r="F1052" s="310">
        <v>2841</v>
      </c>
      <c r="G1052" s="310">
        <v>1518</v>
      </c>
      <c r="H1052" s="311">
        <v>0.45347166799680799</v>
      </c>
      <c r="I1052" s="249">
        <v>5.9986824769433502</v>
      </c>
      <c r="J1052" s="249">
        <v>0.115099043436013</v>
      </c>
      <c r="K1052" s="92">
        <v>721.09550712662099</v>
      </c>
    </row>
    <row r="1053" spans="2:11" x14ac:dyDescent="0.2">
      <c r="B1053" s="295">
        <v>15</v>
      </c>
      <c r="C1053" s="295">
        <v>3025</v>
      </c>
      <c r="D1053" s="312" t="s">
        <v>1622</v>
      </c>
      <c r="E1053" s="310">
        <v>1735</v>
      </c>
      <c r="F1053" s="310">
        <v>914</v>
      </c>
      <c r="G1053" s="310">
        <v>993</v>
      </c>
      <c r="H1053" s="311">
        <v>0.52680115273775197</v>
      </c>
      <c r="I1053" s="249">
        <v>2.66767371601208</v>
      </c>
      <c r="J1053" s="249">
        <v>-8.4895714894074298E-2</v>
      </c>
      <c r="K1053" s="92">
        <v>-147.29406534121901</v>
      </c>
    </row>
    <row r="1054" spans="2:11" x14ac:dyDescent="0.2">
      <c r="B1054" s="295">
        <v>15</v>
      </c>
      <c r="C1054" s="295">
        <v>3031</v>
      </c>
      <c r="D1054" s="312" t="s">
        <v>1623</v>
      </c>
      <c r="E1054" s="310">
        <v>1008</v>
      </c>
      <c r="F1054" s="310">
        <v>303</v>
      </c>
      <c r="G1054" s="310">
        <v>420</v>
      </c>
      <c r="H1054" s="311">
        <v>0.30059523809523803</v>
      </c>
      <c r="I1054" s="249">
        <v>3.1214285714285701</v>
      </c>
      <c r="J1054" s="249">
        <v>-0.36742650118999198</v>
      </c>
      <c r="K1054" s="92">
        <v>-370.36591319951202</v>
      </c>
    </row>
    <row r="1055" spans="2:11" x14ac:dyDescent="0.2">
      <c r="B1055" s="295">
        <v>15</v>
      </c>
      <c r="C1055" s="295">
        <v>3032</v>
      </c>
      <c r="D1055" s="312" t="s">
        <v>1624</v>
      </c>
      <c r="E1055" s="310">
        <v>4162</v>
      </c>
      <c r="F1055" s="310">
        <v>2831</v>
      </c>
      <c r="G1055" s="310">
        <v>748</v>
      </c>
      <c r="H1055" s="311">
        <v>0.68020182604517099</v>
      </c>
      <c r="I1055" s="249">
        <v>9.3489304812834195</v>
      </c>
      <c r="J1055" s="249">
        <v>0.42946656071433698</v>
      </c>
      <c r="K1055" s="92">
        <v>1787.4398256930699</v>
      </c>
    </row>
    <row r="1056" spans="2:11" x14ac:dyDescent="0.2">
      <c r="B1056" s="295">
        <v>15</v>
      </c>
      <c r="C1056" s="295">
        <v>3033</v>
      </c>
      <c r="D1056" s="312" t="s">
        <v>1625</v>
      </c>
      <c r="E1056" s="310">
        <v>1279</v>
      </c>
      <c r="F1056" s="310">
        <v>301</v>
      </c>
      <c r="G1056" s="310">
        <v>223</v>
      </c>
      <c r="H1056" s="311">
        <v>0.23534010946051601</v>
      </c>
      <c r="I1056" s="249">
        <v>7.0852017937219696</v>
      </c>
      <c r="J1056" s="249">
        <v>-0.29349787275866901</v>
      </c>
      <c r="K1056" s="92">
        <v>-375.383779258338</v>
      </c>
    </row>
    <row r="1057" spans="2:11" x14ac:dyDescent="0.2">
      <c r="B1057" s="295">
        <v>15</v>
      </c>
      <c r="C1057" s="295">
        <v>3034</v>
      </c>
      <c r="D1057" s="312" t="s">
        <v>1626</v>
      </c>
      <c r="E1057" s="310">
        <v>1747</v>
      </c>
      <c r="F1057" s="310">
        <v>492</v>
      </c>
      <c r="G1057" s="310">
        <v>669</v>
      </c>
      <c r="H1057" s="311">
        <v>0.28162564396107598</v>
      </c>
      <c r="I1057" s="249">
        <v>3.34678624813154</v>
      </c>
      <c r="J1057" s="249">
        <v>-0.35463186069863301</v>
      </c>
      <c r="K1057" s="92">
        <v>-619.54186064051203</v>
      </c>
    </row>
    <row r="1058" spans="2:11" x14ac:dyDescent="0.2">
      <c r="B1058" s="295">
        <v>15</v>
      </c>
      <c r="C1058" s="295">
        <v>3035</v>
      </c>
      <c r="D1058" s="312" t="s">
        <v>1627</v>
      </c>
      <c r="E1058" s="310">
        <v>688</v>
      </c>
      <c r="F1058" s="310">
        <v>197</v>
      </c>
      <c r="G1058" s="310">
        <v>495</v>
      </c>
      <c r="H1058" s="311">
        <v>0.28633720930232598</v>
      </c>
      <c r="I1058" s="249">
        <v>1.7878787878787901</v>
      </c>
      <c r="J1058" s="249">
        <v>-0.44431815664396301</v>
      </c>
      <c r="K1058" s="92">
        <v>-305.69089177104701</v>
      </c>
    </row>
    <row r="1059" spans="2:11" x14ac:dyDescent="0.2">
      <c r="B1059" s="295">
        <v>15</v>
      </c>
      <c r="C1059" s="295">
        <v>3036</v>
      </c>
      <c r="D1059" s="312" t="s">
        <v>1628</v>
      </c>
      <c r="E1059" s="310">
        <v>877</v>
      </c>
      <c r="F1059" s="310">
        <v>287</v>
      </c>
      <c r="G1059" s="310">
        <v>680</v>
      </c>
      <c r="H1059" s="311">
        <v>0.32725199543899702</v>
      </c>
      <c r="I1059" s="249">
        <v>1.71176470588235</v>
      </c>
      <c r="J1059" s="249">
        <v>-0.39086214557017102</v>
      </c>
      <c r="K1059" s="92">
        <v>-342.78610166504001</v>
      </c>
    </row>
    <row r="1060" spans="2:11" x14ac:dyDescent="0.2">
      <c r="B1060" s="295">
        <v>15</v>
      </c>
      <c r="C1060" s="295">
        <v>3037</v>
      </c>
      <c r="D1060" s="312" t="s">
        <v>1629</v>
      </c>
      <c r="E1060" s="310">
        <v>1971</v>
      </c>
      <c r="F1060" s="310">
        <v>1148</v>
      </c>
      <c r="G1060" s="310">
        <v>703</v>
      </c>
      <c r="H1060" s="311">
        <v>0.582445459157788</v>
      </c>
      <c r="I1060" s="249">
        <v>4.4366998577524903</v>
      </c>
      <c r="J1060" s="249">
        <v>5.4219014440380901E-2</v>
      </c>
      <c r="K1060" s="92">
        <v>106.865677461991</v>
      </c>
    </row>
    <row r="1061" spans="2:11" x14ac:dyDescent="0.2">
      <c r="B1061" s="295">
        <v>15</v>
      </c>
      <c r="C1061" s="295">
        <v>3038</v>
      </c>
      <c r="D1061" s="312" t="s">
        <v>1630</v>
      </c>
      <c r="E1061" s="310">
        <v>1837</v>
      </c>
      <c r="F1061" s="310">
        <v>664</v>
      </c>
      <c r="G1061" s="310">
        <v>695</v>
      </c>
      <c r="H1061" s="311">
        <v>0.36145890038105599</v>
      </c>
      <c r="I1061" s="249">
        <v>3.59856115107914</v>
      </c>
      <c r="J1061" s="249">
        <v>-0.246336561334348</v>
      </c>
      <c r="K1061" s="92">
        <v>-452.52026317119697</v>
      </c>
    </row>
    <row r="1062" spans="2:11" x14ac:dyDescent="0.2">
      <c r="B1062" s="295">
        <v>16</v>
      </c>
      <c r="C1062" s="295">
        <v>3101</v>
      </c>
      <c r="D1062" s="312" t="s">
        <v>1631</v>
      </c>
      <c r="E1062" s="310">
        <v>5795</v>
      </c>
      <c r="F1062" s="310">
        <v>4732</v>
      </c>
      <c r="G1062" s="310">
        <v>1673</v>
      </c>
      <c r="H1062" s="311">
        <v>0.81656600517687705</v>
      </c>
      <c r="I1062" s="249">
        <v>6.2922893006575</v>
      </c>
      <c r="J1062" s="249">
        <v>0.54436724702880301</v>
      </c>
      <c r="K1062" s="92">
        <v>3154.6081965319099</v>
      </c>
    </row>
    <row r="1063" spans="2:11" x14ac:dyDescent="0.2">
      <c r="B1063" s="295">
        <v>16</v>
      </c>
      <c r="C1063" s="295">
        <v>3102</v>
      </c>
      <c r="D1063" s="312" t="s">
        <v>1632</v>
      </c>
      <c r="E1063" s="310">
        <v>1462</v>
      </c>
      <c r="F1063" s="310">
        <v>731</v>
      </c>
      <c r="G1063" s="310">
        <v>2425</v>
      </c>
      <c r="H1063" s="311">
        <v>0.5</v>
      </c>
      <c r="I1063" s="249">
        <v>0.90432989690721699</v>
      </c>
      <c r="J1063" s="249">
        <v>-0.19053120617278499</v>
      </c>
      <c r="K1063" s="92">
        <v>-278.55662342461198</v>
      </c>
    </row>
    <row r="1064" spans="2:11" x14ac:dyDescent="0.2">
      <c r="B1064" s="295">
        <v>16</v>
      </c>
      <c r="C1064" s="295">
        <v>3103</v>
      </c>
      <c r="D1064" s="312" t="s">
        <v>1633</v>
      </c>
      <c r="E1064" s="310">
        <v>3648</v>
      </c>
      <c r="F1064" s="310">
        <v>1284</v>
      </c>
      <c r="G1064" s="310">
        <v>3673</v>
      </c>
      <c r="H1064" s="311">
        <v>0.35197368421052599</v>
      </c>
      <c r="I1064" s="249">
        <v>1.3427715763680901</v>
      </c>
      <c r="J1064" s="249">
        <v>-0.27129658578966798</v>
      </c>
      <c r="K1064" s="92">
        <v>-989.689944960709</v>
      </c>
    </row>
    <row r="1065" spans="2:11" x14ac:dyDescent="0.2">
      <c r="B1065" s="295">
        <v>16</v>
      </c>
      <c r="C1065" s="295">
        <v>3104</v>
      </c>
      <c r="D1065" s="312" t="s">
        <v>1634</v>
      </c>
      <c r="E1065" s="310">
        <v>1128</v>
      </c>
      <c r="F1065" s="310">
        <v>382</v>
      </c>
      <c r="G1065" s="310">
        <v>1765</v>
      </c>
      <c r="H1065" s="311">
        <v>0.33865248226950401</v>
      </c>
      <c r="I1065" s="249">
        <v>0.85552407932011298</v>
      </c>
      <c r="J1065" s="249">
        <v>-0.39855282249434598</v>
      </c>
      <c r="K1065" s="92">
        <v>-449.567583773622</v>
      </c>
    </row>
    <row r="1066" spans="2:11" x14ac:dyDescent="0.2">
      <c r="B1066" s="295">
        <v>16</v>
      </c>
      <c r="C1066" s="295">
        <v>3105</v>
      </c>
      <c r="D1066" s="312" t="s">
        <v>1635</v>
      </c>
      <c r="E1066" s="310">
        <v>2196</v>
      </c>
      <c r="F1066" s="310">
        <v>1053</v>
      </c>
      <c r="G1066" s="310">
        <v>4610</v>
      </c>
      <c r="H1066" s="311">
        <v>0.47950819672131101</v>
      </c>
      <c r="I1066" s="249">
        <v>0.70477223427331903</v>
      </c>
      <c r="J1066" s="249">
        <v>-0.19499971406512601</v>
      </c>
      <c r="K1066" s="92">
        <v>-428.21937208701701</v>
      </c>
    </row>
    <row r="1067" spans="2:11" x14ac:dyDescent="0.2">
      <c r="B1067" s="295">
        <v>16</v>
      </c>
      <c r="C1067" s="295">
        <v>3111</v>
      </c>
      <c r="D1067" s="312" t="s">
        <v>1636</v>
      </c>
      <c r="E1067" s="310">
        <v>1916</v>
      </c>
      <c r="F1067" s="310">
        <v>730</v>
      </c>
      <c r="G1067" s="310">
        <v>1457</v>
      </c>
      <c r="H1067" s="311">
        <v>0.38100208768267202</v>
      </c>
      <c r="I1067" s="249">
        <v>1.8160603980782399</v>
      </c>
      <c r="J1067" s="249">
        <v>-0.283883964985022</v>
      </c>
      <c r="K1067" s="92">
        <v>-543.92167691130203</v>
      </c>
    </row>
    <row r="1068" spans="2:11" x14ac:dyDescent="0.2">
      <c r="B1068" s="295">
        <v>17</v>
      </c>
      <c r="C1068" s="295">
        <v>3201</v>
      </c>
      <c r="D1068" s="312" t="s">
        <v>1637</v>
      </c>
      <c r="E1068" s="310">
        <v>1365</v>
      </c>
      <c r="F1068" s="310">
        <v>315</v>
      </c>
      <c r="G1068" s="310">
        <v>896</v>
      </c>
      <c r="H1068" s="311">
        <v>0.230769230769231</v>
      </c>
      <c r="I1068" s="249">
        <v>1.875</v>
      </c>
      <c r="J1068" s="249">
        <v>-0.48276034615243502</v>
      </c>
      <c r="K1068" s="92">
        <v>-658.96787249807403</v>
      </c>
    </row>
    <row r="1069" spans="2:11" x14ac:dyDescent="0.2">
      <c r="B1069" s="295">
        <v>17</v>
      </c>
      <c r="C1069" s="295">
        <v>3202</v>
      </c>
      <c r="D1069" s="312" t="s">
        <v>1638</v>
      </c>
      <c r="E1069" s="310">
        <v>1200</v>
      </c>
      <c r="F1069" s="310">
        <v>398</v>
      </c>
      <c r="G1069" s="310">
        <v>1026</v>
      </c>
      <c r="H1069" s="311">
        <v>0.331666666666667</v>
      </c>
      <c r="I1069" s="249">
        <v>1.5575048732943499</v>
      </c>
      <c r="J1069" s="249">
        <v>-0.37907552271088302</v>
      </c>
      <c r="K1069" s="92">
        <v>-454.89062725306002</v>
      </c>
    </row>
    <row r="1070" spans="2:11" x14ac:dyDescent="0.2">
      <c r="B1070" s="295">
        <v>17</v>
      </c>
      <c r="C1070" s="295">
        <v>3203</v>
      </c>
      <c r="D1070" s="312" t="s">
        <v>1639</v>
      </c>
      <c r="E1070" s="310">
        <v>75833</v>
      </c>
      <c r="F1070" s="310">
        <v>83536</v>
      </c>
      <c r="G1070" s="310">
        <v>3863</v>
      </c>
      <c r="H1070" s="311">
        <v>1.10157846847678</v>
      </c>
      <c r="I1070" s="249">
        <v>41.255242039865401</v>
      </c>
      <c r="J1070" s="249">
        <v>4.7474994214396897</v>
      </c>
      <c r="K1070" s="92">
        <v>360017.12362603599</v>
      </c>
    </row>
    <row r="1071" spans="2:11" x14ac:dyDescent="0.2">
      <c r="B1071" s="295">
        <v>17</v>
      </c>
      <c r="C1071" s="295">
        <v>3204</v>
      </c>
      <c r="D1071" s="312" t="s">
        <v>1640</v>
      </c>
      <c r="E1071" s="310">
        <v>9691</v>
      </c>
      <c r="F1071" s="310">
        <v>3677</v>
      </c>
      <c r="G1071" s="310">
        <v>1202</v>
      </c>
      <c r="H1071" s="311">
        <v>0.37942420802806698</v>
      </c>
      <c r="I1071" s="249">
        <v>11.1214642262895</v>
      </c>
      <c r="J1071" s="249">
        <v>0.33745111621405</v>
      </c>
      <c r="K1071" s="92">
        <v>3270.2387672303598</v>
      </c>
    </row>
    <row r="1072" spans="2:11" x14ac:dyDescent="0.2">
      <c r="B1072" s="295">
        <v>17</v>
      </c>
      <c r="C1072" s="295">
        <v>3211</v>
      </c>
      <c r="D1072" s="312" t="s">
        <v>1641</v>
      </c>
      <c r="E1072" s="310">
        <v>850</v>
      </c>
      <c r="F1072" s="310">
        <v>158</v>
      </c>
      <c r="G1072" s="310">
        <v>375</v>
      </c>
      <c r="H1072" s="311">
        <v>0.185882352941176</v>
      </c>
      <c r="I1072" s="249">
        <v>2.6880000000000002</v>
      </c>
      <c r="J1072" s="249">
        <v>-0.52667502921057596</v>
      </c>
      <c r="K1072" s="92">
        <v>-447.67377482899002</v>
      </c>
    </row>
    <row r="1073" spans="2:11" x14ac:dyDescent="0.2">
      <c r="B1073" s="295">
        <v>17</v>
      </c>
      <c r="C1073" s="295">
        <v>3212</v>
      </c>
      <c r="D1073" s="312" t="s">
        <v>1642</v>
      </c>
      <c r="E1073" s="310">
        <v>2280</v>
      </c>
      <c r="F1073" s="310">
        <v>368</v>
      </c>
      <c r="G1073" s="310">
        <v>887</v>
      </c>
      <c r="H1073" s="311">
        <v>0.16140350877192999</v>
      </c>
      <c r="I1073" s="249">
        <v>2.9853438556933498</v>
      </c>
      <c r="J1073" s="249">
        <v>-0.49220439969303698</v>
      </c>
      <c r="K1073" s="92">
        <v>-1122.22603130012</v>
      </c>
    </row>
    <row r="1074" spans="2:11" x14ac:dyDescent="0.2">
      <c r="B1074" s="295">
        <v>17</v>
      </c>
      <c r="C1074" s="295">
        <v>3213</v>
      </c>
      <c r="D1074" s="312" t="s">
        <v>1643</v>
      </c>
      <c r="E1074" s="310">
        <v>9269</v>
      </c>
      <c r="F1074" s="310">
        <v>4433</v>
      </c>
      <c r="G1074" s="310">
        <v>463</v>
      </c>
      <c r="H1074" s="311">
        <v>0.47826086956521702</v>
      </c>
      <c r="I1074" s="249">
        <v>29.593952483801299</v>
      </c>
      <c r="J1074" s="249">
        <v>1.1033865062105499</v>
      </c>
      <c r="K1074" s="92">
        <v>10227.289526065601</v>
      </c>
    </row>
    <row r="1075" spans="2:11" x14ac:dyDescent="0.2">
      <c r="B1075" s="295">
        <v>17</v>
      </c>
      <c r="C1075" s="295">
        <v>3214</v>
      </c>
      <c r="D1075" s="312" t="s">
        <v>1644</v>
      </c>
      <c r="E1075" s="310">
        <v>3585</v>
      </c>
      <c r="F1075" s="310">
        <v>1189</v>
      </c>
      <c r="G1075" s="310">
        <v>974</v>
      </c>
      <c r="H1075" s="311">
        <v>0.33165969316596899</v>
      </c>
      <c r="I1075" s="249">
        <v>4.9014373716632402</v>
      </c>
      <c r="J1075" s="249">
        <v>-0.170341195075114</v>
      </c>
      <c r="K1075" s="92">
        <v>-610.67318434428296</v>
      </c>
    </row>
    <row r="1076" spans="2:11" x14ac:dyDescent="0.2">
      <c r="B1076" s="295">
        <v>17</v>
      </c>
      <c r="C1076" s="295">
        <v>3215</v>
      </c>
      <c r="D1076" s="312" t="s">
        <v>1645</v>
      </c>
      <c r="E1076" s="310">
        <v>9441</v>
      </c>
      <c r="F1076" s="310">
        <v>5267</v>
      </c>
      <c r="G1076" s="310">
        <v>177</v>
      </c>
      <c r="H1076" s="311">
        <v>0.55788581718038299</v>
      </c>
      <c r="I1076" s="249">
        <v>83.096045197740096</v>
      </c>
      <c r="J1076" s="249">
        <v>3.1254003027380999</v>
      </c>
      <c r="K1076" s="92">
        <v>29506.9042581504</v>
      </c>
    </row>
    <row r="1077" spans="2:11" x14ac:dyDescent="0.2">
      <c r="B1077" s="295">
        <v>17</v>
      </c>
      <c r="C1077" s="295">
        <v>3216</v>
      </c>
      <c r="D1077" s="312" t="s">
        <v>1646</v>
      </c>
      <c r="E1077" s="310">
        <v>7286</v>
      </c>
      <c r="F1077" s="310">
        <v>2081</v>
      </c>
      <c r="G1077" s="310">
        <v>711</v>
      </c>
      <c r="H1077" s="311">
        <v>0.28561625034312399</v>
      </c>
      <c r="I1077" s="249">
        <v>13.1744022503516</v>
      </c>
      <c r="J1077" s="249">
        <v>0.208933413091</v>
      </c>
      <c r="K1077" s="92">
        <v>1522.28884778102</v>
      </c>
    </row>
    <row r="1078" spans="2:11" x14ac:dyDescent="0.2">
      <c r="B1078" s="295">
        <v>17</v>
      </c>
      <c r="C1078" s="295">
        <v>3217</v>
      </c>
      <c r="D1078" s="312" t="s">
        <v>1647</v>
      </c>
      <c r="E1078" s="310">
        <v>3606</v>
      </c>
      <c r="F1078" s="310">
        <v>1895</v>
      </c>
      <c r="G1078" s="310">
        <v>444</v>
      </c>
      <c r="H1078" s="311">
        <v>0.52551303383250103</v>
      </c>
      <c r="I1078" s="249">
        <v>12.389639639639601</v>
      </c>
      <c r="J1078" s="249">
        <v>0.33205326672124702</v>
      </c>
      <c r="K1078" s="92">
        <v>1197.3840797968201</v>
      </c>
    </row>
    <row r="1079" spans="2:11" x14ac:dyDescent="0.2">
      <c r="B1079" s="295">
        <v>17</v>
      </c>
      <c r="C1079" s="295">
        <v>3218</v>
      </c>
      <c r="D1079" s="312" t="s">
        <v>1648</v>
      </c>
      <c r="E1079" s="310">
        <v>1461</v>
      </c>
      <c r="F1079" s="310">
        <v>839</v>
      </c>
      <c r="G1079" s="310">
        <v>198</v>
      </c>
      <c r="H1079" s="311">
        <v>0.57426420260095801</v>
      </c>
      <c r="I1079" s="249">
        <v>11.6161616161616</v>
      </c>
      <c r="J1079" s="249">
        <v>0.28305244236535998</v>
      </c>
      <c r="K1079" s="92">
        <v>413.53961829579202</v>
      </c>
    </row>
    <row r="1080" spans="2:11" x14ac:dyDescent="0.2">
      <c r="B1080" s="295">
        <v>17</v>
      </c>
      <c r="C1080" s="295">
        <v>3219</v>
      </c>
      <c r="D1080" s="312" t="s">
        <v>1649</v>
      </c>
      <c r="E1080" s="310">
        <v>1073</v>
      </c>
      <c r="F1080" s="310">
        <v>288</v>
      </c>
      <c r="G1080" s="310">
        <v>692</v>
      </c>
      <c r="H1080" s="311">
        <v>0.26840633737185499</v>
      </c>
      <c r="I1080" s="249">
        <v>1.96676300578035</v>
      </c>
      <c r="J1080" s="249">
        <v>-0.44511536191524098</v>
      </c>
      <c r="K1080" s="92">
        <v>-477.60878333505298</v>
      </c>
    </row>
    <row r="1081" spans="2:11" x14ac:dyDescent="0.2">
      <c r="B1081" s="295">
        <v>17</v>
      </c>
      <c r="C1081" s="295">
        <v>3231</v>
      </c>
      <c r="D1081" s="312" t="s">
        <v>1650</v>
      </c>
      <c r="E1081" s="310">
        <v>7789</v>
      </c>
      <c r="F1081" s="310">
        <v>4769</v>
      </c>
      <c r="G1081" s="310">
        <v>435</v>
      </c>
      <c r="H1081" s="311">
        <v>0.61227371934779795</v>
      </c>
      <c r="I1081" s="249">
        <v>28.868965517241399</v>
      </c>
      <c r="J1081" s="249">
        <v>1.18330297361498</v>
      </c>
      <c r="K1081" s="92">
        <v>9216.7468614870504</v>
      </c>
    </row>
    <row r="1082" spans="2:11" x14ac:dyDescent="0.2">
      <c r="B1082" s="295">
        <v>17</v>
      </c>
      <c r="C1082" s="295">
        <v>3232</v>
      </c>
      <c r="D1082" s="312" t="s">
        <v>1651</v>
      </c>
      <c r="E1082" s="310">
        <v>4798</v>
      </c>
      <c r="F1082" s="310">
        <v>3886</v>
      </c>
      <c r="G1082" s="310">
        <v>653</v>
      </c>
      <c r="H1082" s="311">
        <v>0.80992080033347202</v>
      </c>
      <c r="I1082" s="249">
        <v>13.298621745788701</v>
      </c>
      <c r="J1082" s="249">
        <v>0.75071238646113103</v>
      </c>
      <c r="K1082" s="92">
        <v>3601.9180302405098</v>
      </c>
    </row>
    <row r="1083" spans="2:11" x14ac:dyDescent="0.2">
      <c r="B1083" s="295">
        <v>17</v>
      </c>
      <c r="C1083" s="295">
        <v>3233</v>
      </c>
      <c r="D1083" s="312" t="s">
        <v>1652</v>
      </c>
      <c r="E1083" s="310">
        <v>3963</v>
      </c>
      <c r="F1083" s="310">
        <v>2071</v>
      </c>
      <c r="G1083" s="310">
        <v>554</v>
      </c>
      <c r="H1083" s="311">
        <v>0.52258390108503705</v>
      </c>
      <c r="I1083" s="249">
        <v>10.891696750902501</v>
      </c>
      <c r="J1083" s="249">
        <v>0.28806335796757798</v>
      </c>
      <c r="K1083" s="92">
        <v>1141.5950876255099</v>
      </c>
    </row>
    <row r="1084" spans="2:11" x14ac:dyDescent="0.2">
      <c r="B1084" s="295">
        <v>17</v>
      </c>
      <c r="C1084" s="295">
        <v>3234</v>
      </c>
      <c r="D1084" s="312" t="s">
        <v>1653</v>
      </c>
      <c r="E1084" s="310">
        <v>6471</v>
      </c>
      <c r="F1084" s="310">
        <v>3305</v>
      </c>
      <c r="G1084" s="310">
        <v>1027</v>
      </c>
      <c r="H1084" s="311">
        <v>0.51074022562200605</v>
      </c>
      <c r="I1084" s="249">
        <v>9.5189873417721493</v>
      </c>
      <c r="J1084" s="249">
        <v>0.31789449023719502</v>
      </c>
      <c r="K1084" s="92">
        <v>2057.09524632489</v>
      </c>
    </row>
    <row r="1085" spans="2:11" x14ac:dyDescent="0.2">
      <c r="B1085" s="295">
        <v>17</v>
      </c>
      <c r="C1085" s="295">
        <v>3235</v>
      </c>
      <c r="D1085" s="312" t="s">
        <v>1654</v>
      </c>
      <c r="E1085" s="310">
        <v>3419</v>
      </c>
      <c r="F1085" s="310">
        <v>1567</v>
      </c>
      <c r="G1085" s="310">
        <v>206</v>
      </c>
      <c r="H1085" s="311">
        <v>0.45832114653407402</v>
      </c>
      <c r="I1085" s="249">
        <v>24.2038834951456</v>
      </c>
      <c r="J1085" s="249">
        <v>0.66833184718247995</v>
      </c>
      <c r="K1085" s="92">
        <v>2285.0265855169</v>
      </c>
    </row>
    <row r="1086" spans="2:11" x14ac:dyDescent="0.2">
      <c r="B1086" s="295">
        <v>17</v>
      </c>
      <c r="C1086" s="295">
        <v>3236</v>
      </c>
      <c r="D1086" s="312" t="s">
        <v>1655</v>
      </c>
      <c r="E1086" s="310">
        <v>5890</v>
      </c>
      <c r="F1086" s="310">
        <v>3154</v>
      </c>
      <c r="G1086" s="310">
        <v>643</v>
      </c>
      <c r="H1086" s="311">
        <v>0.53548387096774197</v>
      </c>
      <c r="I1086" s="249">
        <v>14.065318818040399</v>
      </c>
      <c r="J1086" s="249">
        <v>0.48915056854731798</v>
      </c>
      <c r="K1086" s="92">
        <v>2881.0968487436999</v>
      </c>
    </row>
    <row r="1087" spans="2:11" x14ac:dyDescent="0.2">
      <c r="B1087" s="295">
        <v>17</v>
      </c>
      <c r="C1087" s="295">
        <v>3237</v>
      </c>
      <c r="D1087" s="312" t="s">
        <v>1656</v>
      </c>
      <c r="E1087" s="310">
        <v>6571</v>
      </c>
      <c r="F1087" s="310">
        <v>4522</v>
      </c>
      <c r="G1087" s="310">
        <v>890</v>
      </c>
      <c r="H1087" s="311">
        <v>0.68817531578146396</v>
      </c>
      <c r="I1087" s="249">
        <v>12.4640449438202</v>
      </c>
      <c r="J1087" s="249">
        <v>0.64047034422132898</v>
      </c>
      <c r="K1087" s="92">
        <v>4208.5306318783496</v>
      </c>
    </row>
    <row r="1088" spans="2:11" x14ac:dyDescent="0.2">
      <c r="B1088" s="295">
        <v>17</v>
      </c>
      <c r="C1088" s="295">
        <v>3238</v>
      </c>
      <c r="D1088" s="312" t="s">
        <v>1657</v>
      </c>
      <c r="E1088" s="310">
        <v>9619</v>
      </c>
      <c r="F1088" s="310">
        <v>5009</v>
      </c>
      <c r="G1088" s="310">
        <v>403</v>
      </c>
      <c r="H1088" s="311">
        <v>0.52074020168416701</v>
      </c>
      <c r="I1088" s="249">
        <v>36.297766749379697</v>
      </c>
      <c r="J1088" s="249">
        <v>1.4080143719609299</v>
      </c>
      <c r="K1088" s="92">
        <v>13543.690243892201</v>
      </c>
    </row>
    <row r="1089" spans="2:11" x14ac:dyDescent="0.2">
      <c r="B1089" s="295">
        <v>17</v>
      </c>
      <c r="C1089" s="295">
        <v>3251</v>
      </c>
      <c r="D1089" s="312" t="s">
        <v>1658</v>
      </c>
      <c r="E1089" s="310">
        <v>11733</v>
      </c>
      <c r="F1089" s="310">
        <v>7027</v>
      </c>
      <c r="G1089" s="310">
        <v>3771</v>
      </c>
      <c r="H1089" s="311">
        <v>0.59890905991647503</v>
      </c>
      <c r="I1089" s="249">
        <v>4.9748077433041598</v>
      </c>
      <c r="J1089" s="249">
        <v>0.45654428766606597</v>
      </c>
      <c r="K1089" s="92">
        <v>5356.6341271859601</v>
      </c>
    </row>
    <row r="1090" spans="2:11" x14ac:dyDescent="0.2">
      <c r="B1090" s="295">
        <v>17</v>
      </c>
      <c r="C1090" s="295">
        <v>3252</v>
      </c>
      <c r="D1090" s="312" t="s">
        <v>1659</v>
      </c>
      <c r="E1090" s="310">
        <v>1535</v>
      </c>
      <c r="F1090" s="310">
        <v>318</v>
      </c>
      <c r="G1090" s="310">
        <v>545</v>
      </c>
      <c r="H1090" s="311">
        <v>0.20716612377850199</v>
      </c>
      <c r="I1090" s="249">
        <v>3.4</v>
      </c>
      <c r="J1090" s="249">
        <v>-0.45006599836433198</v>
      </c>
      <c r="K1090" s="92">
        <v>-690.85130748924905</v>
      </c>
    </row>
    <row r="1091" spans="2:11" x14ac:dyDescent="0.2">
      <c r="B1091" s="295">
        <v>17</v>
      </c>
      <c r="C1091" s="295">
        <v>3253</v>
      </c>
      <c r="D1091" s="312" t="s">
        <v>1660</v>
      </c>
      <c r="E1091" s="310">
        <v>2105</v>
      </c>
      <c r="F1091" s="310">
        <v>695</v>
      </c>
      <c r="G1091" s="310">
        <v>432</v>
      </c>
      <c r="H1091" s="311">
        <v>0.33016627078384803</v>
      </c>
      <c r="I1091" s="249">
        <v>6.4814814814814801</v>
      </c>
      <c r="J1091" s="249">
        <v>-0.17050414790406601</v>
      </c>
      <c r="K1091" s="92">
        <v>-358.91123133805797</v>
      </c>
    </row>
    <row r="1092" spans="2:11" x14ac:dyDescent="0.2">
      <c r="B1092" s="295">
        <v>17</v>
      </c>
      <c r="C1092" s="295">
        <v>3254</v>
      </c>
      <c r="D1092" s="312" t="s">
        <v>1661</v>
      </c>
      <c r="E1092" s="310">
        <v>8879</v>
      </c>
      <c r="F1092" s="310">
        <v>5002</v>
      </c>
      <c r="G1092" s="310">
        <v>3316</v>
      </c>
      <c r="H1092" s="311">
        <v>0.56335172879828799</v>
      </c>
      <c r="I1092" s="249">
        <v>4.1860675512665901</v>
      </c>
      <c r="J1092" s="249">
        <v>0.27932655503548598</v>
      </c>
      <c r="K1092" s="92">
        <v>2480.14048216008</v>
      </c>
    </row>
    <row r="1093" spans="2:11" x14ac:dyDescent="0.2">
      <c r="B1093" s="295">
        <v>17</v>
      </c>
      <c r="C1093" s="295">
        <v>3255</v>
      </c>
      <c r="D1093" s="312" t="s">
        <v>1662</v>
      </c>
      <c r="E1093" s="310">
        <v>4494</v>
      </c>
      <c r="F1093" s="310">
        <v>1569</v>
      </c>
      <c r="G1093" s="310">
        <v>430</v>
      </c>
      <c r="H1093" s="311">
        <v>0.34913217623498</v>
      </c>
      <c r="I1093" s="249">
        <v>14.1</v>
      </c>
      <c r="J1093" s="249">
        <v>0.21456888996343501</v>
      </c>
      <c r="K1093" s="92">
        <v>964.27259149567601</v>
      </c>
    </row>
    <row r="1094" spans="2:11" x14ac:dyDescent="0.2">
      <c r="B1094" s="295">
        <v>17</v>
      </c>
      <c r="C1094" s="295">
        <v>3256</v>
      </c>
      <c r="D1094" s="312" t="s">
        <v>1663</v>
      </c>
      <c r="E1094" s="310">
        <v>2399</v>
      </c>
      <c r="F1094" s="310">
        <v>1081</v>
      </c>
      <c r="G1094" s="310">
        <v>882</v>
      </c>
      <c r="H1094" s="311">
        <v>0.45060441850771199</v>
      </c>
      <c r="I1094" s="249">
        <v>3.9455782312925201</v>
      </c>
      <c r="J1094" s="249">
        <v>-0.10587300886871</v>
      </c>
      <c r="K1094" s="92">
        <v>-253.989348276036</v>
      </c>
    </row>
    <row r="1095" spans="2:11" x14ac:dyDescent="0.2">
      <c r="B1095" s="295">
        <v>17</v>
      </c>
      <c r="C1095" s="295">
        <v>3271</v>
      </c>
      <c r="D1095" s="312" t="s">
        <v>1664</v>
      </c>
      <c r="E1095" s="310">
        <v>12661</v>
      </c>
      <c r="F1095" s="310">
        <v>7873</v>
      </c>
      <c r="G1095" s="310">
        <v>1486</v>
      </c>
      <c r="H1095" s="311">
        <v>0.62183081905062798</v>
      </c>
      <c r="I1095" s="249">
        <v>13.818304172274599</v>
      </c>
      <c r="J1095" s="249">
        <v>0.83596633716102997</v>
      </c>
      <c r="K1095" s="92">
        <v>10584.1697947958</v>
      </c>
    </row>
    <row r="1096" spans="2:11" x14ac:dyDescent="0.2">
      <c r="B1096" s="295">
        <v>17</v>
      </c>
      <c r="C1096" s="295">
        <v>3272</v>
      </c>
      <c r="D1096" s="312" t="s">
        <v>1665</v>
      </c>
      <c r="E1096" s="310">
        <v>3471</v>
      </c>
      <c r="F1096" s="310">
        <v>1156</v>
      </c>
      <c r="G1096" s="310">
        <v>2148</v>
      </c>
      <c r="H1096" s="311">
        <v>0.33304523192163599</v>
      </c>
      <c r="I1096" s="249">
        <v>2.15409683426443</v>
      </c>
      <c r="J1096" s="249">
        <v>-0.27150831665633302</v>
      </c>
      <c r="K1096" s="92">
        <v>-942.40536711413301</v>
      </c>
    </row>
    <row r="1097" spans="2:11" x14ac:dyDescent="0.2">
      <c r="B1097" s="295">
        <v>17</v>
      </c>
      <c r="C1097" s="295">
        <v>3273</v>
      </c>
      <c r="D1097" s="312" t="s">
        <v>1666</v>
      </c>
      <c r="E1097" s="310">
        <v>7068</v>
      </c>
      <c r="F1097" s="310">
        <v>3433</v>
      </c>
      <c r="G1097" s="310">
        <v>4807</v>
      </c>
      <c r="H1097" s="311">
        <v>0.48571024335031099</v>
      </c>
      <c r="I1097" s="249">
        <v>2.1845225712502598</v>
      </c>
      <c r="J1097" s="249">
        <v>4.68360224108458E-2</v>
      </c>
      <c r="K1097" s="92">
        <v>331.037006399858</v>
      </c>
    </row>
    <row r="1098" spans="2:11" x14ac:dyDescent="0.2">
      <c r="B1098" s="295">
        <v>17</v>
      </c>
      <c r="C1098" s="295">
        <v>3274</v>
      </c>
      <c r="D1098" s="312" t="s">
        <v>1667</v>
      </c>
      <c r="E1098" s="310">
        <v>5592</v>
      </c>
      <c r="F1098" s="310">
        <v>4045</v>
      </c>
      <c r="G1098" s="310">
        <v>3697</v>
      </c>
      <c r="H1098" s="311">
        <v>0.72335479256080104</v>
      </c>
      <c r="I1098" s="249">
        <v>2.6067081417365401</v>
      </c>
      <c r="J1098" s="249">
        <v>0.29257101604818497</v>
      </c>
      <c r="K1098" s="92">
        <v>1636.0571217414499</v>
      </c>
    </row>
    <row r="1099" spans="2:11" x14ac:dyDescent="0.2">
      <c r="B1099" s="295">
        <v>17</v>
      </c>
      <c r="C1099" s="295">
        <v>3275</v>
      </c>
      <c r="D1099" s="312" t="s">
        <v>1668</v>
      </c>
      <c r="E1099" s="310">
        <v>5104</v>
      </c>
      <c r="F1099" s="310">
        <v>2376</v>
      </c>
      <c r="G1099" s="310">
        <v>2790</v>
      </c>
      <c r="H1099" s="311">
        <v>0.46551724137931</v>
      </c>
      <c r="I1099" s="249">
        <v>2.6810035842293898</v>
      </c>
      <c r="J1099" s="249">
        <v>-3.2686035951557203E-2</v>
      </c>
      <c r="K1099" s="92">
        <v>-166.829527496748</v>
      </c>
    </row>
    <row r="1100" spans="2:11" x14ac:dyDescent="0.2">
      <c r="B1100" s="295">
        <v>17</v>
      </c>
      <c r="C1100" s="295">
        <v>3276</v>
      </c>
      <c r="D1100" s="312" t="s">
        <v>1669</v>
      </c>
      <c r="E1100" s="310">
        <v>5297</v>
      </c>
      <c r="F1100" s="310">
        <v>2074</v>
      </c>
      <c r="G1100" s="310">
        <v>3800</v>
      </c>
      <c r="H1100" s="311">
        <v>0.39154238248064899</v>
      </c>
      <c r="I1100" s="249">
        <v>1.9397368421052601</v>
      </c>
      <c r="J1100" s="249">
        <v>-0.14097857964743599</v>
      </c>
      <c r="K1100" s="92">
        <v>-746.76353639246804</v>
      </c>
    </row>
    <row r="1101" spans="2:11" x14ac:dyDescent="0.2">
      <c r="B1101" s="295">
        <v>17</v>
      </c>
      <c r="C1101" s="295">
        <v>3291</v>
      </c>
      <c r="D1101" s="312" t="s">
        <v>1670</v>
      </c>
      <c r="E1101" s="310">
        <v>6102</v>
      </c>
      <c r="F1101" s="310">
        <v>3370</v>
      </c>
      <c r="G1101" s="310">
        <v>2263</v>
      </c>
      <c r="H1101" s="311">
        <v>0.55227794165847299</v>
      </c>
      <c r="I1101" s="249">
        <v>4.18559434379143</v>
      </c>
      <c r="J1101" s="249">
        <v>0.162675773902902</v>
      </c>
      <c r="K1101" s="92">
        <v>992.64757235550701</v>
      </c>
    </row>
    <row r="1102" spans="2:11" x14ac:dyDescent="0.2">
      <c r="B1102" s="295">
        <v>17</v>
      </c>
      <c r="C1102" s="295">
        <v>3292</v>
      </c>
      <c r="D1102" s="312" t="s">
        <v>1671</v>
      </c>
      <c r="E1102" s="310">
        <v>4858</v>
      </c>
      <c r="F1102" s="310">
        <v>2581</v>
      </c>
      <c r="G1102" s="310">
        <v>6621</v>
      </c>
      <c r="H1102" s="311">
        <v>0.53128859613009505</v>
      </c>
      <c r="I1102" s="249">
        <v>1.1235462921008901</v>
      </c>
      <c r="J1102" s="249">
        <v>-1.8712242817706101E-2</v>
      </c>
      <c r="K1102" s="92">
        <v>-90.904075608416306</v>
      </c>
    </row>
    <row r="1103" spans="2:11" x14ac:dyDescent="0.2">
      <c r="B1103" s="295">
        <v>17</v>
      </c>
      <c r="C1103" s="295">
        <v>3293</v>
      </c>
      <c r="D1103" s="312" t="s">
        <v>1672</v>
      </c>
      <c r="E1103" s="310">
        <v>8623</v>
      </c>
      <c r="F1103" s="310">
        <v>3482</v>
      </c>
      <c r="G1103" s="310">
        <v>10345</v>
      </c>
      <c r="H1103" s="311">
        <v>0.403803780586803</v>
      </c>
      <c r="I1103" s="249">
        <v>1.17013049782504</v>
      </c>
      <c r="J1103" s="249">
        <v>-3.0107925099848901E-2</v>
      </c>
      <c r="K1103" s="92">
        <v>-259.62063813599701</v>
      </c>
    </row>
    <row r="1104" spans="2:11" x14ac:dyDescent="0.2">
      <c r="B1104" s="295">
        <v>17</v>
      </c>
      <c r="C1104" s="295">
        <v>3294</v>
      </c>
      <c r="D1104" s="312" t="s">
        <v>1673</v>
      </c>
      <c r="E1104" s="310">
        <v>1565</v>
      </c>
      <c r="F1104" s="310">
        <v>1191</v>
      </c>
      <c r="G1104" s="310">
        <v>7709</v>
      </c>
      <c r="H1104" s="311">
        <v>0.761022364217252</v>
      </c>
      <c r="I1104" s="249">
        <v>0.35750421585160203</v>
      </c>
      <c r="J1104" s="249">
        <v>0.107269535364678</v>
      </c>
      <c r="K1104" s="92">
        <v>167.87682284572099</v>
      </c>
    </row>
    <row r="1105" spans="2:11" x14ac:dyDescent="0.2">
      <c r="B1105" s="295">
        <v>17</v>
      </c>
      <c r="C1105" s="295">
        <v>3295</v>
      </c>
      <c r="D1105" s="312" t="s">
        <v>1674</v>
      </c>
      <c r="E1105" s="310">
        <v>2937</v>
      </c>
      <c r="F1105" s="310">
        <v>1118</v>
      </c>
      <c r="G1105" s="310">
        <v>5147</v>
      </c>
      <c r="H1105" s="311">
        <v>0.38066053796390897</v>
      </c>
      <c r="I1105" s="249">
        <v>0.78783757528657505</v>
      </c>
      <c r="J1105" s="249">
        <v>-0.28320212065667899</v>
      </c>
      <c r="K1105" s="92">
        <v>-831.76462836866699</v>
      </c>
    </row>
    <row r="1106" spans="2:11" x14ac:dyDescent="0.2">
      <c r="B1106" s="295">
        <v>17</v>
      </c>
      <c r="C1106" s="295">
        <v>3296</v>
      </c>
      <c r="D1106" s="312" t="s">
        <v>1675</v>
      </c>
      <c r="E1106" s="310">
        <v>6133</v>
      </c>
      <c r="F1106" s="310">
        <v>3940</v>
      </c>
      <c r="G1106" s="310">
        <v>884</v>
      </c>
      <c r="H1106" s="311">
        <v>0.64242621881623996</v>
      </c>
      <c r="I1106" s="249">
        <v>11.394796380090501</v>
      </c>
      <c r="J1106" s="249">
        <v>0.53083934966537605</v>
      </c>
      <c r="K1106" s="92">
        <v>3255.6377314977499</v>
      </c>
    </row>
    <row r="1107" spans="2:11" x14ac:dyDescent="0.2">
      <c r="B1107" s="295">
        <v>17</v>
      </c>
      <c r="C1107" s="295">
        <v>3297</v>
      </c>
      <c r="D1107" s="312" t="s">
        <v>1676</v>
      </c>
      <c r="E1107" s="310">
        <v>4817</v>
      </c>
      <c r="F1107" s="310">
        <v>1644</v>
      </c>
      <c r="G1107" s="310">
        <v>2766</v>
      </c>
      <c r="H1107" s="311">
        <v>0.341291260120407</v>
      </c>
      <c r="I1107" s="249">
        <v>2.3358640636297898</v>
      </c>
      <c r="J1107" s="249">
        <v>-0.20499524128733401</v>
      </c>
      <c r="K1107" s="92">
        <v>-987.46207728108698</v>
      </c>
    </row>
    <row r="1108" spans="2:11" x14ac:dyDescent="0.2">
      <c r="B1108" s="295">
        <v>17</v>
      </c>
      <c r="C1108" s="295">
        <v>3298</v>
      </c>
      <c r="D1108" s="312" t="s">
        <v>1677</v>
      </c>
      <c r="E1108" s="310">
        <v>5679</v>
      </c>
      <c r="F1108" s="310">
        <v>2264</v>
      </c>
      <c r="G1108" s="310">
        <v>3701</v>
      </c>
      <c r="H1108" s="311">
        <v>0.39866173622116602</v>
      </c>
      <c r="I1108" s="249">
        <v>2.1461767089975701</v>
      </c>
      <c r="J1108" s="249">
        <v>-0.110803309692627</v>
      </c>
      <c r="K1108" s="92">
        <v>-629.251995744429</v>
      </c>
    </row>
    <row r="1109" spans="2:11" x14ac:dyDescent="0.2">
      <c r="B1109" s="295">
        <v>17</v>
      </c>
      <c r="C1109" s="295">
        <v>3311</v>
      </c>
      <c r="D1109" s="312" t="s">
        <v>1678</v>
      </c>
      <c r="E1109" s="310">
        <v>1784</v>
      </c>
      <c r="F1109" s="310">
        <v>542</v>
      </c>
      <c r="G1109" s="310">
        <v>3784</v>
      </c>
      <c r="H1109" s="311">
        <v>0.30381165919282499</v>
      </c>
      <c r="I1109" s="249">
        <v>0.61469344608879495</v>
      </c>
      <c r="J1109" s="249">
        <v>-0.42464360906531601</v>
      </c>
      <c r="K1109" s="92">
        <v>-757.56419857252297</v>
      </c>
    </row>
    <row r="1110" spans="2:11" x14ac:dyDescent="0.2">
      <c r="B1110" s="295">
        <v>17</v>
      </c>
      <c r="C1110" s="295">
        <v>3312</v>
      </c>
      <c r="D1110" s="312" t="s">
        <v>1679</v>
      </c>
      <c r="E1110" s="310">
        <v>3025</v>
      </c>
      <c r="F1110" s="310">
        <v>1197</v>
      </c>
      <c r="G1110" s="310">
        <v>1546</v>
      </c>
      <c r="H1110" s="311">
        <v>0.39570247933884301</v>
      </c>
      <c r="I1110" s="249">
        <v>2.7309184993531699</v>
      </c>
      <c r="J1110" s="249">
        <v>-0.19212782879812401</v>
      </c>
      <c r="K1110" s="92">
        <v>-581.18668211432498</v>
      </c>
    </row>
    <row r="1111" spans="2:11" x14ac:dyDescent="0.2">
      <c r="B1111" s="295">
        <v>17</v>
      </c>
      <c r="C1111" s="295">
        <v>3313</v>
      </c>
      <c r="D1111" s="312" t="s">
        <v>1680</v>
      </c>
      <c r="E1111" s="310">
        <v>4839</v>
      </c>
      <c r="F1111" s="310">
        <v>1748</v>
      </c>
      <c r="G1111" s="310">
        <v>1791</v>
      </c>
      <c r="H1111" s="311">
        <v>0.36123165943376701</v>
      </c>
      <c r="I1111" s="249">
        <v>3.6778336125069799</v>
      </c>
      <c r="J1111" s="249">
        <v>-0.13206298264781099</v>
      </c>
      <c r="K1111" s="92">
        <v>-639.05277303275602</v>
      </c>
    </row>
    <row r="1112" spans="2:11" x14ac:dyDescent="0.2">
      <c r="B1112" s="295">
        <v>17</v>
      </c>
      <c r="C1112" s="295">
        <v>3315</v>
      </c>
      <c r="D1112" s="312" t="s">
        <v>1681</v>
      </c>
      <c r="E1112" s="310">
        <v>3819</v>
      </c>
      <c r="F1112" s="310">
        <v>1411</v>
      </c>
      <c r="G1112" s="310">
        <v>3797</v>
      </c>
      <c r="H1112" s="311">
        <v>0.369468447237497</v>
      </c>
      <c r="I1112" s="249">
        <v>1.3774032130629399</v>
      </c>
      <c r="J1112" s="249">
        <v>-0.24267289997342401</v>
      </c>
      <c r="K1112" s="92">
        <v>-926.76780499850497</v>
      </c>
    </row>
    <row r="1113" spans="2:11" x14ac:dyDescent="0.2">
      <c r="B1113" s="295">
        <v>17</v>
      </c>
      <c r="C1113" s="295">
        <v>3316</v>
      </c>
      <c r="D1113" s="312" t="s">
        <v>1682</v>
      </c>
      <c r="E1113" s="310">
        <v>1724</v>
      </c>
      <c r="F1113" s="310">
        <v>484</v>
      </c>
      <c r="G1113" s="310">
        <v>521</v>
      </c>
      <c r="H1113" s="311">
        <v>0.28074245939675202</v>
      </c>
      <c r="I1113" s="249">
        <v>4.2380038387715899</v>
      </c>
      <c r="J1113" s="249">
        <v>-0.32456688124773198</v>
      </c>
      <c r="K1113" s="92">
        <v>-559.55330327108902</v>
      </c>
    </row>
    <row r="1114" spans="2:11" x14ac:dyDescent="0.2">
      <c r="B1114" s="295">
        <v>17</v>
      </c>
      <c r="C1114" s="295">
        <v>3338</v>
      </c>
      <c r="D1114" s="312" t="s">
        <v>1683</v>
      </c>
      <c r="E1114" s="310">
        <v>3710</v>
      </c>
      <c r="F1114" s="310">
        <v>1662</v>
      </c>
      <c r="G1114" s="310">
        <v>366</v>
      </c>
      <c r="H1114" s="311">
        <v>0.447978436657682</v>
      </c>
      <c r="I1114" s="249">
        <v>14.6775956284153</v>
      </c>
      <c r="J1114" s="249">
        <v>0.32487781395843401</v>
      </c>
      <c r="K1114" s="92">
        <v>1205.29668978579</v>
      </c>
    </row>
    <row r="1115" spans="2:11" x14ac:dyDescent="0.2">
      <c r="B1115" s="295">
        <v>17</v>
      </c>
      <c r="C1115" s="295">
        <v>3339</v>
      </c>
      <c r="D1115" s="312" t="s">
        <v>1684</v>
      </c>
      <c r="E1115" s="310">
        <v>6417</v>
      </c>
      <c r="F1115" s="310">
        <v>3682</v>
      </c>
      <c r="G1115" s="310">
        <v>711</v>
      </c>
      <c r="H1115" s="311">
        <v>0.57378837462988896</v>
      </c>
      <c r="I1115" s="249">
        <v>14.2039381153305</v>
      </c>
      <c r="J1115" s="249">
        <v>0.559753114024506</v>
      </c>
      <c r="K1115" s="92">
        <v>3591.93573269525</v>
      </c>
    </row>
    <row r="1116" spans="2:11" x14ac:dyDescent="0.2">
      <c r="B1116" s="295">
        <v>17</v>
      </c>
      <c r="C1116" s="295">
        <v>3340</v>
      </c>
      <c r="D1116" s="312" t="s">
        <v>1685</v>
      </c>
      <c r="E1116" s="310">
        <v>26999</v>
      </c>
      <c r="F1116" s="310">
        <v>16932</v>
      </c>
      <c r="G1116" s="310">
        <v>2143</v>
      </c>
      <c r="H1116" s="311">
        <v>0.62713433830882603</v>
      </c>
      <c r="I1116" s="249">
        <v>20.4997666822212</v>
      </c>
      <c r="J1116" s="249">
        <v>1.61561070420314</v>
      </c>
      <c r="K1116" s="92">
        <v>43619.873402780599</v>
      </c>
    </row>
    <row r="1117" spans="2:11" x14ac:dyDescent="0.2">
      <c r="B1117" s="295">
        <v>17</v>
      </c>
      <c r="C1117" s="295">
        <v>3341</v>
      </c>
      <c r="D1117" s="312" t="s">
        <v>1686</v>
      </c>
      <c r="E1117" s="310">
        <v>5167</v>
      </c>
      <c r="F1117" s="310">
        <v>1373</v>
      </c>
      <c r="G1117" s="310">
        <v>3301</v>
      </c>
      <c r="H1117" s="311">
        <v>0.26572479194890702</v>
      </c>
      <c r="I1117" s="249">
        <v>1.9812178127840001</v>
      </c>
      <c r="J1117" s="249">
        <v>-0.29548400943143399</v>
      </c>
      <c r="K1117" s="92">
        <v>-1526.76587673222</v>
      </c>
    </row>
    <row r="1118" spans="2:11" x14ac:dyDescent="0.2">
      <c r="B1118" s="295">
        <v>17</v>
      </c>
      <c r="C1118" s="295">
        <v>3342</v>
      </c>
      <c r="D1118" s="312" t="s">
        <v>1687</v>
      </c>
      <c r="E1118" s="310">
        <v>9605</v>
      </c>
      <c r="F1118" s="310">
        <v>4070</v>
      </c>
      <c r="G1118" s="310">
        <v>5454</v>
      </c>
      <c r="H1118" s="311">
        <v>0.42373763664757902</v>
      </c>
      <c r="I1118" s="249">
        <v>2.5073340667400101</v>
      </c>
      <c r="J1118" s="249">
        <v>7.8366220227641406E-2</v>
      </c>
      <c r="K1118" s="92">
        <v>752.70754528649502</v>
      </c>
    </row>
    <row r="1119" spans="2:11" x14ac:dyDescent="0.2">
      <c r="B1119" s="295">
        <v>17</v>
      </c>
      <c r="C1119" s="295">
        <v>3352</v>
      </c>
      <c r="D1119" s="312" t="s">
        <v>1688</v>
      </c>
      <c r="E1119" s="310">
        <v>5031</v>
      </c>
      <c r="F1119" s="310">
        <v>2243</v>
      </c>
      <c r="G1119" s="310">
        <v>4195</v>
      </c>
      <c r="H1119" s="311">
        <v>0.44583581792884103</v>
      </c>
      <c r="I1119" s="249">
        <v>1.73396901072706</v>
      </c>
      <c r="J1119" s="249">
        <v>-9.3032364464548906E-2</v>
      </c>
      <c r="K1119" s="92">
        <v>-468.04582562114598</v>
      </c>
    </row>
    <row r="1120" spans="2:11" x14ac:dyDescent="0.2">
      <c r="B1120" s="295">
        <v>17</v>
      </c>
      <c r="C1120" s="295">
        <v>3359</v>
      </c>
      <c r="D1120" s="312" t="s">
        <v>1689</v>
      </c>
      <c r="E1120" s="310">
        <v>2626</v>
      </c>
      <c r="F1120" s="310">
        <v>1507</v>
      </c>
      <c r="G1120" s="310">
        <v>7215</v>
      </c>
      <c r="H1120" s="311">
        <v>0.57387661843107396</v>
      </c>
      <c r="I1120" s="249">
        <v>0.572834372834373</v>
      </c>
      <c r="J1120" s="249">
        <v>-7.0360558093766595E-2</v>
      </c>
      <c r="K1120" s="92">
        <v>-184.76682555423099</v>
      </c>
    </row>
    <row r="1121" spans="2:11" x14ac:dyDescent="0.2">
      <c r="B1121" s="295">
        <v>17</v>
      </c>
      <c r="C1121" s="295">
        <v>3360</v>
      </c>
      <c r="D1121" s="312" t="s">
        <v>1690</v>
      </c>
      <c r="E1121" s="310">
        <v>3578</v>
      </c>
      <c r="F1121" s="310">
        <v>1872</v>
      </c>
      <c r="G1121" s="310">
        <v>8618</v>
      </c>
      <c r="H1121" s="311">
        <v>0.52319731693683602</v>
      </c>
      <c r="I1121" s="249">
        <v>0.63239730796008398</v>
      </c>
      <c r="J1121" s="249">
        <v>-9.3685938120441098E-2</v>
      </c>
      <c r="K1121" s="92">
        <v>-335.20828659493799</v>
      </c>
    </row>
    <row r="1122" spans="2:11" x14ac:dyDescent="0.2">
      <c r="B1122" s="295">
        <v>17</v>
      </c>
      <c r="C1122" s="295">
        <v>3372</v>
      </c>
      <c r="D1122" s="312" t="s">
        <v>1691</v>
      </c>
      <c r="E1122" s="310">
        <v>906</v>
      </c>
      <c r="F1122" s="310">
        <v>321</v>
      </c>
      <c r="G1122" s="310">
        <v>1968</v>
      </c>
      <c r="H1122" s="311">
        <v>0.35430463576158899</v>
      </c>
      <c r="I1122" s="249">
        <v>0.62347560975609795</v>
      </c>
      <c r="J1122" s="249">
        <v>-0.39633600022417398</v>
      </c>
      <c r="K1122" s="92">
        <v>-359.080416203102</v>
      </c>
    </row>
    <row r="1123" spans="2:11" x14ac:dyDescent="0.2">
      <c r="B1123" s="295">
        <v>17</v>
      </c>
      <c r="C1123" s="295">
        <v>3374</v>
      </c>
      <c r="D1123" s="312" t="s">
        <v>1692</v>
      </c>
      <c r="E1123" s="310">
        <v>1869</v>
      </c>
      <c r="F1123" s="310">
        <v>705</v>
      </c>
      <c r="G1123" s="310">
        <v>272</v>
      </c>
      <c r="H1123" s="311">
        <v>0.377207062600321</v>
      </c>
      <c r="I1123" s="249">
        <v>9.4632352941176503</v>
      </c>
      <c r="J1123" s="249">
        <v>-1.5768951646275401E-2</v>
      </c>
      <c r="K1123" s="92">
        <v>-29.472170626888701</v>
      </c>
    </row>
    <row r="1124" spans="2:11" x14ac:dyDescent="0.2">
      <c r="B1124" s="295">
        <v>17</v>
      </c>
      <c r="C1124" s="295">
        <v>3375</v>
      </c>
      <c r="D1124" s="312" t="s">
        <v>1693</v>
      </c>
      <c r="E1124" s="310">
        <v>1261</v>
      </c>
      <c r="F1124" s="310">
        <v>441</v>
      </c>
      <c r="G1124" s="310">
        <v>1257</v>
      </c>
      <c r="H1124" s="311">
        <v>0.34972244250594797</v>
      </c>
      <c r="I1124" s="249">
        <v>1.3540175019888601</v>
      </c>
      <c r="J1124" s="249">
        <v>-0.362415878397224</v>
      </c>
      <c r="K1124" s="92">
        <v>-457.00642265890002</v>
      </c>
    </row>
    <row r="1125" spans="2:11" x14ac:dyDescent="0.2">
      <c r="B1125" s="295">
        <v>17</v>
      </c>
      <c r="C1125" s="295">
        <v>3378</v>
      </c>
      <c r="D1125" s="312" t="s">
        <v>1694</v>
      </c>
      <c r="E1125" s="310">
        <v>4035</v>
      </c>
      <c r="F1125" s="310">
        <v>1515</v>
      </c>
      <c r="G1125" s="310">
        <v>4843</v>
      </c>
      <c r="H1125" s="311">
        <v>0.37546468401486999</v>
      </c>
      <c r="I1125" s="249">
        <v>1.1459838942803999</v>
      </c>
      <c r="J1125" s="249">
        <v>-0.23573647974814399</v>
      </c>
      <c r="K1125" s="92">
        <v>-951.19669578376204</v>
      </c>
    </row>
    <row r="1126" spans="2:11" x14ac:dyDescent="0.2">
      <c r="B1126" s="295">
        <v>17</v>
      </c>
      <c r="C1126" s="295">
        <v>3379</v>
      </c>
      <c r="D1126" s="312" t="s">
        <v>1695</v>
      </c>
      <c r="E1126" s="310">
        <v>8740</v>
      </c>
      <c r="F1126" s="310">
        <v>4812</v>
      </c>
      <c r="G1126" s="310">
        <v>5009</v>
      </c>
      <c r="H1126" s="311">
        <v>0.55057208237986299</v>
      </c>
      <c r="I1126" s="249">
        <v>2.7055300459173499</v>
      </c>
      <c r="J1126" s="249">
        <v>0.20567114081089799</v>
      </c>
      <c r="K1126" s="92">
        <v>1797.5657706872501</v>
      </c>
    </row>
    <row r="1127" spans="2:11" x14ac:dyDescent="0.2">
      <c r="B1127" s="295">
        <v>17</v>
      </c>
      <c r="C1127" s="295">
        <v>3392</v>
      </c>
      <c r="D1127" s="312" t="s">
        <v>1696</v>
      </c>
      <c r="E1127" s="310">
        <v>9073</v>
      </c>
      <c r="F1127" s="310">
        <v>5006</v>
      </c>
      <c r="G1127" s="310">
        <v>4197</v>
      </c>
      <c r="H1127" s="311">
        <v>0.55174694147470504</v>
      </c>
      <c r="I1127" s="249">
        <v>3.3545389563974299</v>
      </c>
      <c r="J1127" s="249">
        <v>0.24276330694154599</v>
      </c>
      <c r="K1127" s="92">
        <v>2202.5914838806402</v>
      </c>
    </row>
    <row r="1128" spans="2:11" x14ac:dyDescent="0.2">
      <c r="B1128" s="295">
        <v>17</v>
      </c>
      <c r="C1128" s="295">
        <v>3393</v>
      </c>
      <c r="D1128" s="312" t="s">
        <v>1697</v>
      </c>
      <c r="E1128" s="310">
        <v>1576</v>
      </c>
      <c r="F1128" s="310">
        <v>645</v>
      </c>
      <c r="G1128" s="310">
        <v>1366</v>
      </c>
      <c r="H1128" s="311">
        <v>0.40926395939086302</v>
      </c>
      <c r="I1128" s="249">
        <v>1.6259150805270901</v>
      </c>
      <c r="J1128" s="249">
        <v>-0.26940483249564001</v>
      </c>
      <c r="K1128" s="92">
        <v>-424.58201601312902</v>
      </c>
    </row>
    <row r="1129" spans="2:11" x14ac:dyDescent="0.2">
      <c r="B1129" s="295">
        <v>17</v>
      </c>
      <c r="C1129" s="295">
        <v>3394</v>
      </c>
      <c r="D1129" s="312" t="s">
        <v>1698</v>
      </c>
      <c r="E1129" s="310">
        <v>2881</v>
      </c>
      <c r="F1129" s="310">
        <v>1169</v>
      </c>
      <c r="G1129" s="310">
        <v>5019</v>
      </c>
      <c r="H1129" s="311">
        <v>0.40576188823325199</v>
      </c>
      <c r="I1129" s="249">
        <v>0.80693365212193702</v>
      </c>
      <c r="J1129" s="249">
        <v>-0.25444388562074299</v>
      </c>
      <c r="K1129" s="92">
        <v>-733.05283447336103</v>
      </c>
    </row>
    <row r="1130" spans="2:11" x14ac:dyDescent="0.2">
      <c r="B1130" s="295">
        <v>17</v>
      </c>
      <c r="C1130" s="295">
        <v>3395</v>
      </c>
      <c r="D1130" s="312" t="s">
        <v>1699</v>
      </c>
      <c r="E1130" s="310">
        <v>4876</v>
      </c>
      <c r="F1130" s="310">
        <v>2325</v>
      </c>
      <c r="G1130" s="310">
        <v>2133</v>
      </c>
      <c r="H1130" s="311">
        <v>0.47682526661197699</v>
      </c>
      <c r="I1130" s="249">
        <v>3.3759962494139701</v>
      </c>
      <c r="J1130" s="249">
        <v>-2.6440962999485602E-3</v>
      </c>
      <c r="K1130" s="92">
        <v>-12.892613558549201</v>
      </c>
    </row>
    <row r="1131" spans="2:11" x14ac:dyDescent="0.2">
      <c r="B1131" s="295">
        <v>17</v>
      </c>
      <c r="C1131" s="295">
        <v>3401</v>
      </c>
      <c r="D1131" s="312" t="s">
        <v>1700</v>
      </c>
      <c r="E1131" s="310">
        <v>4130</v>
      </c>
      <c r="F1131" s="310">
        <v>1809</v>
      </c>
      <c r="G1131" s="310">
        <v>1436</v>
      </c>
      <c r="H1131" s="311">
        <v>0.43801452784503597</v>
      </c>
      <c r="I1131" s="249">
        <v>4.1357938718662997</v>
      </c>
      <c r="J1131" s="249">
        <v>-4.9763436695052503E-2</v>
      </c>
      <c r="K1131" s="92">
        <v>-205.52299355056701</v>
      </c>
    </row>
    <row r="1132" spans="2:11" x14ac:dyDescent="0.2">
      <c r="B1132" s="295">
        <v>17</v>
      </c>
      <c r="C1132" s="295">
        <v>3402</v>
      </c>
      <c r="D1132" s="312" t="s">
        <v>1701</v>
      </c>
      <c r="E1132" s="310">
        <v>10523</v>
      </c>
      <c r="F1132" s="310">
        <v>4449</v>
      </c>
      <c r="G1132" s="310">
        <v>1123</v>
      </c>
      <c r="H1132" s="311">
        <v>0.422788178276157</v>
      </c>
      <c r="I1132" s="249">
        <v>13.3321460373998</v>
      </c>
      <c r="J1132" s="249">
        <v>0.499838004583463</v>
      </c>
      <c r="K1132" s="92">
        <v>5259.7953222317801</v>
      </c>
    </row>
    <row r="1133" spans="2:11" x14ac:dyDescent="0.2">
      <c r="B1133" s="295">
        <v>17</v>
      </c>
      <c r="C1133" s="295">
        <v>3405</v>
      </c>
      <c r="D1133" s="312" t="s">
        <v>1702</v>
      </c>
      <c r="E1133" s="310">
        <v>3774</v>
      </c>
      <c r="F1133" s="310">
        <v>2038</v>
      </c>
      <c r="G1133" s="310">
        <v>1082</v>
      </c>
      <c r="H1133" s="311">
        <v>0.54001059883412805</v>
      </c>
      <c r="I1133" s="249">
        <v>5.3715341959334602</v>
      </c>
      <c r="J1133" s="249">
        <v>0.10387306456338501</v>
      </c>
      <c r="K1133" s="92">
        <v>392.01694566221499</v>
      </c>
    </row>
    <row r="1134" spans="2:11" x14ac:dyDescent="0.2">
      <c r="B1134" s="295">
        <v>17</v>
      </c>
      <c r="C1134" s="295">
        <v>3407</v>
      </c>
      <c r="D1134" s="312" t="s">
        <v>1703</v>
      </c>
      <c r="E1134" s="310">
        <v>6413</v>
      </c>
      <c r="F1134" s="310">
        <v>2230</v>
      </c>
      <c r="G1134" s="310">
        <v>1386</v>
      </c>
      <c r="H1134" s="311">
        <v>0.34773117105878698</v>
      </c>
      <c r="I1134" s="249">
        <v>6.2359307359307401</v>
      </c>
      <c r="J1134" s="249">
        <v>2.0835241317566301E-3</v>
      </c>
      <c r="K1134" s="92">
        <v>13.361640256955299</v>
      </c>
    </row>
    <row r="1135" spans="2:11" x14ac:dyDescent="0.2">
      <c r="B1135" s="295">
        <v>17</v>
      </c>
      <c r="C1135" s="295">
        <v>3408</v>
      </c>
      <c r="D1135" s="312" t="s">
        <v>1704</v>
      </c>
      <c r="E1135" s="310">
        <v>12892</v>
      </c>
      <c r="F1135" s="310">
        <v>6867</v>
      </c>
      <c r="G1135" s="310">
        <v>1417</v>
      </c>
      <c r="H1135" s="311">
        <v>0.53265591064225903</v>
      </c>
      <c r="I1135" s="249">
        <v>13.9442484121383</v>
      </c>
      <c r="J1135" s="249">
        <v>0.74194680899826104</v>
      </c>
      <c r="K1135" s="92">
        <v>9565.1782616055898</v>
      </c>
    </row>
    <row r="1136" spans="2:11" x14ac:dyDescent="0.2">
      <c r="B1136" s="295">
        <v>17</v>
      </c>
      <c r="C1136" s="295">
        <v>3422</v>
      </c>
      <c r="D1136" s="312" t="s">
        <v>1705</v>
      </c>
      <c r="E1136" s="310">
        <v>1514</v>
      </c>
      <c r="F1136" s="310">
        <v>646</v>
      </c>
      <c r="G1136" s="310">
        <v>1553</v>
      </c>
      <c r="H1136" s="311">
        <v>0.42668428005283998</v>
      </c>
      <c r="I1136" s="249">
        <v>1.3908564069542799</v>
      </c>
      <c r="J1136" s="249">
        <v>-0.25921830036009902</v>
      </c>
      <c r="K1136" s="92">
        <v>-392.45650674518902</v>
      </c>
    </row>
    <row r="1137" spans="2:11" x14ac:dyDescent="0.2">
      <c r="B1137" s="295">
        <v>17</v>
      </c>
      <c r="C1137" s="295">
        <v>3423</v>
      </c>
      <c r="D1137" s="312" t="s">
        <v>1706</v>
      </c>
      <c r="E1137" s="310">
        <v>3149</v>
      </c>
      <c r="F1137" s="310">
        <v>937</v>
      </c>
      <c r="G1137" s="310">
        <v>1625</v>
      </c>
      <c r="H1137" s="311">
        <v>0.297554779295014</v>
      </c>
      <c r="I1137" s="249">
        <v>2.5144615384615401</v>
      </c>
      <c r="J1137" s="249">
        <v>-0.31319587518937497</v>
      </c>
      <c r="K1137" s="92">
        <v>-986.25381097134095</v>
      </c>
    </row>
    <row r="1138" spans="2:11" x14ac:dyDescent="0.2">
      <c r="B1138" s="295">
        <v>17</v>
      </c>
      <c r="C1138" s="295">
        <v>3424</v>
      </c>
      <c r="D1138" s="312" t="s">
        <v>1707</v>
      </c>
      <c r="E1138" s="310">
        <v>4448</v>
      </c>
      <c r="F1138" s="310">
        <v>2919</v>
      </c>
      <c r="G1138" s="310">
        <v>1740</v>
      </c>
      <c r="H1138" s="311">
        <v>0.65625</v>
      </c>
      <c r="I1138" s="249">
        <v>4.2339080459770102</v>
      </c>
      <c r="J1138" s="249">
        <v>0.22777727906966999</v>
      </c>
      <c r="K1138" s="92">
        <v>1013.15333730189</v>
      </c>
    </row>
    <row r="1139" spans="2:11" x14ac:dyDescent="0.2">
      <c r="B1139" s="295">
        <v>17</v>
      </c>
      <c r="C1139" s="295">
        <v>3426</v>
      </c>
      <c r="D1139" s="312" t="s">
        <v>1708</v>
      </c>
      <c r="E1139" s="310">
        <v>4785</v>
      </c>
      <c r="F1139" s="310">
        <v>1999</v>
      </c>
      <c r="G1139" s="310">
        <v>884</v>
      </c>
      <c r="H1139" s="311">
        <v>0.41776384535005201</v>
      </c>
      <c r="I1139" s="249">
        <v>7.6742081447963804</v>
      </c>
      <c r="J1139" s="249">
        <v>7.7257440329213903E-2</v>
      </c>
      <c r="K1139" s="92">
        <v>369.67685197528903</v>
      </c>
    </row>
    <row r="1140" spans="2:11" x14ac:dyDescent="0.2">
      <c r="B1140" s="295">
        <v>17</v>
      </c>
      <c r="C1140" s="295">
        <v>3427</v>
      </c>
      <c r="D1140" s="312" t="s">
        <v>1709</v>
      </c>
      <c r="E1140" s="310">
        <v>23966</v>
      </c>
      <c r="F1140" s="310">
        <v>15102</v>
      </c>
      <c r="G1140" s="310">
        <v>2063</v>
      </c>
      <c r="H1140" s="311">
        <v>0.63014270216139501</v>
      </c>
      <c r="I1140" s="249">
        <v>18.9374697043141</v>
      </c>
      <c r="J1140" s="249">
        <v>1.4503057043132299</v>
      </c>
      <c r="K1140" s="92">
        <v>34758.026509570896</v>
      </c>
    </row>
    <row r="1141" spans="2:11" x14ac:dyDescent="0.2">
      <c r="B1141" s="295">
        <v>17</v>
      </c>
      <c r="C1141" s="295">
        <v>3441</v>
      </c>
      <c r="D1141" s="312" t="s">
        <v>1710</v>
      </c>
      <c r="E1141" s="310">
        <v>2014</v>
      </c>
      <c r="F1141" s="310">
        <v>552</v>
      </c>
      <c r="G1141" s="310">
        <v>618</v>
      </c>
      <c r="H1141" s="311">
        <v>0.27408142999007001</v>
      </c>
      <c r="I1141" s="249">
        <v>4.1521035598705502</v>
      </c>
      <c r="J1141" s="249">
        <v>-0.32486134672483902</v>
      </c>
      <c r="K1141" s="92">
        <v>-654.27075230382604</v>
      </c>
    </row>
    <row r="1142" spans="2:11" x14ac:dyDescent="0.2">
      <c r="B1142" s="295">
        <v>17</v>
      </c>
      <c r="C1142" s="295">
        <v>3442</v>
      </c>
      <c r="D1142" s="312" t="s">
        <v>1711</v>
      </c>
      <c r="E1142" s="310">
        <v>8363</v>
      </c>
      <c r="F1142" s="310">
        <v>2403</v>
      </c>
      <c r="G1142" s="310">
        <v>1250</v>
      </c>
      <c r="H1142" s="311">
        <v>0.28733707999521702</v>
      </c>
      <c r="I1142" s="249">
        <v>8.6128</v>
      </c>
      <c r="J1142" s="249">
        <v>8.7379396396731895E-2</v>
      </c>
      <c r="K1142" s="92">
        <v>730.75389206586897</v>
      </c>
    </row>
    <row r="1143" spans="2:11" x14ac:dyDescent="0.2">
      <c r="B1143" s="295">
        <v>17</v>
      </c>
      <c r="C1143" s="295">
        <v>3443</v>
      </c>
      <c r="D1143" s="312" t="s">
        <v>1712</v>
      </c>
      <c r="E1143" s="310">
        <v>18173</v>
      </c>
      <c r="F1143" s="310">
        <v>13216</v>
      </c>
      <c r="G1143" s="310">
        <v>2709</v>
      </c>
      <c r="H1143" s="311">
        <v>0.72723270786331395</v>
      </c>
      <c r="I1143" s="249">
        <v>11.586932447397601</v>
      </c>
      <c r="J1143" s="249">
        <v>1.0876185628255199</v>
      </c>
      <c r="K1143" s="92">
        <v>19765.2921422283</v>
      </c>
    </row>
    <row r="1144" spans="2:11" x14ac:dyDescent="0.2">
      <c r="B1144" s="295">
        <v>17</v>
      </c>
      <c r="C1144" s="295">
        <v>3444</v>
      </c>
      <c r="D1144" s="312" t="s">
        <v>1713</v>
      </c>
      <c r="E1144" s="310">
        <v>3500</v>
      </c>
      <c r="F1144" s="310">
        <v>1464</v>
      </c>
      <c r="G1144" s="310">
        <v>3111</v>
      </c>
      <c r="H1144" s="311">
        <v>0.41828571428571398</v>
      </c>
      <c r="I1144" s="249">
        <v>1.59562841530055</v>
      </c>
      <c r="J1144" s="249">
        <v>-0.18806259025685601</v>
      </c>
      <c r="K1144" s="92">
        <v>-658.21906589899504</v>
      </c>
    </row>
    <row r="1145" spans="2:11" x14ac:dyDescent="0.2">
      <c r="B1145" s="295">
        <v>18</v>
      </c>
      <c r="C1145" s="295">
        <v>3506</v>
      </c>
      <c r="D1145" s="312" t="s">
        <v>1714</v>
      </c>
      <c r="E1145" s="310">
        <v>2780</v>
      </c>
      <c r="F1145" s="310">
        <v>2702</v>
      </c>
      <c r="G1145" s="310">
        <v>3705</v>
      </c>
      <c r="H1145" s="311">
        <v>0.97194244604316504</v>
      </c>
      <c r="I1145" s="249">
        <v>1.47962213225371</v>
      </c>
      <c r="J1145" s="249">
        <v>0.44614511889441699</v>
      </c>
      <c r="K1145" s="92">
        <v>1240.2834305264801</v>
      </c>
    </row>
    <row r="1146" spans="2:11" x14ac:dyDescent="0.2">
      <c r="B1146" s="295">
        <v>18</v>
      </c>
      <c r="C1146" s="295">
        <v>3513</v>
      </c>
      <c r="D1146" s="312" t="s">
        <v>1715</v>
      </c>
      <c r="E1146" s="310">
        <v>535</v>
      </c>
      <c r="F1146" s="310">
        <v>184</v>
      </c>
      <c r="G1146" s="310">
        <v>1436</v>
      </c>
      <c r="H1146" s="311">
        <v>0.34392523364486</v>
      </c>
      <c r="I1146" s="249">
        <v>0.500696378830084</v>
      </c>
      <c r="J1146" s="249">
        <v>-0.42701637123101799</v>
      </c>
      <c r="K1146" s="92">
        <v>-228.453758608595</v>
      </c>
    </row>
    <row r="1147" spans="2:11" x14ac:dyDescent="0.2">
      <c r="B1147" s="295">
        <v>18</v>
      </c>
      <c r="C1147" s="295">
        <v>3514</v>
      </c>
      <c r="D1147" s="312" t="s">
        <v>1716</v>
      </c>
      <c r="E1147" s="310">
        <v>234</v>
      </c>
      <c r="F1147" s="310">
        <v>67</v>
      </c>
      <c r="G1147" s="310">
        <v>965</v>
      </c>
      <c r="H1147" s="311">
        <v>0.28632478632478597</v>
      </c>
      <c r="I1147" s="249">
        <v>0.31191709844559601</v>
      </c>
      <c r="J1147" s="249">
        <v>-0.51419174811815405</v>
      </c>
      <c r="K1147" s="92">
        <v>-120.320869059648</v>
      </c>
    </row>
    <row r="1148" spans="2:11" x14ac:dyDescent="0.2">
      <c r="B1148" s="295">
        <v>18</v>
      </c>
      <c r="C1148" s="295">
        <v>3542</v>
      </c>
      <c r="D1148" s="312" t="s">
        <v>1717</v>
      </c>
      <c r="E1148" s="310">
        <v>1310</v>
      </c>
      <c r="F1148" s="310">
        <v>701</v>
      </c>
      <c r="G1148" s="310">
        <v>7252</v>
      </c>
      <c r="H1148" s="311">
        <v>0.53511450381679404</v>
      </c>
      <c r="I1148" s="249">
        <v>0.27730281301709903</v>
      </c>
      <c r="J1148" s="249">
        <v>-0.17650177465042799</v>
      </c>
      <c r="K1148" s="92">
        <v>-231.21732479206099</v>
      </c>
    </row>
    <row r="1149" spans="2:11" x14ac:dyDescent="0.2">
      <c r="B1149" s="295">
        <v>18</v>
      </c>
      <c r="C1149" s="295">
        <v>3543</v>
      </c>
      <c r="D1149" s="312" t="s">
        <v>1718</v>
      </c>
      <c r="E1149" s="310">
        <v>2356</v>
      </c>
      <c r="F1149" s="310">
        <v>1391</v>
      </c>
      <c r="G1149" s="310">
        <v>19753</v>
      </c>
      <c r="H1149" s="311">
        <v>0.59040747028862495</v>
      </c>
      <c r="I1149" s="249">
        <v>0.18969270490558399</v>
      </c>
      <c r="J1149" s="249">
        <v>-7.4296174005090101E-2</v>
      </c>
      <c r="K1149" s="92">
        <v>-175.041785955992</v>
      </c>
    </row>
    <row r="1150" spans="2:11" x14ac:dyDescent="0.2">
      <c r="B1150" s="295">
        <v>18</v>
      </c>
      <c r="C1150" s="295">
        <v>3544</v>
      </c>
      <c r="D1150" s="312" t="s">
        <v>1719</v>
      </c>
      <c r="E1150" s="310">
        <v>905</v>
      </c>
      <c r="F1150" s="310">
        <v>553</v>
      </c>
      <c r="G1150" s="310">
        <v>9196</v>
      </c>
      <c r="H1150" s="311">
        <v>0.61104972375690603</v>
      </c>
      <c r="I1150" s="249">
        <v>0.15854719443236201</v>
      </c>
      <c r="J1150" s="249">
        <v>-0.10460478469786</v>
      </c>
      <c r="K1150" s="92">
        <v>-94.667330151563604</v>
      </c>
    </row>
    <row r="1151" spans="2:11" x14ac:dyDescent="0.2">
      <c r="B1151" s="295">
        <v>18</v>
      </c>
      <c r="C1151" s="295">
        <v>3551</v>
      </c>
      <c r="D1151" s="312" t="s">
        <v>1720</v>
      </c>
      <c r="E1151" s="310">
        <v>1113</v>
      </c>
      <c r="F1151" s="310">
        <v>834</v>
      </c>
      <c r="G1151" s="310">
        <v>3395</v>
      </c>
      <c r="H1151" s="311">
        <v>0.74932614555256105</v>
      </c>
      <c r="I1151" s="249">
        <v>0.57349042709867404</v>
      </c>
      <c r="J1151" s="249">
        <v>8.4149993449365204E-2</v>
      </c>
      <c r="K1151" s="92">
        <v>93.658942709143503</v>
      </c>
    </row>
    <row r="1152" spans="2:11" x14ac:dyDescent="0.2">
      <c r="B1152" s="295">
        <v>18</v>
      </c>
      <c r="C1152" s="295">
        <v>3561</v>
      </c>
      <c r="D1152" s="312" t="s">
        <v>1721</v>
      </c>
      <c r="E1152" s="310">
        <v>3516</v>
      </c>
      <c r="F1152" s="310">
        <v>2139</v>
      </c>
      <c r="G1152" s="310">
        <v>10346</v>
      </c>
      <c r="H1152" s="311">
        <v>0.60836177474402697</v>
      </c>
      <c r="I1152" s="249">
        <v>0.546588053353953</v>
      </c>
      <c r="J1152" s="249">
        <v>3.2440605933309399E-3</v>
      </c>
      <c r="K1152" s="92">
        <v>11.4061170461516</v>
      </c>
    </row>
    <row r="1153" spans="2:11" x14ac:dyDescent="0.2">
      <c r="B1153" s="295">
        <v>18</v>
      </c>
      <c r="C1153" s="295">
        <v>3572</v>
      </c>
      <c r="D1153" s="312" t="s">
        <v>1722</v>
      </c>
      <c r="E1153" s="310">
        <v>615</v>
      </c>
      <c r="F1153" s="310">
        <v>209</v>
      </c>
      <c r="G1153" s="310">
        <v>1848</v>
      </c>
      <c r="H1153" s="311">
        <v>0.33983739837398402</v>
      </c>
      <c r="I1153" s="249">
        <v>0.445887445887446</v>
      </c>
      <c r="J1153" s="249">
        <v>-0.430917600017933</v>
      </c>
      <c r="K1153" s="92">
        <v>-265.01432401102898</v>
      </c>
    </row>
    <row r="1154" spans="2:11" x14ac:dyDescent="0.2">
      <c r="B1154" s="295">
        <v>18</v>
      </c>
      <c r="C1154" s="295">
        <v>3575</v>
      </c>
      <c r="D1154" s="312" t="s">
        <v>1723</v>
      </c>
      <c r="E1154" s="310">
        <v>1858</v>
      </c>
      <c r="F1154" s="310">
        <v>1358</v>
      </c>
      <c r="G1154" s="310">
        <v>2187</v>
      </c>
      <c r="H1154" s="311">
        <v>0.730893433799785</v>
      </c>
      <c r="I1154" s="249">
        <v>1.47050754458162</v>
      </c>
      <c r="J1154" s="249">
        <v>0.12191577425092701</v>
      </c>
      <c r="K1154" s="92">
        <v>226.51950855822301</v>
      </c>
    </row>
    <row r="1155" spans="2:11" x14ac:dyDescent="0.2">
      <c r="B1155" s="295">
        <v>18</v>
      </c>
      <c r="C1155" s="295">
        <v>3581</v>
      </c>
      <c r="D1155" s="312" t="s">
        <v>1724</v>
      </c>
      <c r="E1155" s="310">
        <v>719</v>
      </c>
      <c r="F1155" s="310">
        <v>106</v>
      </c>
      <c r="G1155" s="310">
        <v>608</v>
      </c>
      <c r="H1155" s="311">
        <v>0.14742698191933201</v>
      </c>
      <c r="I1155" s="249">
        <v>1.35690789473684</v>
      </c>
      <c r="J1155" s="249">
        <v>-0.62551656294166003</v>
      </c>
      <c r="K1155" s="92">
        <v>-449.74640875505401</v>
      </c>
    </row>
    <row r="1156" spans="2:11" x14ac:dyDescent="0.2">
      <c r="B1156" s="295">
        <v>18</v>
      </c>
      <c r="C1156" s="295">
        <v>3582</v>
      </c>
      <c r="D1156" s="312" t="s">
        <v>1725</v>
      </c>
      <c r="E1156" s="310">
        <v>648</v>
      </c>
      <c r="F1156" s="310">
        <v>299</v>
      </c>
      <c r="G1156" s="310">
        <v>447</v>
      </c>
      <c r="H1156" s="311">
        <v>0.46141975308642003</v>
      </c>
      <c r="I1156" s="249">
        <v>2.1185682326621902</v>
      </c>
      <c r="J1156" s="249">
        <v>-0.22359599558798501</v>
      </c>
      <c r="K1156" s="92">
        <v>-144.89020514101401</v>
      </c>
    </row>
    <row r="1157" spans="2:11" x14ac:dyDescent="0.2">
      <c r="B1157" s="295">
        <v>18</v>
      </c>
      <c r="C1157" s="295">
        <v>3603</v>
      </c>
      <c r="D1157" s="312" t="s">
        <v>1726</v>
      </c>
      <c r="E1157" s="310">
        <v>1007</v>
      </c>
      <c r="F1157" s="310">
        <v>694</v>
      </c>
      <c r="G1157" s="310">
        <v>7891</v>
      </c>
      <c r="H1157" s="311">
        <v>0.68917576961271099</v>
      </c>
      <c r="I1157" s="249">
        <v>0.215562032695476</v>
      </c>
      <c r="J1157" s="249">
        <v>-4.90308683586881E-3</v>
      </c>
      <c r="K1157" s="92">
        <v>-4.9374084437198897</v>
      </c>
    </row>
    <row r="1158" spans="2:11" x14ac:dyDescent="0.2">
      <c r="B1158" s="295">
        <v>18</v>
      </c>
      <c r="C1158" s="295">
        <v>3618</v>
      </c>
      <c r="D1158" s="312" t="s">
        <v>1727</v>
      </c>
      <c r="E1158" s="310">
        <v>2026</v>
      </c>
      <c r="F1158" s="310">
        <v>818</v>
      </c>
      <c r="G1158" s="310">
        <v>11249</v>
      </c>
      <c r="H1158" s="311">
        <v>0.40375123395853901</v>
      </c>
      <c r="I1158" s="249">
        <v>0.25282247310872102</v>
      </c>
      <c r="J1158" s="249">
        <v>-0.30855788747497298</v>
      </c>
      <c r="K1158" s="92">
        <v>-625.13828002429602</v>
      </c>
    </row>
    <row r="1159" spans="2:11" x14ac:dyDescent="0.2">
      <c r="B1159" s="295">
        <v>18</v>
      </c>
      <c r="C1159" s="295">
        <v>3619</v>
      </c>
      <c r="D1159" s="312" t="s">
        <v>1728</v>
      </c>
      <c r="E1159" s="310">
        <v>4756</v>
      </c>
      <c r="F1159" s="310">
        <v>3269</v>
      </c>
      <c r="G1159" s="310">
        <v>10231</v>
      </c>
      <c r="H1159" s="311">
        <v>0.68734230445752698</v>
      </c>
      <c r="I1159" s="249">
        <v>0.78438080344052397</v>
      </c>
      <c r="J1159" s="249">
        <v>0.152803654515863</v>
      </c>
      <c r="K1159" s="92">
        <v>726.73418087744199</v>
      </c>
    </row>
    <row r="1160" spans="2:11" x14ac:dyDescent="0.2">
      <c r="B1160" s="295">
        <v>18</v>
      </c>
      <c r="C1160" s="295">
        <v>3633</v>
      </c>
      <c r="D1160" s="312" t="s">
        <v>1729</v>
      </c>
      <c r="E1160" s="310">
        <v>353</v>
      </c>
      <c r="F1160" s="310">
        <v>175</v>
      </c>
      <c r="G1160" s="310">
        <v>122</v>
      </c>
      <c r="H1160" s="311">
        <v>0.49575070821529699</v>
      </c>
      <c r="I1160" s="249">
        <v>4.3278688524590203</v>
      </c>
      <c r="J1160" s="249">
        <v>-0.11404560905979901</v>
      </c>
      <c r="K1160" s="92">
        <v>-40.258099998109202</v>
      </c>
    </row>
    <row r="1161" spans="2:11" x14ac:dyDescent="0.2">
      <c r="B1161" s="295">
        <v>18</v>
      </c>
      <c r="C1161" s="295">
        <v>3637</v>
      </c>
      <c r="D1161" s="312" t="s">
        <v>1730</v>
      </c>
      <c r="E1161" s="310">
        <v>299</v>
      </c>
      <c r="F1161" s="310">
        <v>467</v>
      </c>
      <c r="G1161" s="310">
        <v>276</v>
      </c>
      <c r="H1161" s="311">
        <v>1.5618729096990001</v>
      </c>
      <c r="I1161" s="249">
        <v>2.77536231884058</v>
      </c>
      <c r="J1161" s="249">
        <v>1.1090679762826601</v>
      </c>
      <c r="K1161" s="92">
        <v>331.611324908516</v>
      </c>
    </row>
    <row r="1162" spans="2:11" x14ac:dyDescent="0.2">
      <c r="B1162" s="295">
        <v>18</v>
      </c>
      <c r="C1162" s="295">
        <v>3638</v>
      </c>
      <c r="D1162" s="312" t="s">
        <v>1731</v>
      </c>
      <c r="E1162" s="310">
        <v>789</v>
      </c>
      <c r="F1162" s="310">
        <v>405</v>
      </c>
      <c r="G1162" s="310">
        <v>1338</v>
      </c>
      <c r="H1162" s="311">
        <v>0.51330798479087403</v>
      </c>
      <c r="I1162" s="249">
        <v>0.89237668161435002</v>
      </c>
      <c r="J1162" s="249">
        <v>-0.20001374154173601</v>
      </c>
      <c r="K1162" s="92">
        <v>-157.81084207642999</v>
      </c>
    </row>
    <row r="1163" spans="2:11" x14ac:dyDescent="0.2">
      <c r="B1163" s="295">
        <v>18</v>
      </c>
      <c r="C1163" s="295">
        <v>3640</v>
      </c>
      <c r="D1163" s="312" t="s">
        <v>1732</v>
      </c>
      <c r="E1163" s="310">
        <v>943</v>
      </c>
      <c r="F1163" s="310">
        <v>315</v>
      </c>
      <c r="G1163" s="310">
        <v>866</v>
      </c>
      <c r="H1163" s="311">
        <v>0.33404029692470799</v>
      </c>
      <c r="I1163" s="249">
        <v>1.4526558891454999</v>
      </c>
      <c r="J1163" s="249">
        <v>-0.38954916631033099</v>
      </c>
      <c r="K1163" s="92">
        <v>-367.344863830642</v>
      </c>
    </row>
    <row r="1164" spans="2:11" x14ac:dyDescent="0.2">
      <c r="B1164" s="295">
        <v>18</v>
      </c>
      <c r="C1164" s="295">
        <v>3661</v>
      </c>
      <c r="D1164" s="312" t="s">
        <v>1733</v>
      </c>
      <c r="E1164" s="310">
        <v>2228</v>
      </c>
      <c r="F1164" s="310">
        <v>1222</v>
      </c>
      <c r="G1164" s="310">
        <v>2896</v>
      </c>
      <c r="H1164" s="311">
        <v>0.54847396768402201</v>
      </c>
      <c r="I1164" s="249">
        <v>1.1912983425414401</v>
      </c>
      <c r="J1164" s="249">
        <v>-9.3494524624798597E-2</v>
      </c>
      <c r="K1164" s="92">
        <v>-208.30580086405101</v>
      </c>
    </row>
    <row r="1165" spans="2:11" x14ac:dyDescent="0.2">
      <c r="B1165" s="295">
        <v>18</v>
      </c>
      <c r="C1165" s="295">
        <v>3662</v>
      </c>
      <c r="D1165" s="312" t="s">
        <v>1734</v>
      </c>
      <c r="E1165" s="310">
        <v>248</v>
      </c>
      <c r="F1165" s="310">
        <v>74</v>
      </c>
      <c r="G1165" s="310">
        <v>515</v>
      </c>
      <c r="H1165" s="311">
        <v>0.29838709677419401</v>
      </c>
      <c r="I1165" s="249">
        <v>0.62524271844660195</v>
      </c>
      <c r="J1165" s="249">
        <v>-0.48793533679380902</v>
      </c>
      <c r="K1165" s="92">
        <v>-121.007963524865</v>
      </c>
    </row>
    <row r="1166" spans="2:11" x14ac:dyDescent="0.2">
      <c r="B1166" s="295">
        <v>18</v>
      </c>
      <c r="C1166" s="295">
        <v>3663</v>
      </c>
      <c r="D1166" s="312" t="s">
        <v>1735</v>
      </c>
      <c r="E1166" s="310">
        <v>488</v>
      </c>
      <c r="F1166" s="310">
        <v>83</v>
      </c>
      <c r="G1166" s="310">
        <v>410</v>
      </c>
      <c r="H1166" s="311">
        <v>0.170081967213115</v>
      </c>
      <c r="I1166" s="249">
        <v>1.39268292682927</v>
      </c>
      <c r="J1166" s="249">
        <v>-0.60561044854327795</v>
      </c>
      <c r="K1166" s="92">
        <v>-295.53789888912002</v>
      </c>
    </row>
    <row r="1167" spans="2:11" x14ac:dyDescent="0.2">
      <c r="B1167" s="295">
        <v>18</v>
      </c>
      <c r="C1167" s="295">
        <v>3668</v>
      </c>
      <c r="D1167" s="312" t="s">
        <v>1736</v>
      </c>
      <c r="E1167" s="310">
        <v>3217</v>
      </c>
      <c r="F1167" s="310">
        <v>2363</v>
      </c>
      <c r="G1167" s="310">
        <v>1561</v>
      </c>
      <c r="H1167" s="311">
        <v>0.73453528131799795</v>
      </c>
      <c r="I1167" s="249">
        <v>3.5746316463805301</v>
      </c>
      <c r="J1167" s="249">
        <v>0.25236597979310899</v>
      </c>
      <c r="K1167" s="92">
        <v>811.86135699443196</v>
      </c>
    </row>
    <row r="1168" spans="2:11" x14ac:dyDescent="0.2">
      <c r="B1168" s="295">
        <v>18</v>
      </c>
      <c r="C1168" s="295">
        <v>3669</v>
      </c>
      <c r="D1168" s="312" t="s">
        <v>1737</v>
      </c>
      <c r="E1168" s="310">
        <v>130</v>
      </c>
      <c r="F1168" s="310">
        <v>57</v>
      </c>
      <c r="G1168" s="310">
        <v>1622</v>
      </c>
      <c r="H1168" s="311">
        <v>0.43846153846153801</v>
      </c>
      <c r="I1168" s="249">
        <v>0.115289765721332</v>
      </c>
      <c r="J1168" s="249">
        <v>-0.34234102450557502</v>
      </c>
      <c r="K1168" s="92">
        <v>-44.504333185724803</v>
      </c>
    </row>
    <row r="1169" spans="2:11" x14ac:dyDescent="0.2">
      <c r="B1169" s="295">
        <v>18</v>
      </c>
      <c r="C1169" s="295">
        <v>3670</v>
      </c>
      <c r="D1169" s="312" t="s">
        <v>1738</v>
      </c>
      <c r="E1169" s="310">
        <v>154</v>
      </c>
      <c r="F1169" s="310">
        <v>83</v>
      </c>
      <c r="G1169" s="310">
        <v>406</v>
      </c>
      <c r="H1169" s="311">
        <v>0.53896103896103897</v>
      </c>
      <c r="I1169" s="249">
        <v>0.58374384236453203</v>
      </c>
      <c r="J1169" s="249">
        <v>-0.20389752188407201</v>
      </c>
      <c r="K1169" s="92">
        <v>-31.400218370147002</v>
      </c>
    </row>
    <row r="1170" spans="2:11" x14ac:dyDescent="0.2">
      <c r="B1170" s="295">
        <v>18</v>
      </c>
      <c r="C1170" s="295">
        <v>3672</v>
      </c>
      <c r="D1170" s="312" t="s">
        <v>1739</v>
      </c>
      <c r="E1170" s="310">
        <v>901</v>
      </c>
      <c r="F1170" s="310">
        <v>424</v>
      </c>
      <c r="G1170" s="310">
        <v>10758</v>
      </c>
      <c r="H1170" s="311">
        <v>0.47058823529411797</v>
      </c>
      <c r="I1170" s="249">
        <v>0.12316415690648801</v>
      </c>
      <c r="J1170" s="249">
        <v>-0.27477329787361399</v>
      </c>
      <c r="K1170" s="92">
        <v>-247.57074138412599</v>
      </c>
    </row>
    <row r="1171" spans="2:11" x14ac:dyDescent="0.2">
      <c r="B1171" s="295">
        <v>18</v>
      </c>
      <c r="C1171" s="295">
        <v>3673</v>
      </c>
      <c r="D1171" s="312" t="s">
        <v>1740</v>
      </c>
      <c r="E1171" s="310">
        <v>2067</v>
      </c>
      <c r="F1171" s="310">
        <v>536</v>
      </c>
      <c r="G1171" s="310">
        <v>4075</v>
      </c>
      <c r="H1171" s="311">
        <v>0.25931301402999501</v>
      </c>
      <c r="I1171" s="249">
        <v>0.63877300613496901</v>
      </c>
      <c r="J1171" s="249">
        <v>-0.466709828158752</v>
      </c>
      <c r="K1171" s="92">
        <v>-964.68921480413906</v>
      </c>
    </row>
    <row r="1172" spans="2:11" x14ac:dyDescent="0.2">
      <c r="B1172" s="295">
        <v>18</v>
      </c>
      <c r="C1172" s="295">
        <v>3681</v>
      </c>
      <c r="D1172" s="312" t="s">
        <v>1741</v>
      </c>
      <c r="E1172" s="310">
        <v>168</v>
      </c>
      <c r="F1172" s="310">
        <v>110</v>
      </c>
      <c r="G1172" s="310">
        <v>5200</v>
      </c>
      <c r="H1172" s="311">
        <v>0.65476190476190499</v>
      </c>
      <c r="I1172" s="249">
        <v>5.3461538461538498E-2</v>
      </c>
      <c r="J1172" s="249">
        <v>-8.3283321260467794E-2</v>
      </c>
      <c r="K1172" s="92">
        <v>-13.991597971758599</v>
      </c>
    </row>
    <row r="1173" spans="2:11" x14ac:dyDescent="0.2">
      <c r="B1173" s="295">
        <v>18</v>
      </c>
      <c r="C1173" s="295">
        <v>3695</v>
      </c>
      <c r="D1173" s="312" t="s">
        <v>1742</v>
      </c>
      <c r="E1173" s="310">
        <v>144</v>
      </c>
      <c r="F1173" s="310">
        <v>76</v>
      </c>
      <c r="G1173" s="310">
        <v>1343</v>
      </c>
      <c r="H1173" s="311">
        <v>0.52777777777777801</v>
      </c>
      <c r="I1173" s="249">
        <v>0.16381236038719299</v>
      </c>
      <c r="J1173" s="249">
        <v>-0.232774621274522</v>
      </c>
      <c r="K1173" s="92">
        <v>-33.519545463531102</v>
      </c>
    </row>
    <row r="1174" spans="2:11" x14ac:dyDescent="0.2">
      <c r="B1174" s="295">
        <v>18</v>
      </c>
      <c r="C1174" s="295">
        <v>3701</v>
      </c>
      <c r="D1174" s="312" t="s">
        <v>1743</v>
      </c>
      <c r="E1174" s="310">
        <v>908</v>
      </c>
      <c r="F1174" s="310">
        <v>477</v>
      </c>
      <c r="G1174" s="310">
        <v>3631</v>
      </c>
      <c r="H1174" s="311">
        <v>0.52533039647577096</v>
      </c>
      <c r="I1174" s="249">
        <v>0.38143762049022301</v>
      </c>
      <c r="J1174" s="249">
        <v>-0.19947750614750401</v>
      </c>
      <c r="K1174" s="92">
        <v>-181.12557558193399</v>
      </c>
    </row>
    <row r="1175" spans="2:11" x14ac:dyDescent="0.2">
      <c r="B1175" s="295">
        <v>18</v>
      </c>
      <c r="C1175" s="295">
        <v>3703</v>
      </c>
      <c r="D1175" s="312" t="s">
        <v>1744</v>
      </c>
      <c r="E1175" s="310">
        <v>56</v>
      </c>
      <c r="F1175" s="310">
        <v>38</v>
      </c>
      <c r="G1175" s="310">
        <v>1530</v>
      </c>
      <c r="H1175" s="311">
        <v>0.67857142857142905</v>
      </c>
      <c r="I1175" s="249">
        <v>6.1437908496732002E-2</v>
      </c>
      <c r="J1175" s="249">
        <v>-5.8559830933335402E-2</v>
      </c>
      <c r="K1175" s="92">
        <v>-3.27935053226678</v>
      </c>
    </row>
    <row r="1176" spans="2:11" x14ac:dyDescent="0.2">
      <c r="B1176" s="295">
        <v>18</v>
      </c>
      <c r="C1176" s="295">
        <v>3705</v>
      </c>
      <c r="D1176" s="312" t="s">
        <v>1745</v>
      </c>
      <c r="E1176" s="310">
        <v>202</v>
      </c>
      <c r="F1176" s="310">
        <v>128</v>
      </c>
      <c r="G1176" s="310">
        <v>443</v>
      </c>
      <c r="H1176" s="311">
        <v>0.633663366336634</v>
      </c>
      <c r="I1176" s="249">
        <v>0.74492099322799099</v>
      </c>
      <c r="J1176" s="249">
        <v>-8.2552508479258199E-2</v>
      </c>
      <c r="K1176" s="92">
        <v>-16.6756067128102</v>
      </c>
    </row>
    <row r="1177" spans="2:11" x14ac:dyDescent="0.2">
      <c r="B1177" s="295">
        <v>18</v>
      </c>
      <c r="C1177" s="295">
        <v>3707</v>
      </c>
      <c r="D1177" s="312" t="s">
        <v>1746</v>
      </c>
      <c r="E1177" s="310">
        <v>46</v>
      </c>
      <c r="F1177" s="310">
        <v>34</v>
      </c>
      <c r="G1177" s="310">
        <v>755</v>
      </c>
      <c r="H1177" s="311">
        <v>0.73913043478260898</v>
      </c>
      <c r="I1177" s="249">
        <v>0.105960264900662</v>
      </c>
      <c r="J1177" s="249">
        <v>1.54211637207326E-2</v>
      </c>
      <c r="K1177" s="92">
        <v>0.70937353115369794</v>
      </c>
    </row>
    <row r="1178" spans="2:11" x14ac:dyDescent="0.2">
      <c r="B1178" s="295">
        <v>18</v>
      </c>
      <c r="C1178" s="295">
        <v>3708</v>
      </c>
      <c r="D1178" s="312" t="s">
        <v>1747</v>
      </c>
      <c r="E1178" s="310">
        <v>51</v>
      </c>
      <c r="F1178" s="310">
        <v>38</v>
      </c>
      <c r="G1178" s="310">
        <v>1208</v>
      </c>
      <c r="H1178" s="311">
        <v>0.74509803921568596</v>
      </c>
      <c r="I1178" s="249">
        <v>7.3675496688741696E-2</v>
      </c>
      <c r="J1178" s="249">
        <v>2.16181112690833E-2</v>
      </c>
      <c r="K1178" s="92">
        <v>1.1025236747232501</v>
      </c>
    </row>
    <row r="1179" spans="2:11" x14ac:dyDescent="0.2">
      <c r="B1179" s="295">
        <v>18</v>
      </c>
      <c r="C1179" s="295">
        <v>3711</v>
      </c>
      <c r="D1179" s="312" t="s">
        <v>1748</v>
      </c>
      <c r="E1179" s="310">
        <v>53</v>
      </c>
      <c r="F1179" s="310">
        <v>11</v>
      </c>
      <c r="G1179" s="310">
        <v>174</v>
      </c>
      <c r="H1179" s="311">
        <v>0.20754716981132099</v>
      </c>
      <c r="I1179" s="249">
        <v>0.36781609195402298</v>
      </c>
      <c r="J1179" s="249">
        <v>-0.61356378662241695</v>
      </c>
      <c r="K1179" s="92">
        <v>-32.518880690988098</v>
      </c>
    </row>
    <row r="1180" spans="2:11" x14ac:dyDescent="0.2">
      <c r="B1180" s="295">
        <v>18</v>
      </c>
      <c r="C1180" s="295">
        <v>3712</v>
      </c>
      <c r="D1180" s="312" t="s">
        <v>1749</v>
      </c>
      <c r="E1180" s="310">
        <v>401</v>
      </c>
      <c r="F1180" s="310">
        <v>184</v>
      </c>
      <c r="G1180" s="310">
        <v>1949</v>
      </c>
      <c r="H1180" s="311">
        <v>0.458852867830424</v>
      </c>
      <c r="I1180" s="249">
        <v>0.30015392508979</v>
      </c>
      <c r="J1180" s="249">
        <v>-0.30112532119338697</v>
      </c>
      <c r="K1180" s="92">
        <v>-120.75125379854801</v>
      </c>
    </row>
    <row r="1181" spans="2:11" x14ac:dyDescent="0.2">
      <c r="B1181" s="295">
        <v>18</v>
      </c>
      <c r="C1181" s="295">
        <v>3713</v>
      </c>
      <c r="D1181" s="312" t="s">
        <v>1750</v>
      </c>
      <c r="E1181" s="310">
        <v>75</v>
      </c>
      <c r="F1181" s="310">
        <v>42</v>
      </c>
      <c r="G1181" s="310">
        <v>3252</v>
      </c>
      <c r="H1181" s="311">
        <v>0.56000000000000005</v>
      </c>
      <c r="I1181" s="249">
        <v>3.5977859778597798E-2</v>
      </c>
      <c r="J1181" s="249">
        <v>-0.20121780109763701</v>
      </c>
      <c r="K1181" s="92">
        <v>-15.0913350823228</v>
      </c>
    </row>
    <row r="1182" spans="2:11" x14ac:dyDescent="0.2">
      <c r="B1182" s="295">
        <v>18</v>
      </c>
      <c r="C1182" s="295">
        <v>3714</v>
      </c>
      <c r="D1182" s="312" t="s">
        <v>1751</v>
      </c>
      <c r="E1182" s="310">
        <v>577</v>
      </c>
      <c r="F1182" s="310">
        <v>338</v>
      </c>
      <c r="G1182" s="310">
        <v>6835</v>
      </c>
      <c r="H1182" s="311">
        <v>0.58578856152513004</v>
      </c>
      <c r="I1182" s="249">
        <v>0.13386978785661999</v>
      </c>
      <c r="J1182" s="249">
        <v>-0.14804361745880501</v>
      </c>
      <c r="K1182" s="92">
        <v>-85.421167273730603</v>
      </c>
    </row>
    <row r="1183" spans="2:11" x14ac:dyDescent="0.2">
      <c r="B1183" s="295">
        <v>18</v>
      </c>
      <c r="C1183" s="295">
        <v>3721</v>
      </c>
      <c r="D1183" s="312" t="s">
        <v>1752</v>
      </c>
      <c r="E1183" s="310">
        <v>3331</v>
      </c>
      <c r="F1183" s="310">
        <v>1678</v>
      </c>
      <c r="G1183" s="310">
        <v>1360</v>
      </c>
      <c r="H1183" s="311">
        <v>0.50375262683878697</v>
      </c>
      <c r="I1183" s="249">
        <v>3.6830882352941199</v>
      </c>
      <c r="J1183" s="249">
        <v>-1.6761618572315101E-2</v>
      </c>
      <c r="K1183" s="92">
        <v>-55.832951464381601</v>
      </c>
    </row>
    <row r="1184" spans="2:11" x14ac:dyDescent="0.2">
      <c r="B1184" s="295">
        <v>18</v>
      </c>
      <c r="C1184" s="295">
        <v>3722</v>
      </c>
      <c r="D1184" s="312" t="s">
        <v>1753</v>
      </c>
      <c r="E1184" s="310">
        <v>8038</v>
      </c>
      <c r="F1184" s="310">
        <v>3022</v>
      </c>
      <c r="G1184" s="310">
        <v>2276</v>
      </c>
      <c r="H1184" s="311">
        <v>0.37596417019159001</v>
      </c>
      <c r="I1184" s="249">
        <v>4.8594024604569404</v>
      </c>
      <c r="J1184" s="249">
        <v>4.7069916055839198E-2</v>
      </c>
      <c r="K1184" s="92">
        <v>378.34798525683601</v>
      </c>
    </row>
    <row r="1185" spans="2:11" x14ac:dyDescent="0.2">
      <c r="B1185" s="295">
        <v>18</v>
      </c>
      <c r="C1185" s="295">
        <v>3723</v>
      </c>
      <c r="D1185" s="312" t="s">
        <v>1754</v>
      </c>
      <c r="E1185" s="310">
        <v>1496</v>
      </c>
      <c r="F1185" s="310">
        <v>349</v>
      </c>
      <c r="G1185" s="310">
        <v>1279</v>
      </c>
      <c r="H1185" s="311">
        <v>0.23328877005347601</v>
      </c>
      <c r="I1185" s="249">
        <v>1.44253322908522</v>
      </c>
      <c r="J1185" s="249">
        <v>-0.49037829611814399</v>
      </c>
      <c r="K1185" s="92">
        <v>-733.60593099274399</v>
      </c>
    </row>
    <row r="1186" spans="2:11" x14ac:dyDescent="0.2">
      <c r="B1186" s="295">
        <v>18</v>
      </c>
      <c r="C1186" s="295">
        <v>3731</v>
      </c>
      <c r="D1186" s="312" t="s">
        <v>1755</v>
      </c>
      <c r="E1186" s="310">
        <v>2622</v>
      </c>
      <c r="F1186" s="310">
        <v>493</v>
      </c>
      <c r="G1186" s="310">
        <v>906</v>
      </c>
      <c r="H1186" s="311">
        <v>0.18802440884820701</v>
      </c>
      <c r="I1186" s="249">
        <v>3.4381898454746098</v>
      </c>
      <c r="J1186" s="249">
        <v>-0.43124598421846699</v>
      </c>
      <c r="K1186" s="92">
        <v>-1130.7269706208201</v>
      </c>
    </row>
    <row r="1187" spans="2:11" x14ac:dyDescent="0.2">
      <c r="B1187" s="295">
        <v>18</v>
      </c>
      <c r="C1187" s="295">
        <v>3732</v>
      </c>
      <c r="D1187" s="312" t="s">
        <v>1756</v>
      </c>
      <c r="E1187" s="310">
        <v>2836</v>
      </c>
      <c r="F1187" s="310">
        <v>1626</v>
      </c>
      <c r="G1187" s="310">
        <v>3332</v>
      </c>
      <c r="H1187" s="311">
        <v>0.57334273624823695</v>
      </c>
      <c r="I1187" s="249">
        <v>1.3391356542616999</v>
      </c>
      <c r="J1187" s="249">
        <v>-3.5688889621732299E-2</v>
      </c>
      <c r="K1187" s="92">
        <v>-101.21369096723301</v>
      </c>
    </row>
    <row r="1188" spans="2:11" x14ac:dyDescent="0.2">
      <c r="B1188" s="295">
        <v>18</v>
      </c>
      <c r="C1188" s="295">
        <v>3733</v>
      </c>
      <c r="D1188" s="312" t="s">
        <v>1757</v>
      </c>
      <c r="E1188" s="310">
        <v>1217</v>
      </c>
      <c r="F1188" s="310">
        <v>247</v>
      </c>
      <c r="G1188" s="310">
        <v>2798</v>
      </c>
      <c r="H1188" s="311">
        <v>0.20295809367296599</v>
      </c>
      <c r="I1188" s="249">
        <v>0.52323087919942801</v>
      </c>
      <c r="J1188" s="249">
        <v>-0.57018849659086501</v>
      </c>
      <c r="K1188" s="92">
        <v>-693.91940035108303</v>
      </c>
    </row>
    <row r="1189" spans="2:11" x14ac:dyDescent="0.2">
      <c r="B1189" s="295">
        <v>18</v>
      </c>
      <c r="C1189" s="295">
        <v>3734</v>
      </c>
      <c r="D1189" s="312" t="s">
        <v>1758</v>
      </c>
      <c r="E1189" s="310">
        <v>1430</v>
      </c>
      <c r="F1189" s="310">
        <v>310</v>
      </c>
      <c r="G1189" s="310">
        <v>2800</v>
      </c>
      <c r="H1189" s="311">
        <v>0.21678321678321699</v>
      </c>
      <c r="I1189" s="249">
        <v>0.621428571428571</v>
      </c>
      <c r="J1189" s="249">
        <v>-0.54212961553653005</v>
      </c>
      <c r="K1189" s="92">
        <v>-775.24535021723796</v>
      </c>
    </row>
    <row r="1190" spans="2:11" x14ac:dyDescent="0.2">
      <c r="B1190" s="295">
        <v>18</v>
      </c>
      <c r="C1190" s="295">
        <v>3746</v>
      </c>
      <c r="D1190" s="312" t="s">
        <v>1759</v>
      </c>
      <c r="E1190" s="310">
        <v>1527</v>
      </c>
      <c r="F1190" s="310">
        <v>894</v>
      </c>
      <c r="G1190" s="310">
        <v>13869</v>
      </c>
      <c r="H1190" s="311">
        <v>0.58546168958742595</v>
      </c>
      <c r="I1190" s="249">
        <v>0.17456197274497101</v>
      </c>
      <c r="J1190" s="249">
        <v>-0.111627372139022</v>
      </c>
      <c r="K1190" s="92">
        <v>-170.45499725628699</v>
      </c>
    </row>
    <row r="1191" spans="2:11" x14ac:dyDescent="0.2">
      <c r="B1191" s="295">
        <v>18</v>
      </c>
      <c r="C1191" s="295">
        <v>3752</v>
      </c>
      <c r="D1191" s="312" t="s">
        <v>1760</v>
      </c>
      <c r="E1191" s="310">
        <v>767</v>
      </c>
      <c r="F1191" s="310">
        <v>1222</v>
      </c>
      <c r="G1191" s="310">
        <v>3200</v>
      </c>
      <c r="H1191" s="311">
        <v>1.5932203389830499</v>
      </c>
      <c r="I1191" s="249">
        <v>0.62156250000000002</v>
      </c>
      <c r="J1191" s="249">
        <v>1.0868522281966599</v>
      </c>
      <c r="K1191" s="92">
        <v>833.61565902683606</v>
      </c>
    </row>
    <row r="1192" spans="2:11" x14ac:dyDescent="0.2">
      <c r="B1192" s="295">
        <v>18</v>
      </c>
      <c r="C1192" s="295">
        <v>3762</v>
      </c>
      <c r="D1192" s="312" t="s">
        <v>1761</v>
      </c>
      <c r="E1192" s="310">
        <v>4591</v>
      </c>
      <c r="F1192" s="310">
        <v>3216</v>
      </c>
      <c r="G1192" s="310">
        <v>23212</v>
      </c>
      <c r="H1192" s="311">
        <v>0.70050098017860996</v>
      </c>
      <c r="I1192" s="249">
        <v>0.33633465448905697</v>
      </c>
      <c r="J1192" s="249">
        <v>0.146394544336931</v>
      </c>
      <c r="K1192" s="92">
        <v>672.09735305084905</v>
      </c>
    </row>
    <row r="1193" spans="2:11" x14ac:dyDescent="0.2">
      <c r="B1193" s="295">
        <v>18</v>
      </c>
      <c r="C1193" s="295">
        <v>3764</v>
      </c>
      <c r="D1193" s="312" t="s">
        <v>1762</v>
      </c>
      <c r="E1193" s="310">
        <v>855</v>
      </c>
      <c r="F1193" s="310">
        <v>386</v>
      </c>
      <c r="G1193" s="310">
        <v>9743</v>
      </c>
      <c r="H1193" s="311">
        <v>0.45146198830409401</v>
      </c>
      <c r="I1193" s="249">
        <v>0.12737349892230301</v>
      </c>
      <c r="J1193" s="249">
        <v>-0.29931206947730699</v>
      </c>
      <c r="K1193" s="92">
        <v>-255.91181940309801</v>
      </c>
    </row>
    <row r="1194" spans="2:11" x14ac:dyDescent="0.2">
      <c r="B1194" s="295">
        <v>18</v>
      </c>
      <c r="C1194" s="295">
        <v>3781</v>
      </c>
      <c r="D1194" s="312" t="s">
        <v>1763</v>
      </c>
      <c r="E1194" s="310">
        <v>616</v>
      </c>
      <c r="F1194" s="310">
        <v>328</v>
      </c>
      <c r="G1194" s="310">
        <v>1444</v>
      </c>
      <c r="H1194" s="311">
        <v>0.53246753246753198</v>
      </c>
      <c r="I1194" s="249">
        <v>0.65373961218836596</v>
      </c>
      <c r="J1194" s="249">
        <v>-0.19199633586853701</v>
      </c>
      <c r="K1194" s="92">
        <v>-118.26974289501899</v>
      </c>
    </row>
    <row r="1195" spans="2:11" x14ac:dyDescent="0.2">
      <c r="B1195" s="295">
        <v>18</v>
      </c>
      <c r="C1195" s="295">
        <v>3782</v>
      </c>
      <c r="D1195" s="312" t="s">
        <v>1764</v>
      </c>
      <c r="E1195" s="310">
        <v>1502</v>
      </c>
      <c r="F1195" s="310">
        <v>985</v>
      </c>
      <c r="G1195" s="310">
        <v>1632</v>
      </c>
      <c r="H1195" s="311">
        <v>0.65579227696404796</v>
      </c>
      <c r="I1195" s="249">
        <v>1.5238970588235301</v>
      </c>
      <c r="J1195" s="249">
        <v>2.03589672667348E-2</v>
      </c>
      <c r="K1195" s="92">
        <v>30.579168834635599</v>
      </c>
    </row>
    <row r="1196" spans="2:11" x14ac:dyDescent="0.2">
      <c r="B1196" s="295">
        <v>18</v>
      </c>
      <c r="C1196" s="295">
        <v>3783</v>
      </c>
      <c r="D1196" s="312" t="s">
        <v>1765</v>
      </c>
      <c r="E1196" s="310">
        <v>210</v>
      </c>
      <c r="F1196" s="310">
        <v>66</v>
      </c>
      <c r="G1196" s="310">
        <v>782</v>
      </c>
      <c r="H1196" s="311">
        <v>0.314285714285714</v>
      </c>
      <c r="I1196" s="249">
        <v>0.35294117647058798</v>
      </c>
      <c r="J1196" s="249">
        <v>-0.48002043529387101</v>
      </c>
      <c r="K1196" s="92">
        <v>-100.804291411713</v>
      </c>
    </row>
    <row r="1197" spans="2:11" x14ac:dyDescent="0.2">
      <c r="B1197" s="295">
        <v>18</v>
      </c>
      <c r="C1197" s="295">
        <v>3784</v>
      </c>
      <c r="D1197" s="312" t="s">
        <v>1766</v>
      </c>
      <c r="E1197" s="310">
        <v>2162</v>
      </c>
      <c r="F1197" s="310">
        <v>1855</v>
      </c>
      <c r="G1197" s="310">
        <v>3191</v>
      </c>
      <c r="H1197" s="311">
        <v>0.85800185013875996</v>
      </c>
      <c r="I1197" s="249">
        <v>1.2588530241303699</v>
      </c>
      <c r="J1197" s="249">
        <v>0.27833961498392301</v>
      </c>
      <c r="K1197" s="92">
        <v>601.77024759524102</v>
      </c>
    </row>
    <row r="1198" spans="2:11" x14ac:dyDescent="0.2">
      <c r="B1198" s="295">
        <v>18</v>
      </c>
      <c r="C1198" s="295">
        <v>3785</v>
      </c>
      <c r="D1198" s="312" t="s">
        <v>1767</v>
      </c>
      <c r="E1198" s="310">
        <v>686</v>
      </c>
      <c r="F1198" s="310">
        <v>242</v>
      </c>
      <c r="G1198" s="310">
        <v>3091</v>
      </c>
      <c r="H1198" s="311">
        <v>0.35276967930029202</v>
      </c>
      <c r="I1198" s="249">
        <v>0.30022646392753199</v>
      </c>
      <c r="J1198" s="249">
        <v>-0.41796608046296402</v>
      </c>
      <c r="K1198" s="92">
        <v>-286.724731197594</v>
      </c>
    </row>
    <row r="1199" spans="2:11" x14ac:dyDescent="0.2">
      <c r="B1199" s="295">
        <v>18</v>
      </c>
      <c r="C1199" s="295">
        <v>3786</v>
      </c>
      <c r="D1199" s="312" t="s">
        <v>1768</v>
      </c>
      <c r="E1199" s="310">
        <v>2924</v>
      </c>
      <c r="F1199" s="310">
        <v>2738</v>
      </c>
      <c r="G1199" s="310">
        <v>3090</v>
      </c>
      <c r="H1199" s="311">
        <v>0.93638850889192904</v>
      </c>
      <c r="I1199" s="249">
        <v>1.8323624595469299</v>
      </c>
      <c r="J1199" s="249">
        <v>0.42144714601710398</v>
      </c>
      <c r="K1199" s="92">
        <v>1232.3114549540101</v>
      </c>
    </row>
    <row r="1200" spans="2:11" x14ac:dyDescent="0.2">
      <c r="B1200" s="295">
        <v>18</v>
      </c>
      <c r="C1200" s="295">
        <v>3787</v>
      </c>
      <c r="D1200" s="312" t="s">
        <v>1769</v>
      </c>
      <c r="E1200" s="310">
        <v>4928</v>
      </c>
      <c r="F1200" s="310">
        <v>7044</v>
      </c>
      <c r="G1200" s="310">
        <v>1585</v>
      </c>
      <c r="H1200" s="311">
        <v>1.4293831168831199</v>
      </c>
      <c r="I1200" s="249">
        <v>7.55331230283912</v>
      </c>
      <c r="J1200" s="249">
        <v>1.2935957542421299</v>
      </c>
      <c r="K1200" s="92">
        <v>6374.8398769052301</v>
      </c>
    </row>
    <row r="1201" spans="2:11" x14ac:dyDescent="0.2">
      <c r="B1201" s="295">
        <v>18</v>
      </c>
      <c r="C1201" s="295">
        <v>3788</v>
      </c>
      <c r="D1201" s="312" t="s">
        <v>1770</v>
      </c>
      <c r="E1201" s="310">
        <v>690</v>
      </c>
      <c r="F1201" s="310">
        <v>274</v>
      </c>
      <c r="G1201" s="310">
        <v>6005</v>
      </c>
      <c r="H1201" s="311">
        <v>0.39710144927536201</v>
      </c>
      <c r="I1201" s="249">
        <v>0.16053288925895101</v>
      </c>
      <c r="J1201" s="249">
        <v>-0.36957019444383599</v>
      </c>
      <c r="K1201" s="92">
        <v>-255.00343416624699</v>
      </c>
    </row>
    <row r="1202" spans="2:11" x14ac:dyDescent="0.2">
      <c r="B1202" s="295">
        <v>18</v>
      </c>
      <c r="C1202" s="295">
        <v>3789</v>
      </c>
      <c r="D1202" s="312" t="s">
        <v>1771</v>
      </c>
      <c r="E1202" s="310">
        <v>700</v>
      </c>
      <c r="F1202" s="310">
        <v>930</v>
      </c>
      <c r="G1202" s="310">
        <v>2433</v>
      </c>
      <c r="H1202" s="311">
        <v>1.3285714285714301</v>
      </c>
      <c r="I1202" s="249">
        <v>0.66995478832716804</v>
      </c>
      <c r="J1202" s="249">
        <v>0.76814753334786601</v>
      </c>
      <c r="K1202" s="92">
        <v>537.703273343506</v>
      </c>
    </row>
    <row r="1203" spans="2:11" x14ac:dyDescent="0.2">
      <c r="B1203" s="295">
        <v>18</v>
      </c>
      <c r="C1203" s="295">
        <v>3790</v>
      </c>
      <c r="D1203" s="312" t="s">
        <v>1772</v>
      </c>
      <c r="E1203" s="310">
        <v>1111</v>
      </c>
      <c r="F1203" s="310">
        <v>961</v>
      </c>
      <c r="G1203" s="310">
        <v>1549</v>
      </c>
      <c r="H1203" s="311">
        <v>0.86498649864986499</v>
      </c>
      <c r="I1203" s="249">
        <v>1.33763718528083</v>
      </c>
      <c r="J1203" s="249">
        <v>0.25045135134526503</v>
      </c>
      <c r="K1203" s="92">
        <v>278.25145134459001</v>
      </c>
    </row>
    <row r="1204" spans="2:11" x14ac:dyDescent="0.2">
      <c r="B1204" s="295">
        <v>18</v>
      </c>
      <c r="C1204" s="295">
        <v>3791</v>
      </c>
      <c r="D1204" s="312" t="s">
        <v>1773</v>
      </c>
      <c r="E1204" s="310">
        <v>1186</v>
      </c>
      <c r="F1204" s="310">
        <v>757</v>
      </c>
      <c r="G1204" s="310">
        <v>3805</v>
      </c>
      <c r="H1204" s="311">
        <v>0.63827993254637405</v>
      </c>
      <c r="I1204" s="249">
        <v>0.51064388961892204</v>
      </c>
      <c r="J1204" s="249">
        <v>-4.8799550739291299E-2</v>
      </c>
      <c r="K1204" s="92">
        <v>-57.876267176799402</v>
      </c>
    </row>
    <row r="1205" spans="2:11" x14ac:dyDescent="0.2">
      <c r="B1205" s="295">
        <v>18</v>
      </c>
      <c r="C1205" s="295">
        <v>3792</v>
      </c>
      <c r="D1205" s="312" t="s">
        <v>1774</v>
      </c>
      <c r="E1205" s="310">
        <v>1544</v>
      </c>
      <c r="F1205" s="310">
        <v>899</v>
      </c>
      <c r="G1205" s="310">
        <v>9198</v>
      </c>
      <c r="H1205" s="311">
        <v>0.58225388601036299</v>
      </c>
      <c r="I1205" s="249">
        <v>0.26560121765601202</v>
      </c>
      <c r="J1205" s="249">
        <v>-0.11158166608120799</v>
      </c>
      <c r="K1205" s="92">
        <v>-172.28209242938499</v>
      </c>
    </row>
    <row r="1206" spans="2:11" x14ac:dyDescent="0.2">
      <c r="B1206" s="295">
        <v>18</v>
      </c>
      <c r="C1206" s="295">
        <v>3804</v>
      </c>
      <c r="D1206" s="312" t="s">
        <v>1775</v>
      </c>
      <c r="E1206" s="310">
        <v>87</v>
      </c>
      <c r="F1206" s="310">
        <v>13</v>
      </c>
      <c r="G1206" s="310">
        <v>1019</v>
      </c>
      <c r="H1206" s="311">
        <v>0.14942528735632199</v>
      </c>
      <c r="I1206" s="249">
        <v>9.8135426889106994E-2</v>
      </c>
      <c r="J1206" s="249">
        <v>-0.691803742520813</v>
      </c>
      <c r="K1206" s="92">
        <v>-60.186925599310797</v>
      </c>
    </row>
    <row r="1207" spans="2:11" x14ac:dyDescent="0.2">
      <c r="B1207" s="295">
        <v>18</v>
      </c>
      <c r="C1207" s="295">
        <v>3805</v>
      </c>
      <c r="D1207" s="312" t="s">
        <v>1776</v>
      </c>
      <c r="E1207" s="310">
        <v>275</v>
      </c>
      <c r="F1207" s="310">
        <v>91</v>
      </c>
      <c r="G1207" s="310">
        <v>354</v>
      </c>
      <c r="H1207" s="311">
        <v>0.33090909090909099</v>
      </c>
      <c r="I1207" s="249">
        <v>1.0338983050847499</v>
      </c>
      <c r="J1207" s="249">
        <v>-0.433194045373411</v>
      </c>
      <c r="K1207" s="92">
        <v>-119.128362477688</v>
      </c>
    </row>
    <row r="1208" spans="2:11" x14ac:dyDescent="0.2">
      <c r="B1208" s="295">
        <v>18</v>
      </c>
      <c r="C1208" s="295">
        <v>3808</v>
      </c>
      <c r="D1208" s="312" t="s">
        <v>1777</v>
      </c>
      <c r="E1208" s="310">
        <v>148</v>
      </c>
      <c r="F1208" s="310">
        <v>27</v>
      </c>
      <c r="G1208" s="310">
        <v>3169</v>
      </c>
      <c r="H1208" s="311">
        <v>0.18243243243243201</v>
      </c>
      <c r="I1208" s="249">
        <v>5.5222467655411799E-2</v>
      </c>
      <c r="J1208" s="249">
        <v>-0.651419272882653</v>
      </c>
      <c r="K1208" s="92">
        <v>-96.410052386632699</v>
      </c>
    </row>
    <row r="1209" spans="2:11" x14ac:dyDescent="0.2">
      <c r="B1209" s="295">
        <v>18</v>
      </c>
      <c r="C1209" s="295">
        <v>3810</v>
      </c>
      <c r="D1209" s="312" t="s">
        <v>1778</v>
      </c>
      <c r="E1209" s="310">
        <v>109</v>
      </c>
      <c r="F1209" s="310">
        <v>26</v>
      </c>
      <c r="G1209" s="310">
        <v>746</v>
      </c>
      <c r="H1209" s="311">
        <v>0.23853211009174299</v>
      </c>
      <c r="I1209" s="249">
        <v>0.18096514745308301</v>
      </c>
      <c r="J1209" s="249">
        <v>-0.58096012797281904</v>
      </c>
      <c r="K1209" s="92">
        <v>-63.324653949037298</v>
      </c>
    </row>
    <row r="1210" spans="2:11" x14ac:dyDescent="0.2">
      <c r="B1210" s="295">
        <v>18</v>
      </c>
      <c r="C1210" s="295">
        <v>3821</v>
      </c>
      <c r="D1210" s="312" t="s">
        <v>1779</v>
      </c>
      <c r="E1210" s="310">
        <v>792</v>
      </c>
      <c r="F1210" s="310">
        <v>238</v>
      </c>
      <c r="G1210" s="310">
        <v>3524</v>
      </c>
      <c r="H1210" s="311">
        <v>0.30050505050505</v>
      </c>
      <c r="I1210" s="249">
        <v>0.29228149829738898</v>
      </c>
      <c r="J1210" s="249">
        <v>-0.47709756136606402</v>
      </c>
      <c r="K1210" s="92">
        <v>-377.86126860192297</v>
      </c>
    </row>
    <row r="1211" spans="2:11" x14ac:dyDescent="0.2">
      <c r="B1211" s="295">
        <v>18</v>
      </c>
      <c r="C1211" s="295">
        <v>3822</v>
      </c>
      <c r="D1211" s="312" t="s">
        <v>1780</v>
      </c>
      <c r="E1211" s="310">
        <v>1347</v>
      </c>
      <c r="F1211" s="310">
        <v>583</v>
      </c>
      <c r="G1211" s="310">
        <v>6879</v>
      </c>
      <c r="H1211" s="311">
        <v>0.43281365998515198</v>
      </c>
      <c r="I1211" s="249">
        <v>0.28056403547027198</v>
      </c>
      <c r="J1211" s="249">
        <v>-0.29791187819280701</v>
      </c>
      <c r="K1211" s="92">
        <v>-401.28729992571198</v>
      </c>
    </row>
    <row r="1212" spans="2:11" x14ac:dyDescent="0.2">
      <c r="B1212" s="295">
        <v>18</v>
      </c>
      <c r="C1212" s="295">
        <v>3823</v>
      </c>
      <c r="D1212" s="312" t="s">
        <v>1781</v>
      </c>
      <c r="E1212" s="310">
        <v>319</v>
      </c>
      <c r="F1212" s="310">
        <v>136</v>
      </c>
      <c r="G1212" s="310">
        <v>3020</v>
      </c>
      <c r="H1212" s="311">
        <v>0.42633228840125398</v>
      </c>
      <c r="I1212" s="249">
        <v>0.15066225165562899</v>
      </c>
      <c r="J1212" s="249">
        <v>-0.34861117306516498</v>
      </c>
      <c r="K1212" s="92">
        <v>-111.206964207788</v>
      </c>
    </row>
    <row r="1213" spans="2:11" x14ac:dyDescent="0.2">
      <c r="B1213" s="295">
        <v>18</v>
      </c>
      <c r="C1213" s="295">
        <v>3831</v>
      </c>
      <c r="D1213" s="312" t="s">
        <v>1782</v>
      </c>
      <c r="E1213" s="310">
        <v>560</v>
      </c>
      <c r="F1213" s="310">
        <v>231</v>
      </c>
      <c r="G1213" s="310">
        <v>1029</v>
      </c>
      <c r="H1213" s="311">
        <v>0.41249999999999998</v>
      </c>
      <c r="I1213" s="249">
        <v>0.76870748299319702</v>
      </c>
      <c r="J1213" s="249">
        <v>-0.334082931190059</v>
      </c>
      <c r="K1213" s="92">
        <v>-187.086441466433</v>
      </c>
    </row>
    <row r="1214" spans="2:11" x14ac:dyDescent="0.2">
      <c r="B1214" s="295">
        <v>18</v>
      </c>
      <c r="C1214" s="295">
        <v>3832</v>
      </c>
      <c r="D1214" s="312" t="s">
        <v>1783</v>
      </c>
      <c r="E1214" s="310">
        <v>1378</v>
      </c>
      <c r="F1214" s="310">
        <v>977</v>
      </c>
      <c r="G1214" s="310">
        <v>2697</v>
      </c>
      <c r="H1214" s="311">
        <v>0.70899854862119005</v>
      </c>
      <c r="I1214" s="249">
        <v>0.87319243604004404</v>
      </c>
      <c r="J1214" s="249">
        <v>5.6315959018014602E-2</v>
      </c>
      <c r="K1214" s="92">
        <v>77.603391526824097</v>
      </c>
    </row>
    <row r="1215" spans="2:11" x14ac:dyDescent="0.2">
      <c r="B1215" s="295">
        <v>18</v>
      </c>
      <c r="C1215" s="295">
        <v>3834</v>
      </c>
      <c r="D1215" s="312" t="s">
        <v>1784</v>
      </c>
      <c r="E1215" s="310">
        <v>2520</v>
      </c>
      <c r="F1215" s="310">
        <v>1098</v>
      </c>
      <c r="G1215" s="310">
        <v>3378</v>
      </c>
      <c r="H1215" s="311">
        <v>0.435714285714286</v>
      </c>
      <c r="I1215" s="249">
        <v>1.0710479573712299</v>
      </c>
      <c r="J1215" s="249">
        <v>-0.222413791352496</v>
      </c>
      <c r="K1215" s="92">
        <v>-560.48275420828998</v>
      </c>
    </row>
    <row r="1216" spans="2:11" x14ac:dyDescent="0.2">
      <c r="B1216" s="295">
        <v>18</v>
      </c>
      <c r="C1216" s="295">
        <v>3835</v>
      </c>
      <c r="D1216" s="312" t="s">
        <v>1785</v>
      </c>
      <c r="E1216" s="310">
        <v>832</v>
      </c>
      <c r="F1216" s="310">
        <v>527</v>
      </c>
      <c r="G1216" s="310">
        <v>1916</v>
      </c>
      <c r="H1216" s="311">
        <v>0.63341346153846201</v>
      </c>
      <c r="I1216" s="249">
        <v>0.70929018789144005</v>
      </c>
      <c r="J1216" s="249">
        <v>-6.0689614413770701E-2</v>
      </c>
      <c r="K1216" s="92">
        <v>-50.493759192257201</v>
      </c>
    </row>
    <row r="1217" spans="2:11" x14ac:dyDescent="0.2">
      <c r="B1217" s="295">
        <v>18</v>
      </c>
      <c r="C1217" s="295">
        <v>3837</v>
      </c>
      <c r="D1217" s="312" t="s">
        <v>1786</v>
      </c>
      <c r="E1217" s="310">
        <v>199</v>
      </c>
      <c r="F1217" s="310">
        <v>124</v>
      </c>
      <c r="G1217" s="310">
        <v>2627</v>
      </c>
      <c r="H1217" s="311">
        <v>0.62311557788944705</v>
      </c>
      <c r="I1217" s="249">
        <v>0.122953939855348</v>
      </c>
      <c r="J1217" s="249">
        <v>-0.117655849292554</v>
      </c>
      <c r="K1217" s="92">
        <v>-23.4135140092183</v>
      </c>
    </row>
    <row r="1218" spans="2:11" x14ac:dyDescent="0.2">
      <c r="B1218" s="295">
        <v>18</v>
      </c>
      <c r="C1218" s="295">
        <v>3847</v>
      </c>
      <c r="D1218" s="312" t="s">
        <v>1787</v>
      </c>
      <c r="E1218" s="310">
        <v>1460</v>
      </c>
      <c r="F1218" s="310">
        <v>1143</v>
      </c>
      <c r="G1218" s="310">
        <v>10804</v>
      </c>
      <c r="H1218" s="311">
        <v>0.78287671232876699</v>
      </c>
      <c r="I1218" s="249">
        <v>0.240929285449833</v>
      </c>
      <c r="J1218" s="249">
        <v>0.12543495503506599</v>
      </c>
      <c r="K1218" s="92">
        <v>183.13503435119699</v>
      </c>
    </row>
    <row r="1219" spans="2:11" x14ac:dyDescent="0.2">
      <c r="B1219" s="295">
        <v>18</v>
      </c>
      <c r="C1219" s="295">
        <v>3851</v>
      </c>
      <c r="D1219" s="312" t="s">
        <v>1788</v>
      </c>
      <c r="E1219" s="310">
        <v>10899</v>
      </c>
      <c r="F1219" s="310">
        <v>8650</v>
      </c>
      <c r="G1219" s="310">
        <v>16884</v>
      </c>
      <c r="H1219" s="311">
        <v>0.79365079365079405</v>
      </c>
      <c r="I1219" s="249">
        <v>1.15784174366264</v>
      </c>
      <c r="J1219" s="249">
        <v>0.52249992157133995</v>
      </c>
      <c r="K1219" s="92">
        <v>5694.7266452060403</v>
      </c>
    </row>
    <row r="1220" spans="2:11" x14ac:dyDescent="0.2">
      <c r="B1220" s="295">
        <v>18</v>
      </c>
      <c r="C1220" s="295">
        <v>3861</v>
      </c>
      <c r="D1220" s="312" t="s">
        <v>1789</v>
      </c>
      <c r="E1220" s="310">
        <v>608</v>
      </c>
      <c r="F1220" s="310">
        <v>206</v>
      </c>
      <c r="G1220" s="310">
        <v>2294</v>
      </c>
      <c r="H1220" s="311">
        <v>0.33881578947368401</v>
      </c>
      <c r="I1220" s="249">
        <v>0.35483870967741898</v>
      </c>
      <c r="J1220" s="249">
        <v>-0.43567275646310299</v>
      </c>
      <c r="K1220" s="92">
        <v>-264.88903592956598</v>
      </c>
    </row>
    <row r="1221" spans="2:11" x14ac:dyDescent="0.2">
      <c r="B1221" s="295">
        <v>18</v>
      </c>
      <c r="C1221" s="295">
        <v>3862</v>
      </c>
      <c r="D1221" s="312" t="s">
        <v>1790</v>
      </c>
      <c r="E1221" s="310">
        <v>221</v>
      </c>
      <c r="F1221" s="310">
        <v>79</v>
      </c>
      <c r="G1221" s="310">
        <v>3016</v>
      </c>
      <c r="H1221" s="311">
        <v>0.35746606334841602</v>
      </c>
      <c r="I1221" s="249">
        <v>9.9469496021220197E-2</v>
      </c>
      <c r="J1221" s="249">
        <v>-0.436830389619001</v>
      </c>
      <c r="K1221" s="92">
        <v>-96.539516105799294</v>
      </c>
    </row>
    <row r="1222" spans="2:11" x14ac:dyDescent="0.2">
      <c r="B1222" s="295">
        <v>18</v>
      </c>
      <c r="C1222" s="295">
        <v>3863</v>
      </c>
      <c r="D1222" s="312" t="s">
        <v>1791</v>
      </c>
      <c r="E1222" s="310">
        <v>1146</v>
      </c>
      <c r="F1222" s="310">
        <v>380</v>
      </c>
      <c r="G1222" s="310">
        <v>2283</v>
      </c>
      <c r="H1222" s="311">
        <v>0.331588132635253</v>
      </c>
      <c r="I1222" s="249">
        <v>0.66841874726237405</v>
      </c>
      <c r="J1222" s="249">
        <v>-0.413084522718002</v>
      </c>
      <c r="K1222" s="92">
        <v>-473.39486303483102</v>
      </c>
    </row>
    <row r="1223" spans="2:11" x14ac:dyDescent="0.2">
      <c r="B1223" s="295">
        <v>18</v>
      </c>
      <c r="C1223" s="295">
        <v>3871</v>
      </c>
      <c r="D1223" s="312" t="s">
        <v>1792</v>
      </c>
      <c r="E1223" s="310">
        <v>4451</v>
      </c>
      <c r="F1223" s="310">
        <v>2322</v>
      </c>
      <c r="G1223" s="310">
        <v>10077</v>
      </c>
      <c r="H1223" s="311">
        <v>0.52168052123118402</v>
      </c>
      <c r="I1223" s="249">
        <v>0.67212464026992202</v>
      </c>
      <c r="J1223" s="249">
        <v>-6.1598991329156999E-2</v>
      </c>
      <c r="K1223" s="92">
        <v>-274.17711040607799</v>
      </c>
    </row>
    <row r="1224" spans="2:11" x14ac:dyDescent="0.2">
      <c r="B1224" s="295">
        <v>18</v>
      </c>
      <c r="C1224" s="295">
        <v>3881</v>
      </c>
      <c r="D1224" s="312" t="s">
        <v>1793</v>
      </c>
      <c r="E1224" s="310">
        <v>226</v>
      </c>
      <c r="F1224" s="310">
        <v>76</v>
      </c>
      <c r="G1224" s="310">
        <v>1694</v>
      </c>
      <c r="H1224" s="311">
        <v>0.33628318584070799</v>
      </c>
      <c r="I1224" s="249">
        <v>0.17827626918535999</v>
      </c>
      <c r="J1224" s="249">
        <v>-0.45926535277741998</v>
      </c>
      <c r="K1224" s="92">
        <v>-103.793969727697</v>
      </c>
    </row>
    <row r="1225" spans="2:11" x14ac:dyDescent="0.2">
      <c r="B1225" s="295">
        <v>18</v>
      </c>
      <c r="C1225" s="295">
        <v>3882</v>
      </c>
      <c r="D1225" s="312" t="s">
        <v>1794</v>
      </c>
      <c r="E1225" s="310">
        <v>853</v>
      </c>
      <c r="F1225" s="310">
        <v>589</v>
      </c>
      <c r="G1225" s="310">
        <v>749</v>
      </c>
      <c r="H1225" s="311">
        <v>0.69050410316529898</v>
      </c>
      <c r="I1225" s="249">
        <v>1.92523364485981</v>
      </c>
      <c r="J1225" s="249">
        <v>5.2315087854055198E-2</v>
      </c>
      <c r="K1225" s="92">
        <v>44.6247699395091</v>
      </c>
    </row>
    <row r="1226" spans="2:11" x14ac:dyDescent="0.2">
      <c r="B1226" s="295">
        <v>18</v>
      </c>
      <c r="C1226" s="295">
        <v>3891</v>
      </c>
      <c r="D1226" s="312" t="s">
        <v>1795</v>
      </c>
      <c r="E1226" s="310">
        <v>1582</v>
      </c>
      <c r="F1226" s="310">
        <v>448</v>
      </c>
      <c r="G1226" s="310">
        <v>6197</v>
      </c>
      <c r="H1226" s="311">
        <v>0.28318584070796499</v>
      </c>
      <c r="I1226" s="249">
        <v>0.32757786025496199</v>
      </c>
      <c r="J1226" s="249">
        <v>-0.46724294584054499</v>
      </c>
      <c r="K1226" s="92">
        <v>-739.17834031974303</v>
      </c>
    </row>
    <row r="1227" spans="2:11" x14ac:dyDescent="0.2">
      <c r="B1227" s="295">
        <v>18</v>
      </c>
      <c r="C1227" s="295">
        <v>3901</v>
      </c>
      <c r="D1227" s="312" t="s">
        <v>1796</v>
      </c>
      <c r="E1227" s="310">
        <v>35378</v>
      </c>
      <c r="F1227" s="310">
        <v>32369</v>
      </c>
      <c r="G1227" s="310">
        <v>2693</v>
      </c>
      <c r="H1227" s="311">
        <v>0.91494714229181995</v>
      </c>
      <c r="I1227" s="249">
        <v>25.156702562198301</v>
      </c>
      <c r="J1227" s="249">
        <v>2.4402801665562701</v>
      </c>
      <c r="K1227" s="92">
        <v>86332.231732427594</v>
      </c>
    </row>
    <row r="1228" spans="2:11" x14ac:dyDescent="0.2">
      <c r="B1228" s="295">
        <v>18</v>
      </c>
      <c r="C1228" s="295">
        <v>3911</v>
      </c>
      <c r="D1228" s="312" t="s">
        <v>1797</v>
      </c>
      <c r="E1228" s="310">
        <v>1949</v>
      </c>
      <c r="F1228" s="310">
        <v>953</v>
      </c>
      <c r="G1228" s="310">
        <v>4233</v>
      </c>
      <c r="H1228" s="311">
        <v>0.48896870189840902</v>
      </c>
      <c r="I1228" s="249">
        <v>0.68556579258209305</v>
      </c>
      <c r="J1228" s="249">
        <v>-0.19351378890929799</v>
      </c>
      <c r="K1228" s="92">
        <v>-377.15837458422197</v>
      </c>
    </row>
    <row r="1229" spans="2:11" x14ac:dyDescent="0.2">
      <c r="B1229" s="295">
        <v>18</v>
      </c>
      <c r="C1229" s="295">
        <v>3921</v>
      </c>
      <c r="D1229" s="312" t="s">
        <v>1798</v>
      </c>
      <c r="E1229" s="310">
        <v>3131</v>
      </c>
      <c r="F1229" s="310">
        <v>2854</v>
      </c>
      <c r="G1229" s="310">
        <v>11873</v>
      </c>
      <c r="H1229" s="311">
        <v>0.91152986266368596</v>
      </c>
      <c r="I1229" s="249">
        <v>0.504084898509223</v>
      </c>
      <c r="J1229" s="249">
        <v>0.35161836140493602</v>
      </c>
      <c r="K1229" s="92">
        <v>1100.91708955885</v>
      </c>
    </row>
    <row r="1230" spans="2:11" x14ac:dyDescent="0.2">
      <c r="B1230" s="295">
        <v>18</v>
      </c>
      <c r="C1230" s="295">
        <v>3926</v>
      </c>
      <c r="D1230" s="312" t="s">
        <v>1799</v>
      </c>
      <c r="E1230" s="310">
        <v>519</v>
      </c>
      <c r="F1230" s="310">
        <v>103</v>
      </c>
      <c r="G1230" s="310">
        <v>731</v>
      </c>
      <c r="H1230" s="311">
        <v>0.19845857418111801</v>
      </c>
      <c r="I1230" s="249">
        <v>0.85088919288645704</v>
      </c>
      <c r="J1230" s="249">
        <v>-0.58980798257149203</v>
      </c>
      <c r="K1230" s="92">
        <v>-306.11034295460399</v>
      </c>
    </row>
    <row r="1231" spans="2:11" x14ac:dyDescent="0.2">
      <c r="B1231" s="295">
        <v>18</v>
      </c>
      <c r="C1231" s="295">
        <v>3932</v>
      </c>
      <c r="D1231" s="312" t="s">
        <v>1800</v>
      </c>
      <c r="E1231" s="310">
        <v>305</v>
      </c>
      <c r="F1231" s="310">
        <v>136</v>
      </c>
      <c r="G1231" s="310">
        <v>2262</v>
      </c>
      <c r="H1231" s="311">
        <v>0.44590163934426202</v>
      </c>
      <c r="I1231" s="249">
        <v>0.19496021220159199</v>
      </c>
      <c r="J1231" s="249">
        <v>-0.32403189469795302</v>
      </c>
      <c r="K1231" s="92">
        <v>-98.829727882875702</v>
      </c>
    </row>
    <row r="1232" spans="2:11" x14ac:dyDescent="0.2">
      <c r="B1232" s="295">
        <v>18</v>
      </c>
      <c r="C1232" s="295">
        <v>3941</v>
      </c>
      <c r="D1232" s="312" t="s">
        <v>1801</v>
      </c>
      <c r="E1232" s="310">
        <v>1033</v>
      </c>
      <c r="F1232" s="310">
        <v>334</v>
      </c>
      <c r="G1232" s="310">
        <v>1547</v>
      </c>
      <c r="H1232" s="311">
        <v>0.323330106485963</v>
      </c>
      <c r="I1232" s="249">
        <v>0.88364576599870703</v>
      </c>
      <c r="J1232" s="249">
        <v>-0.41948677674260798</v>
      </c>
      <c r="K1232" s="92">
        <v>-433.32984037511397</v>
      </c>
    </row>
    <row r="1233" spans="2:11" x14ac:dyDescent="0.2">
      <c r="B1233" s="295">
        <v>18</v>
      </c>
      <c r="C1233" s="295">
        <v>3945</v>
      </c>
      <c r="D1233" s="312" t="s">
        <v>1802</v>
      </c>
      <c r="E1233" s="310">
        <v>3304</v>
      </c>
      <c r="F1233" s="310">
        <v>1176</v>
      </c>
      <c r="G1233" s="310">
        <v>3504</v>
      </c>
      <c r="H1233" s="311">
        <v>0.355932203389831</v>
      </c>
      <c r="I1233" s="249">
        <v>1.2785388127853901</v>
      </c>
      <c r="J1233" s="249">
        <v>-0.28164580898161001</v>
      </c>
      <c r="K1233" s="92">
        <v>-930.55775287523795</v>
      </c>
    </row>
    <row r="1234" spans="2:11" x14ac:dyDescent="0.2">
      <c r="B1234" s="295">
        <v>18</v>
      </c>
      <c r="C1234" s="295">
        <v>3946</v>
      </c>
      <c r="D1234" s="312" t="s">
        <v>1803</v>
      </c>
      <c r="E1234" s="310">
        <v>2521</v>
      </c>
      <c r="F1234" s="310">
        <v>714</v>
      </c>
      <c r="G1234" s="310">
        <v>2511</v>
      </c>
      <c r="H1234" s="311">
        <v>0.28322094406981402</v>
      </c>
      <c r="I1234" s="249">
        <v>1.28833134209478</v>
      </c>
      <c r="J1234" s="249">
        <v>-0.39778420805885301</v>
      </c>
      <c r="K1234" s="92">
        <v>-1002.81398851637</v>
      </c>
    </row>
    <row r="1235" spans="2:11" x14ac:dyDescent="0.2">
      <c r="B1235" s="295">
        <v>18</v>
      </c>
      <c r="C1235" s="295">
        <v>3947</v>
      </c>
      <c r="D1235" s="312" t="s">
        <v>1804</v>
      </c>
      <c r="E1235" s="310">
        <v>3434</v>
      </c>
      <c r="F1235" s="310">
        <v>1342</v>
      </c>
      <c r="G1235" s="310">
        <v>1005</v>
      </c>
      <c r="H1235" s="311">
        <v>0.39079790331974401</v>
      </c>
      <c r="I1235" s="249">
        <v>4.7522388059701504</v>
      </c>
      <c r="J1235" s="249">
        <v>-0.110265413259756</v>
      </c>
      <c r="K1235" s="92">
        <v>-378.65142913400098</v>
      </c>
    </row>
    <row r="1236" spans="2:11" x14ac:dyDescent="0.2">
      <c r="B1236" s="295">
        <v>18</v>
      </c>
      <c r="C1236" s="295">
        <v>3951</v>
      </c>
      <c r="D1236" s="312" t="s">
        <v>1805</v>
      </c>
      <c r="E1236" s="310">
        <v>799</v>
      </c>
      <c r="F1236" s="310">
        <v>276</v>
      </c>
      <c r="G1236" s="310">
        <v>1594</v>
      </c>
      <c r="H1236" s="311">
        <v>0.34543178973717098</v>
      </c>
      <c r="I1236" s="249">
        <v>0.67440401505646197</v>
      </c>
      <c r="J1236" s="249">
        <v>-0.40914958998034801</v>
      </c>
      <c r="K1236" s="92">
        <v>-326.91052239429803</v>
      </c>
    </row>
    <row r="1237" spans="2:11" x14ac:dyDescent="0.2">
      <c r="B1237" s="295">
        <v>18</v>
      </c>
      <c r="C1237" s="295">
        <v>3952</v>
      </c>
      <c r="D1237" s="312" t="s">
        <v>1806</v>
      </c>
      <c r="E1237" s="310">
        <v>886</v>
      </c>
      <c r="F1237" s="310">
        <v>269</v>
      </c>
      <c r="G1237" s="310">
        <v>925</v>
      </c>
      <c r="H1237" s="311">
        <v>0.30361173814898401</v>
      </c>
      <c r="I1237" s="249">
        <v>1.2486486486486501</v>
      </c>
      <c r="J1237" s="249">
        <v>-0.43554776516073501</v>
      </c>
      <c r="K1237" s="92">
        <v>-385.89531993241098</v>
      </c>
    </row>
    <row r="1238" spans="2:11" x14ac:dyDescent="0.2">
      <c r="B1238" s="295">
        <v>18</v>
      </c>
      <c r="C1238" s="295">
        <v>3953</v>
      </c>
      <c r="D1238" s="312" t="s">
        <v>1807</v>
      </c>
      <c r="E1238" s="310">
        <v>2945</v>
      </c>
      <c r="F1238" s="310">
        <v>1942</v>
      </c>
      <c r="G1238" s="310">
        <v>2616</v>
      </c>
      <c r="H1238" s="311">
        <v>0.65942275042444798</v>
      </c>
      <c r="I1238" s="249">
        <v>1.8681192660550501</v>
      </c>
      <c r="J1238" s="249">
        <v>9.0766006634227098E-2</v>
      </c>
      <c r="K1238" s="92">
        <v>267.30588953779898</v>
      </c>
    </row>
    <row r="1239" spans="2:11" x14ac:dyDescent="0.2">
      <c r="B1239" s="295">
        <v>18</v>
      </c>
      <c r="C1239" s="295">
        <v>3954</v>
      </c>
      <c r="D1239" s="312" t="s">
        <v>1808</v>
      </c>
      <c r="E1239" s="310">
        <v>2379</v>
      </c>
      <c r="F1239" s="310">
        <v>855</v>
      </c>
      <c r="G1239" s="310">
        <v>1037</v>
      </c>
      <c r="H1239" s="311">
        <v>0.35939470365699899</v>
      </c>
      <c r="I1239" s="249">
        <v>3.1186113789778198</v>
      </c>
      <c r="J1239" s="249">
        <v>-0.24587239185683399</v>
      </c>
      <c r="K1239" s="92">
        <v>-584.93042022740804</v>
      </c>
    </row>
    <row r="1240" spans="2:11" x14ac:dyDescent="0.2">
      <c r="B1240" s="295">
        <v>18</v>
      </c>
      <c r="C1240" s="295">
        <v>3955</v>
      </c>
      <c r="D1240" s="312" t="s">
        <v>1809</v>
      </c>
      <c r="E1240" s="310">
        <v>8889</v>
      </c>
      <c r="F1240" s="310">
        <v>6113</v>
      </c>
      <c r="G1240" s="310">
        <v>1802</v>
      </c>
      <c r="H1240" s="311">
        <v>0.68770390370120404</v>
      </c>
      <c r="I1240" s="249">
        <v>8.3251942286348495</v>
      </c>
      <c r="J1240" s="249">
        <v>0.57762979957032201</v>
      </c>
      <c r="K1240" s="92">
        <v>5134.5512883806005</v>
      </c>
    </row>
    <row r="1241" spans="2:11" x14ac:dyDescent="0.2">
      <c r="B1241" s="295">
        <v>18</v>
      </c>
      <c r="C1241" s="295">
        <v>3961</v>
      </c>
      <c r="D1241" s="312" t="s">
        <v>1810</v>
      </c>
      <c r="E1241" s="310">
        <v>2076</v>
      </c>
      <c r="F1241" s="310">
        <v>1221</v>
      </c>
      <c r="G1241" s="310">
        <v>3942</v>
      </c>
      <c r="H1241" s="311">
        <v>0.58815028901734101</v>
      </c>
      <c r="I1241" s="249">
        <v>0.83637747336377499</v>
      </c>
      <c r="J1241" s="249">
        <v>-6.4219857062312105E-2</v>
      </c>
      <c r="K1241" s="92">
        <v>-133.32042326135999</v>
      </c>
    </row>
    <row r="1242" spans="2:11" x14ac:dyDescent="0.2">
      <c r="B1242" s="295">
        <v>18</v>
      </c>
      <c r="C1242" s="295">
        <v>3962</v>
      </c>
      <c r="D1242" s="312" t="s">
        <v>1811</v>
      </c>
      <c r="E1242" s="310">
        <v>2679</v>
      </c>
      <c r="F1242" s="310">
        <v>1487</v>
      </c>
      <c r="G1242" s="310">
        <v>5178</v>
      </c>
      <c r="H1242" s="311">
        <v>0.55505785740948099</v>
      </c>
      <c r="I1242" s="249">
        <v>0.80455774430282001</v>
      </c>
      <c r="J1242" s="249">
        <v>-8.26817430229113E-2</v>
      </c>
      <c r="K1242" s="92">
        <v>-221.50438955837899</v>
      </c>
    </row>
    <row r="1243" spans="2:11" x14ac:dyDescent="0.2">
      <c r="B1243" s="295">
        <v>18</v>
      </c>
      <c r="C1243" s="295">
        <v>3972</v>
      </c>
      <c r="D1243" s="312" t="s">
        <v>1812</v>
      </c>
      <c r="E1243" s="310">
        <v>1342</v>
      </c>
      <c r="F1243" s="310">
        <v>543</v>
      </c>
      <c r="G1243" s="310">
        <v>3865</v>
      </c>
      <c r="H1243" s="311">
        <v>0.40461997019374102</v>
      </c>
      <c r="I1243" s="249">
        <v>0.48771021992238001</v>
      </c>
      <c r="J1243" s="249">
        <v>-0.32453616594618501</v>
      </c>
      <c r="K1243" s="92">
        <v>-435.52753469978001</v>
      </c>
    </row>
    <row r="1244" spans="2:11" x14ac:dyDescent="0.2">
      <c r="B1244" s="295">
        <v>18</v>
      </c>
      <c r="C1244" s="295">
        <v>3981</v>
      </c>
      <c r="D1244" s="312" t="s">
        <v>1813</v>
      </c>
      <c r="E1244" s="310">
        <v>1757</v>
      </c>
      <c r="F1244" s="310">
        <v>718</v>
      </c>
      <c r="G1244" s="310">
        <v>6112</v>
      </c>
      <c r="H1244" s="311">
        <v>0.40865110984632902</v>
      </c>
      <c r="I1244" s="249">
        <v>0.40494109947644003</v>
      </c>
      <c r="J1244" s="249">
        <v>-0.30722159096061202</v>
      </c>
      <c r="K1244" s="92">
        <v>-539.78833531779503</v>
      </c>
    </row>
    <row r="1245" spans="2:11" x14ac:dyDescent="0.2">
      <c r="B1245" s="295">
        <v>18</v>
      </c>
      <c r="C1245" s="295">
        <v>3982</v>
      </c>
      <c r="D1245" s="312" t="s">
        <v>1814</v>
      </c>
      <c r="E1245" s="310">
        <v>2080</v>
      </c>
      <c r="F1245" s="310">
        <v>1174</v>
      </c>
      <c r="G1245" s="310">
        <v>4262</v>
      </c>
      <c r="H1245" s="311">
        <v>0.56442307692307703</v>
      </c>
      <c r="I1245" s="249">
        <v>0.76349131862975095</v>
      </c>
      <c r="J1245" s="249">
        <v>-9.5192370002140606E-2</v>
      </c>
      <c r="K1245" s="92">
        <v>-198.00012960445201</v>
      </c>
    </row>
    <row r="1246" spans="2:11" x14ac:dyDescent="0.2">
      <c r="B1246" s="295">
        <v>18</v>
      </c>
      <c r="C1246" s="295">
        <v>3983</v>
      </c>
      <c r="D1246" s="312" t="s">
        <v>1815</v>
      </c>
      <c r="E1246" s="310">
        <v>362</v>
      </c>
      <c r="F1246" s="310">
        <v>162</v>
      </c>
      <c r="G1246" s="310">
        <v>4830</v>
      </c>
      <c r="H1246" s="311">
        <v>0.44751381215469599</v>
      </c>
      <c r="I1246" s="249">
        <v>0.108488612836439</v>
      </c>
      <c r="J1246" s="249">
        <v>-0.32307719678958102</v>
      </c>
      <c r="K1246" s="92">
        <v>-116.95394523782799</v>
      </c>
    </row>
    <row r="1247" spans="2:11" x14ac:dyDescent="0.2">
      <c r="B1247" s="295">
        <v>18</v>
      </c>
      <c r="C1247" s="295">
        <v>3985</v>
      </c>
      <c r="D1247" s="312" t="s">
        <v>1816</v>
      </c>
      <c r="E1247" s="310">
        <v>1158</v>
      </c>
      <c r="F1247" s="310">
        <v>471</v>
      </c>
      <c r="G1247" s="310">
        <v>5415</v>
      </c>
      <c r="H1247" s="311">
        <v>0.40673575129533701</v>
      </c>
      <c r="I1247" s="249">
        <v>0.30083102493074798</v>
      </c>
      <c r="J1247" s="249">
        <v>-0.335547021408098</v>
      </c>
      <c r="K1247" s="92">
        <v>-388.56345079057701</v>
      </c>
    </row>
    <row r="1248" spans="2:11" x14ac:dyDescent="0.2">
      <c r="B1248" s="295">
        <v>18</v>
      </c>
      <c r="C1248" s="295">
        <v>3986</v>
      </c>
      <c r="D1248" s="312" t="s">
        <v>1817</v>
      </c>
      <c r="E1248" s="310">
        <v>1238</v>
      </c>
      <c r="F1248" s="310">
        <v>638</v>
      </c>
      <c r="G1248" s="310">
        <v>5227</v>
      </c>
      <c r="H1248" s="311">
        <v>0.51534733441033898</v>
      </c>
      <c r="I1248" s="249">
        <v>0.35890568203558398</v>
      </c>
      <c r="J1248" s="249">
        <v>-0.200000675657695</v>
      </c>
      <c r="K1248" s="92">
        <v>-247.600836464227</v>
      </c>
    </row>
    <row r="1249" spans="2:11" x14ac:dyDescent="0.2">
      <c r="B1249" s="295">
        <v>18</v>
      </c>
      <c r="C1249" s="295">
        <v>3987</v>
      </c>
      <c r="D1249" s="312" t="s">
        <v>1818</v>
      </c>
      <c r="E1249" s="310">
        <v>1170</v>
      </c>
      <c r="F1249" s="310">
        <v>586</v>
      </c>
      <c r="G1249" s="310">
        <v>3159</v>
      </c>
      <c r="H1249" s="311">
        <v>0.50085470085470096</v>
      </c>
      <c r="I1249" s="249">
        <v>0.55587211142766701</v>
      </c>
      <c r="J1249" s="249">
        <v>-0.21287404508204699</v>
      </c>
      <c r="K1249" s="92">
        <v>-249.06263274599499</v>
      </c>
    </row>
    <row r="1250" spans="2:11" x14ac:dyDescent="0.2">
      <c r="B1250" s="295">
        <v>18</v>
      </c>
      <c r="C1250" s="295">
        <v>3988</v>
      </c>
      <c r="D1250" s="312" t="s">
        <v>1819</v>
      </c>
      <c r="E1250" s="310">
        <v>1188</v>
      </c>
      <c r="F1250" s="310">
        <v>605</v>
      </c>
      <c r="G1250" s="310">
        <v>5671</v>
      </c>
      <c r="H1250" s="311">
        <v>0.50925925925925897</v>
      </c>
      <c r="I1250" s="249">
        <v>0.31616998765649801</v>
      </c>
      <c r="J1250" s="249">
        <v>-0.210708919251787</v>
      </c>
      <c r="K1250" s="92">
        <v>-250.32219607112299</v>
      </c>
    </row>
    <row r="1251" spans="2:11" x14ac:dyDescent="0.2">
      <c r="B1251" s="295">
        <v>19</v>
      </c>
      <c r="C1251" s="295">
        <v>4001</v>
      </c>
      <c r="D1251" s="312" t="s">
        <v>1820</v>
      </c>
      <c r="E1251" s="310">
        <v>21506</v>
      </c>
      <c r="F1251" s="310">
        <v>34391</v>
      </c>
      <c r="G1251" s="310">
        <v>1148</v>
      </c>
      <c r="H1251" s="311">
        <v>1.5991351250813699</v>
      </c>
      <c r="I1251" s="249">
        <v>48.690766550522603</v>
      </c>
      <c r="J1251" s="249">
        <v>3.5906290820464601</v>
      </c>
      <c r="K1251" s="92">
        <v>77220.069038491303</v>
      </c>
    </row>
    <row r="1252" spans="2:11" x14ac:dyDescent="0.2">
      <c r="B1252" s="295">
        <v>19</v>
      </c>
      <c r="C1252" s="295">
        <v>4002</v>
      </c>
      <c r="D1252" s="312" t="s">
        <v>1821</v>
      </c>
      <c r="E1252" s="310">
        <v>1571</v>
      </c>
      <c r="F1252" s="310">
        <v>313</v>
      </c>
      <c r="G1252" s="310">
        <v>391</v>
      </c>
      <c r="H1252" s="311">
        <v>0.19923615531508601</v>
      </c>
      <c r="I1252" s="249">
        <v>4.8184143222506401</v>
      </c>
      <c r="J1252" s="249">
        <v>-0.40735290948618103</v>
      </c>
      <c r="K1252" s="92">
        <v>-639.95142080279004</v>
      </c>
    </row>
    <row r="1253" spans="2:11" x14ac:dyDescent="0.2">
      <c r="B1253" s="295">
        <v>19</v>
      </c>
      <c r="C1253" s="295">
        <v>4003</v>
      </c>
      <c r="D1253" s="312" t="s">
        <v>1822</v>
      </c>
      <c r="E1253" s="310">
        <v>7966</v>
      </c>
      <c r="F1253" s="310">
        <v>5305</v>
      </c>
      <c r="G1253" s="310">
        <v>530</v>
      </c>
      <c r="H1253" s="311">
        <v>0.66595531006778796</v>
      </c>
      <c r="I1253" s="249">
        <v>25.0396226415094</v>
      </c>
      <c r="J1253" s="249">
        <v>1.11696374240783</v>
      </c>
      <c r="K1253" s="92">
        <v>8897.7331720207494</v>
      </c>
    </row>
    <row r="1254" spans="2:11" x14ac:dyDescent="0.2">
      <c r="B1254" s="295">
        <v>19</v>
      </c>
      <c r="C1254" s="295">
        <v>4004</v>
      </c>
      <c r="D1254" s="312" t="s">
        <v>1823</v>
      </c>
      <c r="E1254" s="310">
        <v>730</v>
      </c>
      <c r="F1254" s="310">
        <v>357</v>
      </c>
      <c r="G1254" s="310">
        <v>1260</v>
      </c>
      <c r="H1254" s="311">
        <v>0.489041095890411</v>
      </c>
      <c r="I1254" s="249">
        <v>0.86269841269841296</v>
      </c>
      <c r="J1254" s="249">
        <v>-0.232428257033685</v>
      </c>
      <c r="K1254" s="92">
        <v>-169.67262763458999</v>
      </c>
    </row>
    <row r="1255" spans="2:11" x14ac:dyDescent="0.2">
      <c r="B1255" s="295">
        <v>19</v>
      </c>
      <c r="C1255" s="295">
        <v>4005</v>
      </c>
      <c r="D1255" s="312" t="s">
        <v>1824</v>
      </c>
      <c r="E1255" s="310">
        <v>4196</v>
      </c>
      <c r="F1255" s="310">
        <v>984</v>
      </c>
      <c r="G1255" s="310">
        <v>981</v>
      </c>
      <c r="H1255" s="311">
        <v>0.234509056244042</v>
      </c>
      <c r="I1255" s="249">
        <v>5.2803261977573897</v>
      </c>
      <c r="J1255" s="249">
        <v>-0.250726202089602</v>
      </c>
      <c r="K1255" s="92">
        <v>-1052.04714396797</v>
      </c>
    </row>
    <row r="1256" spans="2:11" x14ac:dyDescent="0.2">
      <c r="B1256" s="295">
        <v>19</v>
      </c>
      <c r="C1256" s="295">
        <v>4006</v>
      </c>
      <c r="D1256" s="312" t="s">
        <v>1825</v>
      </c>
      <c r="E1256" s="310">
        <v>7735</v>
      </c>
      <c r="F1256" s="310">
        <v>2663</v>
      </c>
      <c r="G1256" s="310">
        <v>1725</v>
      </c>
      <c r="H1256" s="311">
        <v>0.34427925016160299</v>
      </c>
      <c r="I1256" s="249">
        <v>6.0278260869565203</v>
      </c>
      <c r="J1256" s="249">
        <v>3.9658933647808203E-2</v>
      </c>
      <c r="K1256" s="92">
        <v>306.761851765796</v>
      </c>
    </row>
    <row r="1257" spans="2:11" x14ac:dyDescent="0.2">
      <c r="B1257" s="295">
        <v>19</v>
      </c>
      <c r="C1257" s="295">
        <v>4007</v>
      </c>
      <c r="D1257" s="312" t="s">
        <v>1826</v>
      </c>
      <c r="E1257" s="310">
        <v>1590</v>
      </c>
      <c r="F1257" s="310">
        <v>806</v>
      </c>
      <c r="G1257" s="310">
        <v>353</v>
      </c>
      <c r="H1257" s="311">
        <v>0.50691823899371102</v>
      </c>
      <c r="I1257" s="249">
        <v>6.7875354107648702</v>
      </c>
      <c r="J1257" s="249">
        <v>3.3665251348649998E-2</v>
      </c>
      <c r="K1257" s="92">
        <v>53.527749644353598</v>
      </c>
    </row>
    <row r="1258" spans="2:11" x14ac:dyDescent="0.2">
      <c r="B1258" s="295">
        <v>19</v>
      </c>
      <c r="C1258" s="295">
        <v>4008</v>
      </c>
      <c r="D1258" s="312" t="s">
        <v>1827</v>
      </c>
      <c r="E1258" s="310">
        <v>6182</v>
      </c>
      <c r="F1258" s="310">
        <v>1390</v>
      </c>
      <c r="G1258" s="310">
        <v>1182</v>
      </c>
      <c r="H1258" s="311">
        <v>0.22484632804917501</v>
      </c>
      <c r="I1258" s="249">
        <v>6.4060913705583804</v>
      </c>
      <c r="J1258" s="249">
        <v>-0.148038894483388</v>
      </c>
      <c r="K1258" s="92">
        <v>-915.17644569630204</v>
      </c>
    </row>
    <row r="1259" spans="2:11" x14ac:dyDescent="0.2">
      <c r="B1259" s="295">
        <v>19</v>
      </c>
      <c r="C1259" s="295">
        <v>4009</v>
      </c>
      <c r="D1259" s="312" t="s">
        <v>1828</v>
      </c>
      <c r="E1259" s="310">
        <v>3878</v>
      </c>
      <c r="F1259" s="310">
        <v>1488</v>
      </c>
      <c r="G1259" s="310">
        <v>697</v>
      </c>
      <c r="H1259" s="311">
        <v>0.38370293965961799</v>
      </c>
      <c r="I1259" s="249">
        <v>7.6987087517933999</v>
      </c>
      <c r="J1259" s="249">
        <v>3.4673135312334302E-3</v>
      </c>
      <c r="K1259" s="92">
        <v>13.446241874123199</v>
      </c>
    </row>
    <row r="1260" spans="2:11" x14ac:dyDescent="0.2">
      <c r="B1260" s="295">
        <v>19</v>
      </c>
      <c r="C1260" s="295">
        <v>4010</v>
      </c>
      <c r="D1260" s="312" t="s">
        <v>1829</v>
      </c>
      <c r="E1260" s="310">
        <v>8363</v>
      </c>
      <c r="F1260" s="310">
        <v>3998</v>
      </c>
      <c r="G1260" s="310">
        <v>712</v>
      </c>
      <c r="H1260" s="311">
        <v>0.47805811311730201</v>
      </c>
      <c r="I1260" s="249">
        <v>17.360955056179801</v>
      </c>
      <c r="J1260" s="249">
        <v>0.63044343750644405</v>
      </c>
      <c r="K1260" s="92">
        <v>5272.3984678663901</v>
      </c>
    </row>
    <row r="1261" spans="2:11" x14ac:dyDescent="0.2">
      <c r="B1261" s="295">
        <v>19</v>
      </c>
      <c r="C1261" s="295">
        <v>4012</v>
      </c>
      <c r="D1261" s="312" t="s">
        <v>1830</v>
      </c>
      <c r="E1261" s="310">
        <v>10431</v>
      </c>
      <c r="F1261" s="310">
        <v>4793</v>
      </c>
      <c r="G1261" s="310">
        <v>1050</v>
      </c>
      <c r="H1261" s="311">
        <v>0.45949573387019499</v>
      </c>
      <c r="I1261" s="249">
        <v>14.4990476190476</v>
      </c>
      <c r="J1261" s="249">
        <v>0.58239001076615204</v>
      </c>
      <c r="K1261" s="92">
        <v>6074.9102023017404</v>
      </c>
    </row>
    <row r="1262" spans="2:11" x14ac:dyDescent="0.2">
      <c r="B1262" s="295">
        <v>19</v>
      </c>
      <c r="C1262" s="295">
        <v>4013</v>
      </c>
      <c r="D1262" s="312" t="s">
        <v>1831</v>
      </c>
      <c r="E1262" s="310">
        <v>4157</v>
      </c>
      <c r="F1262" s="310">
        <v>2260</v>
      </c>
      <c r="G1262" s="310">
        <v>286</v>
      </c>
      <c r="H1262" s="311">
        <v>0.54366129420255005</v>
      </c>
      <c r="I1262" s="249">
        <v>22.437062937062901</v>
      </c>
      <c r="J1262" s="249">
        <v>0.73491619751920501</v>
      </c>
      <c r="K1262" s="92">
        <v>3055.0466330873401</v>
      </c>
    </row>
    <row r="1263" spans="2:11" x14ac:dyDescent="0.2">
      <c r="B1263" s="295">
        <v>19</v>
      </c>
      <c r="C1263" s="295">
        <v>4021</v>
      </c>
      <c r="D1263" s="312" t="s">
        <v>1832</v>
      </c>
      <c r="E1263" s="310">
        <v>19342</v>
      </c>
      <c r="F1263" s="310">
        <v>29564</v>
      </c>
      <c r="G1263" s="310">
        <v>1295</v>
      </c>
      <c r="H1263" s="311">
        <v>1.5284872298624801</v>
      </c>
      <c r="I1263" s="249">
        <v>37.765250965250999</v>
      </c>
      <c r="J1263" s="249">
        <v>3.0331640913807298</v>
      </c>
      <c r="K1263" s="92">
        <v>58667.459855485999</v>
      </c>
    </row>
    <row r="1264" spans="2:11" x14ac:dyDescent="0.2">
      <c r="B1264" s="295">
        <v>19</v>
      </c>
      <c r="C1264" s="295">
        <v>4022</v>
      </c>
      <c r="D1264" s="312" t="s">
        <v>1833</v>
      </c>
      <c r="E1264" s="310">
        <v>1562</v>
      </c>
      <c r="F1264" s="310">
        <v>697</v>
      </c>
      <c r="G1264" s="310">
        <v>489</v>
      </c>
      <c r="H1264" s="311">
        <v>0.44622279129321402</v>
      </c>
      <c r="I1264" s="249">
        <v>4.6196319018404903</v>
      </c>
      <c r="J1264" s="249">
        <v>-0.118092338172554</v>
      </c>
      <c r="K1264" s="92">
        <v>-184.46023222552901</v>
      </c>
    </row>
    <row r="1265" spans="2:11" x14ac:dyDescent="0.2">
      <c r="B1265" s="295">
        <v>19</v>
      </c>
      <c r="C1265" s="295">
        <v>4023</v>
      </c>
      <c r="D1265" s="312" t="s">
        <v>1834</v>
      </c>
      <c r="E1265" s="310">
        <v>2829</v>
      </c>
      <c r="F1265" s="310">
        <v>1037</v>
      </c>
      <c r="G1265" s="310">
        <v>597</v>
      </c>
      <c r="H1265" s="311">
        <v>0.36656062212795998</v>
      </c>
      <c r="I1265" s="249">
        <v>6.4757118927973201</v>
      </c>
      <c r="J1265" s="249">
        <v>-0.100047727836433</v>
      </c>
      <c r="K1265" s="92">
        <v>-283.03502204927003</v>
      </c>
    </row>
    <row r="1266" spans="2:11" x14ac:dyDescent="0.2">
      <c r="B1266" s="295">
        <v>19</v>
      </c>
      <c r="C1266" s="295">
        <v>4024</v>
      </c>
      <c r="D1266" s="312" t="s">
        <v>1835</v>
      </c>
      <c r="E1266" s="310">
        <v>2991</v>
      </c>
      <c r="F1266" s="310">
        <v>1139</v>
      </c>
      <c r="G1266" s="310">
        <v>746</v>
      </c>
      <c r="H1266" s="311">
        <v>0.38080909394851198</v>
      </c>
      <c r="I1266" s="249">
        <v>5.5361930294906196</v>
      </c>
      <c r="J1266" s="249">
        <v>-0.110616945774947</v>
      </c>
      <c r="K1266" s="92">
        <v>-330.85528481286701</v>
      </c>
    </row>
    <row r="1267" spans="2:11" x14ac:dyDescent="0.2">
      <c r="B1267" s="295">
        <v>19</v>
      </c>
      <c r="C1267" s="295">
        <v>4026</v>
      </c>
      <c r="D1267" s="312" t="s">
        <v>1836</v>
      </c>
      <c r="E1267" s="310">
        <v>3499</v>
      </c>
      <c r="F1267" s="310">
        <v>782</v>
      </c>
      <c r="G1267" s="310">
        <v>208</v>
      </c>
      <c r="H1267" s="311">
        <v>0.22349242640754499</v>
      </c>
      <c r="I1267" s="249">
        <v>20.581730769230798</v>
      </c>
      <c r="J1267" s="249">
        <v>0.25920319516308798</v>
      </c>
      <c r="K1267" s="92">
        <v>906.95197987564597</v>
      </c>
    </row>
    <row r="1268" spans="2:11" x14ac:dyDescent="0.2">
      <c r="B1268" s="295">
        <v>19</v>
      </c>
      <c r="C1268" s="295">
        <v>4027</v>
      </c>
      <c r="D1268" s="312" t="s">
        <v>1837</v>
      </c>
      <c r="E1268" s="310">
        <v>5546</v>
      </c>
      <c r="F1268" s="310">
        <v>1369</v>
      </c>
      <c r="G1268" s="310">
        <v>512</v>
      </c>
      <c r="H1268" s="311">
        <v>0.246844572664984</v>
      </c>
      <c r="I1268" s="249">
        <v>13.505859375</v>
      </c>
      <c r="J1268" s="249">
        <v>0.10950387236369399</v>
      </c>
      <c r="K1268" s="92">
        <v>607.30847612904495</v>
      </c>
    </row>
    <row r="1269" spans="2:11" x14ac:dyDescent="0.2">
      <c r="B1269" s="295">
        <v>19</v>
      </c>
      <c r="C1269" s="295">
        <v>4028</v>
      </c>
      <c r="D1269" s="312" t="s">
        <v>1838</v>
      </c>
      <c r="E1269" s="310">
        <v>1053</v>
      </c>
      <c r="F1269" s="310">
        <v>121</v>
      </c>
      <c r="G1269" s="310">
        <v>400</v>
      </c>
      <c r="H1269" s="311">
        <v>0.114909781576448</v>
      </c>
      <c r="I1269" s="249">
        <v>2.9350000000000001</v>
      </c>
      <c r="J1269" s="249">
        <v>-0.59552403586993297</v>
      </c>
      <c r="K1269" s="92">
        <v>-627.08680977103995</v>
      </c>
    </row>
    <row r="1270" spans="2:11" x14ac:dyDescent="0.2">
      <c r="B1270" s="295">
        <v>19</v>
      </c>
      <c r="C1270" s="295">
        <v>4029</v>
      </c>
      <c r="D1270" s="312" t="s">
        <v>1839</v>
      </c>
      <c r="E1270" s="310">
        <v>5414</v>
      </c>
      <c r="F1270" s="310">
        <v>1801</v>
      </c>
      <c r="G1270" s="310">
        <v>535</v>
      </c>
      <c r="H1270" s="311">
        <v>0.332656076837828</v>
      </c>
      <c r="I1270" s="249">
        <v>13.485981308411199</v>
      </c>
      <c r="J1270" s="249">
        <v>0.20697256803310099</v>
      </c>
      <c r="K1270" s="92">
        <v>1120.54948333121</v>
      </c>
    </row>
    <row r="1271" spans="2:11" x14ac:dyDescent="0.2">
      <c r="B1271" s="295">
        <v>19</v>
      </c>
      <c r="C1271" s="295">
        <v>4030</v>
      </c>
      <c r="D1271" s="312" t="s">
        <v>1840</v>
      </c>
      <c r="E1271" s="310">
        <v>2074</v>
      </c>
      <c r="F1271" s="310">
        <v>654</v>
      </c>
      <c r="G1271" s="310">
        <v>237</v>
      </c>
      <c r="H1271" s="311">
        <v>0.31533269045322998</v>
      </c>
      <c r="I1271" s="249">
        <v>11.510548523206801</v>
      </c>
      <c r="J1271" s="249">
        <v>-9.0077426631672997E-3</v>
      </c>
      <c r="K1271" s="92">
        <v>-18.682058283408999</v>
      </c>
    </row>
    <row r="1272" spans="2:11" x14ac:dyDescent="0.2">
      <c r="B1272" s="295">
        <v>19</v>
      </c>
      <c r="C1272" s="295">
        <v>4031</v>
      </c>
      <c r="D1272" s="312" t="s">
        <v>1841</v>
      </c>
      <c r="E1272" s="310">
        <v>1750</v>
      </c>
      <c r="F1272" s="310">
        <v>413</v>
      </c>
      <c r="G1272" s="310">
        <v>473</v>
      </c>
      <c r="H1272" s="311">
        <v>0.23599999999999999</v>
      </c>
      <c r="I1272" s="249">
        <v>4.5729386892177599</v>
      </c>
      <c r="J1272" s="249">
        <v>-0.36533355078040802</v>
      </c>
      <c r="K1272" s="92">
        <v>-639.333713865714</v>
      </c>
    </row>
    <row r="1273" spans="2:11" x14ac:dyDescent="0.2">
      <c r="B1273" s="295">
        <v>19</v>
      </c>
      <c r="C1273" s="295">
        <v>4032</v>
      </c>
      <c r="D1273" s="312" t="s">
        <v>1842</v>
      </c>
      <c r="E1273" s="310">
        <v>2112</v>
      </c>
      <c r="F1273" s="310">
        <v>2735</v>
      </c>
      <c r="G1273" s="310">
        <v>349</v>
      </c>
      <c r="H1273" s="311">
        <v>1.2949810606060601</v>
      </c>
      <c r="I1273" s="249">
        <v>13.8882521489971</v>
      </c>
      <c r="J1273" s="249">
        <v>1.2546775305472799</v>
      </c>
      <c r="K1273" s="92">
        <v>2649.87894451584</v>
      </c>
    </row>
    <row r="1274" spans="2:11" x14ac:dyDescent="0.2">
      <c r="B1274" s="295">
        <v>19</v>
      </c>
      <c r="C1274" s="295">
        <v>4033</v>
      </c>
      <c r="D1274" s="312" t="s">
        <v>1843</v>
      </c>
      <c r="E1274" s="310">
        <v>5633</v>
      </c>
      <c r="F1274" s="310">
        <v>1790</v>
      </c>
      <c r="G1274" s="310">
        <v>455</v>
      </c>
      <c r="H1274" s="311">
        <v>0.31777028226522303</v>
      </c>
      <c r="I1274" s="249">
        <v>16.314285714285699</v>
      </c>
      <c r="J1274" s="249">
        <v>0.29873292394686701</v>
      </c>
      <c r="K1274" s="92">
        <v>1682.7625605927001</v>
      </c>
    </row>
    <row r="1275" spans="2:11" x14ac:dyDescent="0.2">
      <c r="B1275" s="295">
        <v>19</v>
      </c>
      <c r="C1275" s="295">
        <v>4034</v>
      </c>
      <c r="D1275" s="312" t="s">
        <v>1844</v>
      </c>
      <c r="E1275" s="310">
        <v>8825</v>
      </c>
      <c r="F1275" s="310">
        <v>2587</v>
      </c>
      <c r="G1275" s="310">
        <v>511</v>
      </c>
      <c r="H1275" s="311">
        <v>0.29314447592067999</v>
      </c>
      <c r="I1275" s="249">
        <v>22.332681017612501</v>
      </c>
      <c r="J1275" s="249">
        <v>0.60389265356865296</v>
      </c>
      <c r="K1275" s="92">
        <v>5329.3526677433601</v>
      </c>
    </row>
    <row r="1276" spans="2:11" x14ac:dyDescent="0.2">
      <c r="B1276" s="295">
        <v>19</v>
      </c>
      <c r="C1276" s="295">
        <v>4035</v>
      </c>
      <c r="D1276" s="312" t="s">
        <v>1845</v>
      </c>
      <c r="E1276" s="310">
        <v>4105</v>
      </c>
      <c r="F1276" s="310">
        <v>777</v>
      </c>
      <c r="G1276" s="310">
        <v>328</v>
      </c>
      <c r="H1276" s="311">
        <v>0.18928136419001201</v>
      </c>
      <c r="I1276" s="249">
        <v>14.884146341463399</v>
      </c>
      <c r="J1276" s="249">
        <v>3.6189864463133499E-2</v>
      </c>
      <c r="K1276" s="92">
        <v>148.559393621163</v>
      </c>
    </row>
    <row r="1277" spans="2:11" x14ac:dyDescent="0.2">
      <c r="B1277" s="295">
        <v>19</v>
      </c>
      <c r="C1277" s="295">
        <v>4037</v>
      </c>
      <c r="D1277" s="312" t="s">
        <v>1846</v>
      </c>
      <c r="E1277" s="310">
        <v>4072</v>
      </c>
      <c r="F1277" s="310">
        <v>770</v>
      </c>
      <c r="G1277" s="310">
        <v>432</v>
      </c>
      <c r="H1277" s="311">
        <v>0.18909626719056999</v>
      </c>
      <c r="I1277" s="249">
        <v>11.2083333333333</v>
      </c>
      <c r="J1277" s="249">
        <v>-9.7169029653774303E-2</v>
      </c>
      <c r="K1277" s="92">
        <v>-395.672288750169</v>
      </c>
    </row>
    <row r="1278" spans="2:11" x14ac:dyDescent="0.2">
      <c r="B1278" s="295">
        <v>19</v>
      </c>
      <c r="C1278" s="295">
        <v>4038</v>
      </c>
      <c r="D1278" s="312" t="s">
        <v>1847</v>
      </c>
      <c r="E1278" s="310">
        <v>8568</v>
      </c>
      <c r="F1278" s="310">
        <v>1973</v>
      </c>
      <c r="G1278" s="310">
        <v>825</v>
      </c>
      <c r="H1278" s="311">
        <v>0.230275443510738</v>
      </c>
      <c r="I1278" s="249">
        <v>12.776969696969701</v>
      </c>
      <c r="J1278" s="249">
        <v>0.175887194133791</v>
      </c>
      <c r="K1278" s="92">
        <v>1507.00147933832</v>
      </c>
    </row>
    <row r="1279" spans="2:11" x14ac:dyDescent="0.2">
      <c r="B1279" s="295">
        <v>19</v>
      </c>
      <c r="C1279" s="295">
        <v>4039</v>
      </c>
      <c r="D1279" s="312" t="s">
        <v>1848</v>
      </c>
      <c r="E1279" s="310">
        <v>1991</v>
      </c>
      <c r="F1279" s="310">
        <v>528</v>
      </c>
      <c r="G1279" s="310">
        <v>385</v>
      </c>
      <c r="H1279" s="311">
        <v>0.26519337016574601</v>
      </c>
      <c r="I1279" s="249">
        <v>6.54285714285714</v>
      </c>
      <c r="J1279" s="249">
        <v>-0.250601703553056</v>
      </c>
      <c r="K1279" s="92">
        <v>-498.94799177413398</v>
      </c>
    </row>
    <row r="1280" spans="2:11" x14ac:dyDescent="0.2">
      <c r="B1280" s="295">
        <v>19</v>
      </c>
      <c r="C1280" s="295">
        <v>4040</v>
      </c>
      <c r="D1280" s="312" t="s">
        <v>1849</v>
      </c>
      <c r="E1280" s="310">
        <v>11881</v>
      </c>
      <c r="F1280" s="310">
        <v>8725</v>
      </c>
      <c r="G1280" s="310">
        <v>848</v>
      </c>
      <c r="H1280" s="311">
        <v>0.73436579412507397</v>
      </c>
      <c r="I1280" s="249">
        <v>24.299528301886799</v>
      </c>
      <c r="J1280" s="249">
        <v>1.3182669509174101</v>
      </c>
      <c r="K1280" s="92">
        <v>15662.3296438497</v>
      </c>
    </row>
    <row r="1281" spans="2:11" x14ac:dyDescent="0.2">
      <c r="B1281" s="295">
        <v>19</v>
      </c>
      <c r="C1281" s="295">
        <v>4041</v>
      </c>
      <c r="D1281" s="312" t="s">
        <v>1850</v>
      </c>
      <c r="E1281" s="310">
        <v>2202</v>
      </c>
      <c r="F1281" s="310">
        <v>874</v>
      </c>
      <c r="G1281" s="310">
        <v>415</v>
      </c>
      <c r="H1281" s="311">
        <v>0.39691189827429602</v>
      </c>
      <c r="I1281" s="249">
        <v>7.4120481927710804</v>
      </c>
      <c r="J1281" s="249">
        <v>-5.3312989857359598E-2</v>
      </c>
      <c r="K1281" s="92">
        <v>-117.395203665906</v>
      </c>
    </row>
    <row r="1282" spans="2:11" x14ac:dyDescent="0.2">
      <c r="B1282" s="295">
        <v>19</v>
      </c>
      <c r="C1282" s="295">
        <v>4042</v>
      </c>
      <c r="D1282" s="312" t="s">
        <v>1851</v>
      </c>
      <c r="E1282" s="310">
        <v>3013</v>
      </c>
      <c r="F1282" s="310">
        <v>830</v>
      </c>
      <c r="G1282" s="310">
        <v>147</v>
      </c>
      <c r="H1282" s="311">
        <v>0.27547295054762699</v>
      </c>
      <c r="I1282" s="249">
        <v>26.1428571428571</v>
      </c>
      <c r="J1282" s="249">
        <v>0.503132917856146</v>
      </c>
      <c r="K1282" s="92">
        <v>1515.9394815005701</v>
      </c>
    </row>
    <row r="1283" spans="2:11" x14ac:dyDescent="0.2">
      <c r="B1283" s="295">
        <v>19</v>
      </c>
      <c r="C1283" s="295">
        <v>4044</v>
      </c>
      <c r="D1283" s="312" t="s">
        <v>1852</v>
      </c>
      <c r="E1283" s="310">
        <v>7240</v>
      </c>
      <c r="F1283" s="310">
        <v>2540</v>
      </c>
      <c r="G1283" s="310">
        <v>795</v>
      </c>
      <c r="H1283" s="311">
        <v>0.350828729281768</v>
      </c>
      <c r="I1283" s="249">
        <v>12.3018867924528</v>
      </c>
      <c r="J1283" s="249">
        <v>0.25425712647674897</v>
      </c>
      <c r="K1283" s="92">
        <v>1840.8215956916599</v>
      </c>
    </row>
    <row r="1284" spans="2:11" x14ac:dyDescent="0.2">
      <c r="B1284" s="295">
        <v>19</v>
      </c>
      <c r="C1284" s="295">
        <v>4045</v>
      </c>
      <c r="D1284" s="312" t="s">
        <v>1853</v>
      </c>
      <c r="E1284" s="310">
        <v>20852</v>
      </c>
      <c r="F1284" s="310">
        <v>8427</v>
      </c>
      <c r="G1284" s="310">
        <v>1041</v>
      </c>
      <c r="H1284" s="311">
        <v>0.404133896029158</v>
      </c>
      <c r="I1284" s="249">
        <v>28.125840537944299</v>
      </c>
      <c r="J1284" s="249">
        <v>1.39264010609889</v>
      </c>
      <c r="K1284" s="92">
        <v>29039.331492374</v>
      </c>
    </row>
    <row r="1285" spans="2:11" x14ac:dyDescent="0.2">
      <c r="B1285" s="295">
        <v>19</v>
      </c>
      <c r="C1285" s="295">
        <v>4046</v>
      </c>
      <c r="D1285" s="312" t="s">
        <v>1854</v>
      </c>
      <c r="E1285" s="310">
        <v>1566</v>
      </c>
      <c r="F1285" s="310">
        <v>313</v>
      </c>
      <c r="G1285" s="310">
        <v>431</v>
      </c>
      <c r="H1285" s="311">
        <v>0.199872286079183</v>
      </c>
      <c r="I1285" s="249">
        <v>4.3596287703016197</v>
      </c>
      <c r="J1285" s="249">
        <v>-0.42323848755496601</v>
      </c>
      <c r="K1285" s="92">
        <v>-662.79147151107702</v>
      </c>
    </row>
    <row r="1286" spans="2:11" x14ac:dyDescent="0.2">
      <c r="B1286" s="295">
        <v>19</v>
      </c>
      <c r="C1286" s="295">
        <v>4047</v>
      </c>
      <c r="D1286" s="312" t="s">
        <v>1855</v>
      </c>
      <c r="E1286" s="310">
        <v>4702</v>
      </c>
      <c r="F1286" s="310">
        <v>3695</v>
      </c>
      <c r="G1286" s="310">
        <v>915</v>
      </c>
      <c r="H1286" s="311">
        <v>0.78583581454700102</v>
      </c>
      <c r="I1286" s="249">
        <v>9.1770491803278702</v>
      </c>
      <c r="J1286" s="249">
        <v>0.57029974183198595</v>
      </c>
      <c r="K1286" s="92">
        <v>2681.5493860940001</v>
      </c>
    </row>
    <row r="1287" spans="2:11" x14ac:dyDescent="0.2">
      <c r="B1287" s="295">
        <v>19</v>
      </c>
      <c r="C1287" s="295">
        <v>4048</v>
      </c>
      <c r="D1287" s="312" t="s">
        <v>1856</v>
      </c>
      <c r="E1287" s="310">
        <v>6484</v>
      </c>
      <c r="F1287" s="310">
        <v>2176</v>
      </c>
      <c r="G1287" s="310">
        <v>883</v>
      </c>
      <c r="H1287" s="311">
        <v>0.33559531153608901</v>
      </c>
      <c r="I1287" s="249">
        <v>9.8074745186863002</v>
      </c>
      <c r="J1287" s="249">
        <v>0.118312252217948</v>
      </c>
      <c r="K1287" s="92">
        <v>767.13664338117701</v>
      </c>
    </row>
    <row r="1288" spans="2:11" x14ac:dyDescent="0.2">
      <c r="B1288" s="295">
        <v>19</v>
      </c>
      <c r="C1288" s="295">
        <v>4049</v>
      </c>
      <c r="D1288" s="312" t="s">
        <v>1857</v>
      </c>
      <c r="E1288" s="310">
        <v>4823</v>
      </c>
      <c r="F1288" s="310">
        <v>815</v>
      </c>
      <c r="G1288" s="310">
        <v>726</v>
      </c>
      <c r="H1288" s="311">
        <v>0.16898196143479199</v>
      </c>
      <c r="I1288" s="249">
        <v>7.7658402203856696</v>
      </c>
      <c r="J1288" s="249">
        <v>-0.216926020759835</v>
      </c>
      <c r="K1288" s="92">
        <v>-1046.23419812468</v>
      </c>
    </row>
    <row r="1289" spans="2:11" x14ac:dyDescent="0.2">
      <c r="B1289" s="295">
        <v>19</v>
      </c>
      <c r="C1289" s="295">
        <v>4061</v>
      </c>
      <c r="D1289" s="312" t="s">
        <v>1858</v>
      </c>
      <c r="E1289" s="310">
        <v>1845</v>
      </c>
      <c r="F1289" s="310">
        <v>274</v>
      </c>
      <c r="G1289" s="310">
        <v>344</v>
      </c>
      <c r="H1289" s="311">
        <v>0.14850948509485101</v>
      </c>
      <c r="I1289" s="249">
        <v>6.15988372093023</v>
      </c>
      <c r="J1289" s="249">
        <v>-0.40996106277414501</v>
      </c>
      <c r="K1289" s="92">
        <v>-756.37816081829806</v>
      </c>
    </row>
    <row r="1290" spans="2:11" x14ac:dyDescent="0.2">
      <c r="B1290" s="295">
        <v>19</v>
      </c>
      <c r="C1290" s="295">
        <v>4062</v>
      </c>
      <c r="D1290" s="312" t="s">
        <v>1859</v>
      </c>
      <c r="E1290" s="310">
        <v>4776</v>
      </c>
      <c r="F1290" s="310">
        <v>1619</v>
      </c>
      <c r="G1290" s="310">
        <v>539</v>
      </c>
      <c r="H1290" s="311">
        <v>0.33898659966499201</v>
      </c>
      <c r="I1290" s="249">
        <v>11.8645640074211</v>
      </c>
      <c r="J1290" s="249">
        <v>0.132653130442069</v>
      </c>
      <c r="K1290" s="92">
        <v>633.55135099132201</v>
      </c>
    </row>
    <row r="1291" spans="2:11" x14ac:dyDescent="0.2">
      <c r="B1291" s="295">
        <v>19</v>
      </c>
      <c r="C1291" s="295">
        <v>4063</v>
      </c>
      <c r="D1291" s="312" t="s">
        <v>1860</v>
      </c>
      <c r="E1291" s="310">
        <v>7946</v>
      </c>
      <c r="F1291" s="310">
        <v>4401</v>
      </c>
      <c r="G1291" s="310">
        <v>1058</v>
      </c>
      <c r="H1291" s="311">
        <v>0.55386357915932505</v>
      </c>
      <c r="I1291" s="249">
        <v>11.6701323251418</v>
      </c>
      <c r="J1291" s="249">
        <v>0.50178126914932797</v>
      </c>
      <c r="K1291" s="92">
        <v>3987.1539646605602</v>
      </c>
    </row>
    <row r="1292" spans="2:11" x14ac:dyDescent="0.2">
      <c r="B1292" s="295">
        <v>19</v>
      </c>
      <c r="C1292" s="295">
        <v>4064</v>
      </c>
      <c r="D1292" s="312" t="s">
        <v>1861</v>
      </c>
      <c r="E1292" s="310">
        <v>995</v>
      </c>
      <c r="F1292" s="310">
        <v>218</v>
      </c>
      <c r="G1292" s="310">
        <v>281</v>
      </c>
      <c r="H1292" s="311">
        <v>0.21909547738693499</v>
      </c>
      <c r="I1292" s="249">
        <v>4.3167259786476899</v>
      </c>
      <c r="J1292" s="249">
        <v>-0.422929825033108</v>
      </c>
      <c r="K1292" s="92">
        <v>-420.815175907943</v>
      </c>
    </row>
    <row r="1293" spans="2:11" x14ac:dyDescent="0.2">
      <c r="B1293" s="295">
        <v>19</v>
      </c>
      <c r="C1293" s="295">
        <v>4065</v>
      </c>
      <c r="D1293" s="312" t="s">
        <v>1862</v>
      </c>
      <c r="E1293" s="310">
        <v>3880</v>
      </c>
      <c r="F1293" s="310">
        <v>1163</v>
      </c>
      <c r="G1293" s="310">
        <v>391</v>
      </c>
      <c r="H1293" s="311">
        <v>0.29974226804123699</v>
      </c>
      <c r="I1293" s="249">
        <v>12.897698209718699</v>
      </c>
      <c r="J1293" s="249">
        <v>8.9240338543647907E-2</v>
      </c>
      <c r="K1293" s="92">
        <v>346.25251354935398</v>
      </c>
    </row>
    <row r="1294" spans="2:11" x14ac:dyDescent="0.2">
      <c r="B1294" s="295">
        <v>19</v>
      </c>
      <c r="C1294" s="295">
        <v>4066</v>
      </c>
      <c r="D1294" s="312" t="s">
        <v>1863</v>
      </c>
      <c r="E1294" s="310">
        <v>1053</v>
      </c>
      <c r="F1294" s="310">
        <v>152</v>
      </c>
      <c r="G1294" s="310">
        <v>230</v>
      </c>
      <c r="H1294" s="311">
        <v>0.14434947768281101</v>
      </c>
      <c r="I1294" s="249">
        <v>5.2391304347826102</v>
      </c>
      <c r="J1294" s="249">
        <v>-0.47747027212716697</v>
      </c>
      <c r="K1294" s="92">
        <v>-502.77619654990599</v>
      </c>
    </row>
    <row r="1295" spans="2:11" x14ac:dyDescent="0.2">
      <c r="B1295" s="295">
        <v>19</v>
      </c>
      <c r="C1295" s="295">
        <v>4067</v>
      </c>
      <c r="D1295" s="312" t="s">
        <v>1864</v>
      </c>
      <c r="E1295" s="310">
        <v>1640</v>
      </c>
      <c r="F1295" s="310">
        <v>373</v>
      </c>
      <c r="G1295" s="310">
        <v>274</v>
      </c>
      <c r="H1295" s="311">
        <v>0.22743902439024399</v>
      </c>
      <c r="I1295" s="249">
        <v>7.34671532846715</v>
      </c>
      <c r="J1295" s="249">
        <v>-0.28017314742683003</v>
      </c>
      <c r="K1295" s="92">
        <v>-459.48396178000098</v>
      </c>
    </row>
    <row r="1296" spans="2:11" x14ac:dyDescent="0.2">
      <c r="B1296" s="295">
        <v>19</v>
      </c>
      <c r="C1296" s="295">
        <v>4068</v>
      </c>
      <c r="D1296" s="312" t="s">
        <v>1865</v>
      </c>
      <c r="E1296" s="310">
        <v>2422</v>
      </c>
      <c r="F1296" s="310">
        <v>835</v>
      </c>
      <c r="G1296" s="310">
        <v>776</v>
      </c>
      <c r="H1296" s="311">
        <v>0.34475639966969401</v>
      </c>
      <c r="I1296" s="249">
        <v>4.1971649484536098</v>
      </c>
      <c r="J1296" s="249">
        <v>-0.22315430388358601</v>
      </c>
      <c r="K1296" s="92">
        <v>-540.47972400604601</v>
      </c>
    </row>
    <row r="1297" spans="2:11" x14ac:dyDescent="0.2">
      <c r="B1297" s="295">
        <v>19</v>
      </c>
      <c r="C1297" s="295">
        <v>4071</v>
      </c>
      <c r="D1297" s="312" t="s">
        <v>1866</v>
      </c>
      <c r="E1297" s="310">
        <v>2109</v>
      </c>
      <c r="F1297" s="310">
        <v>661</v>
      </c>
      <c r="G1297" s="310">
        <v>558</v>
      </c>
      <c r="H1297" s="311">
        <v>0.31341868183973398</v>
      </c>
      <c r="I1297" s="249">
        <v>4.9641577060931903</v>
      </c>
      <c r="J1297" s="249">
        <v>-0.24492582276834901</v>
      </c>
      <c r="K1297" s="92">
        <v>-516.54856021844898</v>
      </c>
    </row>
    <row r="1298" spans="2:11" x14ac:dyDescent="0.2">
      <c r="B1298" s="295">
        <v>19</v>
      </c>
      <c r="C1298" s="295">
        <v>4072</v>
      </c>
      <c r="D1298" s="312" t="s">
        <v>1867</v>
      </c>
      <c r="E1298" s="310">
        <v>2833</v>
      </c>
      <c r="F1298" s="310">
        <v>1314</v>
      </c>
      <c r="G1298" s="310">
        <v>592</v>
      </c>
      <c r="H1298" s="311">
        <v>0.46381927285563002</v>
      </c>
      <c r="I1298" s="249">
        <v>7.0050675675675702</v>
      </c>
      <c r="J1298" s="249">
        <v>3.5943534550006803E-2</v>
      </c>
      <c r="K1298" s="92">
        <v>101.828033380169</v>
      </c>
    </row>
    <row r="1299" spans="2:11" x14ac:dyDescent="0.2">
      <c r="B1299" s="295">
        <v>19</v>
      </c>
      <c r="C1299" s="295">
        <v>4073</v>
      </c>
      <c r="D1299" s="312" t="s">
        <v>1868</v>
      </c>
      <c r="E1299" s="310">
        <v>2037</v>
      </c>
      <c r="F1299" s="310">
        <v>454</v>
      </c>
      <c r="G1299" s="310">
        <v>315</v>
      </c>
      <c r="H1299" s="311">
        <v>0.22287677957781099</v>
      </c>
      <c r="I1299" s="249">
        <v>7.90793650793651</v>
      </c>
      <c r="J1299" s="249">
        <v>-0.25074244461395701</v>
      </c>
      <c r="K1299" s="92">
        <v>-510.76235967862999</v>
      </c>
    </row>
    <row r="1300" spans="2:11" x14ac:dyDescent="0.2">
      <c r="B1300" s="295">
        <v>19</v>
      </c>
      <c r="C1300" s="295">
        <v>4074</v>
      </c>
      <c r="D1300" s="312" t="s">
        <v>1869</v>
      </c>
      <c r="E1300" s="310">
        <v>2416</v>
      </c>
      <c r="F1300" s="310">
        <v>463</v>
      </c>
      <c r="G1300" s="310">
        <v>534</v>
      </c>
      <c r="H1300" s="311">
        <v>0.191639072847682</v>
      </c>
      <c r="I1300" s="249">
        <v>5.3913857677902604</v>
      </c>
      <c r="J1300" s="249">
        <v>-0.36447688879754803</v>
      </c>
      <c r="K1300" s="92">
        <v>-880.57616333487499</v>
      </c>
    </row>
    <row r="1301" spans="2:11" x14ac:dyDescent="0.2">
      <c r="B1301" s="295">
        <v>19</v>
      </c>
      <c r="C1301" s="295">
        <v>4075</v>
      </c>
      <c r="D1301" s="312" t="s">
        <v>1870</v>
      </c>
      <c r="E1301" s="310">
        <v>4502</v>
      </c>
      <c r="F1301" s="310">
        <v>1035</v>
      </c>
      <c r="G1301" s="310">
        <v>486</v>
      </c>
      <c r="H1301" s="311">
        <v>0.22989782318969301</v>
      </c>
      <c r="I1301" s="249">
        <v>11.393004115226301</v>
      </c>
      <c r="J1301" s="249">
        <v>-2.5523237787409898E-2</v>
      </c>
      <c r="K1301" s="92">
        <v>-114.905616518919</v>
      </c>
    </row>
    <row r="1302" spans="2:11" x14ac:dyDescent="0.2">
      <c r="B1302" s="295">
        <v>19</v>
      </c>
      <c r="C1302" s="295">
        <v>4076</v>
      </c>
      <c r="D1302" s="312" t="s">
        <v>1871</v>
      </c>
      <c r="E1302" s="310">
        <v>2902</v>
      </c>
      <c r="F1302" s="310">
        <v>675</v>
      </c>
      <c r="G1302" s="310">
        <v>825</v>
      </c>
      <c r="H1302" s="311">
        <v>0.23259820813232299</v>
      </c>
      <c r="I1302" s="249">
        <v>4.3357575757575804</v>
      </c>
      <c r="J1302" s="249">
        <v>-0.33506689607610102</v>
      </c>
      <c r="K1302" s="92">
        <v>-972.36413241284504</v>
      </c>
    </row>
    <row r="1303" spans="2:11" x14ac:dyDescent="0.2">
      <c r="B1303" s="295">
        <v>19</v>
      </c>
      <c r="C1303" s="295">
        <v>4077</v>
      </c>
      <c r="D1303" s="312" t="s">
        <v>1872</v>
      </c>
      <c r="E1303" s="310">
        <v>1511</v>
      </c>
      <c r="F1303" s="310">
        <v>223</v>
      </c>
      <c r="G1303" s="310">
        <v>322</v>
      </c>
      <c r="H1303" s="311">
        <v>0.14758438120449999</v>
      </c>
      <c r="I1303" s="249">
        <v>5.3850931677018599</v>
      </c>
      <c r="J1303" s="249">
        <v>-0.45130412803148101</v>
      </c>
      <c r="K1303" s="92">
        <v>-681.92053745556802</v>
      </c>
    </row>
    <row r="1304" spans="2:11" x14ac:dyDescent="0.2">
      <c r="B1304" s="295">
        <v>19</v>
      </c>
      <c r="C1304" s="295">
        <v>4078</v>
      </c>
      <c r="D1304" s="312" t="s">
        <v>1873</v>
      </c>
      <c r="E1304" s="310">
        <v>485</v>
      </c>
      <c r="F1304" s="310">
        <v>83</v>
      </c>
      <c r="G1304" s="310">
        <v>247</v>
      </c>
      <c r="H1304" s="311">
        <v>0.17113402061855701</v>
      </c>
      <c r="I1304" s="249">
        <v>2.2995951417003999</v>
      </c>
      <c r="J1304" s="249">
        <v>-0.57191308774136196</v>
      </c>
      <c r="K1304" s="92">
        <v>-277.37784755455999</v>
      </c>
    </row>
    <row r="1305" spans="2:11" x14ac:dyDescent="0.2">
      <c r="B1305" s="295">
        <v>19</v>
      </c>
      <c r="C1305" s="295">
        <v>4079</v>
      </c>
      <c r="D1305" s="312" t="s">
        <v>1874</v>
      </c>
      <c r="E1305" s="310">
        <v>1415</v>
      </c>
      <c r="F1305" s="310">
        <v>277</v>
      </c>
      <c r="G1305" s="310">
        <v>391</v>
      </c>
      <c r="H1305" s="311">
        <v>0.19575971731448799</v>
      </c>
      <c r="I1305" s="249">
        <v>4.3273657289002596</v>
      </c>
      <c r="J1305" s="249">
        <v>-0.43495567118373102</v>
      </c>
      <c r="K1305" s="92">
        <v>-615.46227472497901</v>
      </c>
    </row>
    <row r="1306" spans="2:11" x14ac:dyDescent="0.2">
      <c r="B1306" s="295">
        <v>19</v>
      </c>
      <c r="C1306" s="295">
        <v>4080</v>
      </c>
      <c r="D1306" s="312" t="s">
        <v>1875</v>
      </c>
      <c r="E1306" s="310">
        <v>7328</v>
      </c>
      <c r="F1306" s="310">
        <v>3859</v>
      </c>
      <c r="G1306" s="310">
        <v>1193</v>
      </c>
      <c r="H1306" s="311">
        <v>0.52661026200873395</v>
      </c>
      <c r="I1306" s="249">
        <v>9.3772003352891904</v>
      </c>
      <c r="J1306" s="249">
        <v>0.36376082528127301</v>
      </c>
      <c r="K1306" s="92">
        <v>2665.6393276611698</v>
      </c>
    </row>
    <row r="1307" spans="2:11" x14ac:dyDescent="0.2">
      <c r="B1307" s="295">
        <v>19</v>
      </c>
      <c r="C1307" s="295">
        <v>4081</v>
      </c>
      <c r="D1307" s="312" t="s">
        <v>1876</v>
      </c>
      <c r="E1307" s="310">
        <v>3698</v>
      </c>
      <c r="F1307" s="310">
        <v>865</v>
      </c>
      <c r="G1307" s="310">
        <v>256</v>
      </c>
      <c r="H1307" s="311">
        <v>0.23391022174148199</v>
      </c>
      <c r="I1307" s="249">
        <v>17.82421875</v>
      </c>
      <c r="J1307" s="249">
        <v>0.18016884726660001</v>
      </c>
      <c r="K1307" s="92">
        <v>666.26439719188704</v>
      </c>
    </row>
    <row r="1308" spans="2:11" x14ac:dyDescent="0.2">
      <c r="B1308" s="295">
        <v>19</v>
      </c>
      <c r="C1308" s="295">
        <v>4082</v>
      </c>
      <c r="D1308" s="312" t="s">
        <v>1877</v>
      </c>
      <c r="E1308" s="310">
        <v>16484</v>
      </c>
      <c r="F1308" s="310">
        <v>8012</v>
      </c>
      <c r="G1308" s="310">
        <v>1232</v>
      </c>
      <c r="H1308" s="311">
        <v>0.48604707595243901</v>
      </c>
      <c r="I1308" s="249">
        <v>19.883116883116902</v>
      </c>
      <c r="J1308" s="249">
        <v>1.03272599818761</v>
      </c>
      <c r="K1308" s="92">
        <v>17023.455354124599</v>
      </c>
    </row>
    <row r="1309" spans="2:11" x14ac:dyDescent="0.2">
      <c r="B1309" s="295">
        <v>19</v>
      </c>
      <c r="C1309" s="295">
        <v>4083</v>
      </c>
      <c r="D1309" s="312" t="s">
        <v>1878</v>
      </c>
      <c r="E1309" s="310">
        <v>4482</v>
      </c>
      <c r="F1309" s="310">
        <v>1083</v>
      </c>
      <c r="G1309" s="310">
        <v>467</v>
      </c>
      <c r="H1309" s="311">
        <v>0.24163319946452499</v>
      </c>
      <c r="I1309" s="249">
        <v>11.916488222698099</v>
      </c>
      <c r="J1309" s="249">
        <v>6.6169406410327104E-3</v>
      </c>
      <c r="K1309" s="92">
        <v>29.657127953108599</v>
      </c>
    </row>
    <row r="1310" spans="2:11" x14ac:dyDescent="0.2">
      <c r="B1310" s="295">
        <v>19</v>
      </c>
      <c r="C1310" s="295">
        <v>4084</v>
      </c>
      <c r="D1310" s="312" t="s">
        <v>1879</v>
      </c>
      <c r="E1310" s="310">
        <v>609</v>
      </c>
      <c r="F1310" s="310">
        <v>76</v>
      </c>
      <c r="G1310" s="310">
        <v>164</v>
      </c>
      <c r="H1310" s="311">
        <v>0.124794745484401</v>
      </c>
      <c r="I1310" s="249">
        <v>4.1768292682926802</v>
      </c>
      <c r="J1310" s="249">
        <v>-0.55560539292280597</v>
      </c>
      <c r="K1310" s="92">
        <v>-338.36368428998901</v>
      </c>
    </row>
    <row r="1311" spans="2:11" x14ac:dyDescent="0.2">
      <c r="B1311" s="295">
        <v>19</v>
      </c>
      <c r="C1311" s="295">
        <v>4091</v>
      </c>
      <c r="D1311" s="312" t="s">
        <v>1880</v>
      </c>
      <c r="E1311" s="310">
        <v>1582</v>
      </c>
      <c r="F1311" s="310">
        <v>309</v>
      </c>
      <c r="G1311" s="310">
        <v>542</v>
      </c>
      <c r="H1311" s="311">
        <v>0.19532237673830599</v>
      </c>
      <c r="I1311" s="249">
        <v>3.4889298892988898</v>
      </c>
      <c r="J1311" s="249">
        <v>-0.45935490541012802</v>
      </c>
      <c r="K1311" s="92">
        <v>-726.69946035882197</v>
      </c>
    </row>
    <row r="1312" spans="2:11" x14ac:dyDescent="0.2">
      <c r="B1312" s="295">
        <v>19</v>
      </c>
      <c r="C1312" s="295">
        <v>4092</v>
      </c>
      <c r="D1312" s="312" t="s">
        <v>1881</v>
      </c>
      <c r="E1312" s="310">
        <v>4354</v>
      </c>
      <c r="F1312" s="310">
        <v>2398</v>
      </c>
      <c r="G1312" s="310">
        <v>505</v>
      </c>
      <c r="H1312" s="311">
        <v>0.55075792374827703</v>
      </c>
      <c r="I1312" s="249">
        <v>13.370297029703</v>
      </c>
      <c r="J1312" s="249">
        <v>0.42540626964210898</v>
      </c>
      <c r="K1312" s="92">
        <v>1852.21889802174</v>
      </c>
    </row>
    <row r="1313" spans="2:11" x14ac:dyDescent="0.2">
      <c r="B1313" s="295">
        <v>19</v>
      </c>
      <c r="C1313" s="295">
        <v>4093</v>
      </c>
      <c r="D1313" s="312" t="s">
        <v>1882</v>
      </c>
      <c r="E1313" s="310">
        <v>729</v>
      </c>
      <c r="F1313" s="310">
        <v>306</v>
      </c>
      <c r="G1313" s="310">
        <v>295</v>
      </c>
      <c r="H1313" s="311">
        <v>0.41975308641975301</v>
      </c>
      <c r="I1313" s="249">
        <v>3.50847457627119</v>
      </c>
      <c r="J1313" s="249">
        <v>-0.220762670237342</v>
      </c>
      <c r="K1313" s="92">
        <v>-160.935986603022</v>
      </c>
    </row>
    <row r="1314" spans="2:11" x14ac:dyDescent="0.2">
      <c r="B1314" s="295">
        <v>19</v>
      </c>
      <c r="C1314" s="295">
        <v>4094</v>
      </c>
      <c r="D1314" s="312" t="s">
        <v>1883</v>
      </c>
      <c r="E1314" s="310">
        <v>744</v>
      </c>
      <c r="F1314" s="310">
        <v>174</v>
      </c>
      <c r="G1314" s="310">
        <v>393</v>
      </c>
      <c r="H1314" s="311">
        <v>0.233870967741935</v>
      </c>
      <c r="I1314" s="249">
        <v>2.33587786259542</v>
      </c>
      <c r="J1314" s="249">
        <v>-0.48560194696210202</v>
      </c>
      <c r="K1314" s="92">
        <v>-361.28784853980397</v>
      </c>
    </row>
    <row r="1315" spans="2:11" x14ac:dyDescent="0.2">
      <c r="B1315" s="295">
        <v>19</v>
      </c>
      <c r="C1315" s="295">
        <v>4095</v>
      </c>
      <c r="D1315" s="312" t="s">
        <v>1884</v>
      </c>
      <c r="E1315" s="310">
        <v>11179</v>
      </c>
      <c r="F1315" s="310">
        <v>8461</v>
      </c>
      <c r="G1315" s="310">
        <v>587</v>
      </c>
      <c r="H1315" s="311">
        <v>0.75686555148045398</v>
      </c>
      <c r="I1315" s="249">
        <v>33.458262350936998</v>
      </c>
      <c r="J1315" s="249">
        <v>1.6478435846542001</v>
      </c>
      <c r="K1315" s="92">
        <v>18421.243432849398</v>
      </c>
    </row>
    <row r="1316" spans="2:11" x14ac:dyDescent="0.2">
      <c r="B1316" s="295">
        <v>19</v>
      </c>
      <c r="C1316" s="295">
        <v>4096</v>
      </c>
      <c r="D1316" s="312" t="s">
        <v>1885</v>
      </c>
      <c r="E1316" s="310">
        <v>595</v>
      </c>
      <c r="F1316" s="310">
        <v>234</v>
      </c>
      <c r="G1316" s="310">
        <v>679</v>
      </c>
      <c r="H1316" s="311">
        <v>0.39327731092437002</v>
      </c>
      <c r="I1316" s="249">
        <v>1.22091310751105</v>
      </c>
      <c r="J1316" s="249">
        <v>-0.33964702876166802</v>
      </c>
      <c r="K1316" s="92">
        <v>-202.089982113193</v>
      </c>
    </row>
    <row r="1317" spans="2:11" x14ac:dyDescent="0.2">
      <c r="B1317" s="295">
        <v>19</v>
      </c>
      <c r="C1317" s="295">
        <v>4097</v>
      </c>
      <c r="D1317" s="312" t="s">
        <v>1886</v>
      </c>
      <c r="E1317" s="310">
        <v>300</v>
      </c>
      <c r="F1317" s="310">
        <v>74</v>
      </c>
      <c r="G1317" s="310">
        <v>419</v>
      </c>
      <c r="H1317" s="311">
        <v>0.24666666666666701</v>
      </c>
      <c r="I1317" s="249">
        <v>0.89260143198090702</v>
      </c>
      <c r="J1317" s="249">
        <v>-0.538542885664684</v>
      </c>
      <c r="K1317" s="92">
        <v>-161.56286569940499</v>
      </c>
    </row>
    <row r="1318" spans="2:11" x14ac:dyDescent="0.2">
      <c r="B1318" s="295">
        <v>19</v>
      </c>
      <c r="C1318" s="295">
        <v>4099</v>
      </c>
      <c r="D1318" s="312" t="s">
        <v>1887</v>
      </c>
      <c r="E1318" s="310">
        <v>440</v>
      </c>
      <c r="F1318" s="310">
        <v>74</v>
      </c>
      <c r="G1318" s="310">
        <v>224</v>
      </c>
      <c r="H1318" s="311">
        <v>0.16818181818181799</v>
      </c>
      <c r="I1318" s="249">
        <v>2.2946428571428599</v>
      </c>
      <c r="J1318" s="249">
        <v>-0.57731198029442599</v>
      </c>
      <c r="K1318" s="92">
        <v>-254.01727132954801</v>
      </c>
    </row>
    <row r="1319" spans="2:11" x14ac:dyDescent="0.2">
      <c r="B1319" s="295">
        <v>19</v>
      </c>
      <c r="C1319" s="295">
        <v>4100</v>
      </c>
      <c r="D1319" s="312" t="s">
        <v>1888</v>
      </c>
      <c r="E1319" s="310">
        <v>3633</v>
      </c>
      <c r="F1319" s="310">
        <v>1611</v>
      </c>
      <c r="G1319" s="310">
        <v>317</v>
      </c>
      <c r="H1319" s="311">
        <v>0.44343517753922401</v>
      </c>
      <c r="I1319" s="249">
        <v>16.542586750788601</v>
      </c>
      <c r="J1319" s="249">
        <v>0.38348070997108702</v>
      </c>
      <c r="K1319" s="92">
        <v>1393.1854193249601</v>
      </c>
    </row>
    <row r="1320" spans="2:11" x14ac:dyDescent="0.2">
      <c r="B1320" s="295">
        <v>19</v>
      </c>
      <c r="C1320" s="295">
        <v>4104</v>
      </c>
      <c r="D1320" s="312" t="s">
        <v>1889</v>
      </c>
      <c r="E1320" s="310">
        <v>3113</v>
      </c>
      <c r="F1320" s="310">
        <v>2363</v>
      </c>
      <c r="G1320" s="310">
        <v>840</v>
      </c>
      <c r="H1320" s="311">
        <v>0.75907484741407005</v>
      </c>
      <c r="I1320" s="249">
        <v>6.5190476190476199</v>
      </c>
      <c r="J1320" s="249">
        <v>0.38364000043139002</v>
      </c>
      <c r="K1320" s="92">
        <v>1194.2713213429199</v>
      </c>
    </row>
    <row r="1321" spans="2:11" x14ac:dyDescent="0.2">
      <c r="B1321" s="295">
        <v>19</v>
      </c>
      <c r="C1321" s="295">
        <v>4105</v>
      </c>
      <c r="D1321" s="312" t="s">
        <v>1890</v>
      </c>
      <c r="E1321" s="310">
        <v>341</v>
      </c>
      <c r="F1321" s="310">
        <v>80</v>
      </c>
      <c r="G1321" s="310">
        <v>556</v>
      </c>
      <c r="H1321" s="311">
        <v>0.23460410557184799</v>
      </c>
      <c r="I1321" s="249">
        <v>0.75719424460431695</v>
      </c>
      <c r="J1321" s="249">
        <v>-0.55636839219326095</v>
      </c>
      <c r="K1321" s="92">
        <v>-189.72162173790201</v>
      </c>
    </row>
    <row r="1322" spans="2:11" x14ac:dyDescent="0.2">
      <c r="B1322" s="295">
        <v>19</v>
      </c>
      <c r="C1322" s="295">
        <v>4106</v>
      </c>
      <c r="D1322" s="312" t="s">
        <v>1891</v>
      </c>
      <c r="E1322" s="310">
        <v>394</v>
      </c>
      <c r="F1322" s="310">
        <v>99</v>
      </c>
      <c r="G1322" s="310">
        <v>393</v>
      </c>
      <c r="H1322" s="311">
        <v>0.25126903553299501</v>
      </c>
      <c r="I1322" s="249">
        <v>1.2544529262086499</v>
      </c>
      <c r="J1322" s="249">
        <v>-0.51653071206399803</v>
      </c>
      <c r="K1322" s="92">
        <v>-203.513100553215</v>
      </c>
    </row>
    <row r="1323" spans="2:11" x14ac:dyDescent="0.2">
      <c r="B1323" s="295">
        <v>19</v>
      </c>
      <c r="C1323" s="295">
        <v>4107</v>
      </c>
      <c r="D1323" s="312" t="s">
        <v>1892</v>
      </c>
      <c r="E1323" s="310">
        <v>1109</v>
      </c>
      <c r="F1323" s="310">
        <v>160</v>
      </c>
      <c r="G1323" s="310">
        <v>310</v>
      </c>
      <c r="H1323" s="311">
        <v>0.144274120829576</v>
      </c>
      <c r="I1323" s="249">
        <v>4.0935483870967699</v>
      </c>
      <c r="J1323" s="249">
        <v>-0.51658694974886699</v>
      </c>
      <c r="K1323" s="92">
        <v>-572.894927271494</v>
      </c>
    </row>
    <row r="1324" spans="2:11" x14ac:dyDescent="0.2">
      <c r="B1324" s="295">
        <v>19</v>
      </c>
      <c r="C1324" s="295">
        <v>4110</v>
      </c>
      <c r="D1324" s="312" t="s">
        <v>1893</v>
      </c>
      <c r="E1324" s="310">
        <v>1135</v>
      </c>
      <c r="F1324" s="310">
        <v>278</v>
      </c>
      <c r="G1324" s="310">
        <v>784</v>
      </c>
      <c r="H1324" s="311">
        <v>0.24493392070484599</v>
      </c>
      <c r="I1324" s="249">
        <v>1.8022959183673499</v>
      </c>
      <c r="J1324" s="249">
        <v>-0.476910067499902</v>
      </c>
      <c r="K1324" s="92">
        <v>-541.29292661238901</v>
      </c>
    </row>
    <row r="1325" spans="2:11" x14ac:dyDescent="0.2">
      <c r="B1325" s="295">
        <v>19</v>
      </c>
      <c r="C1325" s="295">
        <v>4111</v>
      </c>
      <c r="D1325" s="312" t="s">
        <v>1894</v>
      </c>
      <c r="E1325" s="310">
        <v>1452</v>
      </c>
      <c r="F1325" s="310">
        <v>276</v>
      </c>
      <c r="G1325" s="310">
        <v>475</v>
      </c>
      <c r="H1325" s="311">
        <v>0.19008264462809901</v>
      </c>
      <c r="I1325" s="249">
        <v>3.6378947368421102</v>
      </c>
      <c r="J1325" s="249">
        <v>-0.465141402354591</v>
      </c>
      <c r="K1325" s="92">
        <v>-675.38531621886602</v>
      </c>
    </row>
    <row r="1326" spans="2:11" x14ac:dyDescent="0.2">
      <c r="B1326" s="295">
        <v>19</v>
      </c>
      <c r="C1326" s="295">
        <v>4112</v>
      </c>
      <c r="D1326" s="312" t="s">
        <v>1895</v>
      </c>
      <c r="E1326" s="310">
        <v>856</v>
      </c>
      <c r="F1326" s="310">
        <v>212</v>
      </c>
      <c r="G1326" s="310">
        <v>417</v>
      </c>
      <c r="H1326" s="311">
        <v>0.24766355140186899</v>
      </c>
      <c r="I1326" s="249">
        <v>2.5611510791366898</v>
      </c>
      <c r="J1326" s="249">
        <v>-0.456780105493098</v>
      </c>
      <c r="K1326" s="92">
        <v>-391.00377030209199</v>
      </c>
    </row>
    <row r="1327" spans="2:11" x14ac:dyDescent="0.2">
      <c r="B1327" s="295">
        <v>19</v>
      </c>
      <c r="C1327" s="295">
        <v>4114</v>
      </c>
      <c r="D1327" s="312" t="s">
        <v>1896</v>
      </c>
      <c r="E1327" s="310">
        <v>1348</v>
      </c>
      <c r="F1327" s="310">
        <v>1422</v>
      </c>
      <c r="G1327" s="310">
        <v>169</v>
      </c>
      <c r="H1327" s="311">
        <v>1.0548961424332299</v>
      </c>
      <c r="I1327" s="249">
        <v>16.390532544378701</v>
      </c>
      <c r="J1327" s="249">
        <v>1.0276083114335599</v>
      </c>
      <c r="K1327" s="92">
        <v>1385.21600381244</v>
      </c>
    </row>
    <row r="1328" spans="2:11" x14ac:dyDescent="0.2">
      <c r="B1328" s="295">
        <v>19</v>
      </c>
      <c r="C1328" s="295">
        <v>4117</v>
      </c>
      <c r="D1328" s="312" t="s">
        <v>1897</v>
      </c>
      <c r="E1328" s="310">
        <v>831</v>
      </c>
      <c r="F1328" s="310">
        <v>249</v>
      </c>
      <c r="G1328" s="310">
        <v>988</v>
      </c>
      <c r="H1328" s="311">
        <v>0.29963898916967502</v>
      </c>
      <c r="I1328" s="249">
        <v>1.09311740890688</v>
      </c>
      <c r="J1328" s="249">
        <v>-0.44794844067081202</v>
      </c>
      <c r="K1328" s="92">
        <v>-372.24515419744398</v>
      </c>
    </row>
    <row r="1329" spans="2:11" x14ac:dyDescent="0.2">
      <c r="B1329" s="295">
        <v>19</v>
      </c>
      <c r="C1329" s="295">
        <v>4120</v>
      </c>
      <c r="D1329" s="312" t="s">
        <v>1898</v>
      </c>
      <c r="E1329" s="310">
        <v>1465</v>
      </c>
      <c r="F1329" s="310">
        <v>630</v>
      </c>
      <c r="G1329" s="310">
        <v>498</v>
      </c>
      <c r="H1329" s="311">
        <v>0.430034129692833</v>
      </c>
      <c r="I1329" s="249">
        <v>4.2068273092369504</v>
      </c>
      <c r="J1329" s="249">
        <v>-0.15596435099046799</v>
      </c>
      <c r="K1329" s="92">
        <v>-228.48777420103599</v>
      </c>
    </row>
    <row r="1330" spans="2:11" x14ac:dyDescent="0.2">
      <c r="B1330" s="295">
        <v>19</v>
      </c>
      <c r="C1330" s="295">
        <v>4121</v>
      </c>
      <c r="D1330" s="312" t="s">
        <v>1899</v>
      </c>
      <c r="E1330" s="310">
        <v>2127</v>
      </c>
      <c r="F1330" s="310">
        <v>1556</v>
      </c>
      <c r="G1330" s="310">
        <v>1091</v>
      </c>
      <c r="H1330" s="311">
        <v>0.73154677950164504</v>
      </c>
      <c r="I1330" s="249">
        <v>3.3758020164986302</v>
      </c>
      <c r="J1330" s="249">
        <v>0.201082524913407</v>
      </c>
      <c r="K1330" s="92">
        <v>427.70253049081703</v>
      </c>
    </row>
    <row r="1331" spans="2:11" x14ac:dyDescent="0.2">
      <c r="B1331" s="295">
        <v>19</v>
      </c>
      <c r="C1331" s="295">
        <v>4122</v>
      </c>
      <c r="D1331" s="312" t="s">
        <v>1900</v>
      </c>
      <c r="E1331" s="310">
        <v>1634</v>
      </c>
      <c r="F1331" s="310">
        <v>264</v>
      </c>
      <c r="G1331" s="310">
        <v>523</v>
      </c>
      <c r="H1331" s="311">
        <v>0.16156670746634</v>
      </c>
      <c r="I1331" s="249">
        <v>3.6290630975143401</v>
      </c>
      <c r="J1331" s="249">
        <v>-0.49294521285533099</v>
      </c>
      <c r="K1331" s="92">
        <v>-805.47247780561099</v>
      </c>
    </row>
    <row r="1332" spans="2:11" x14ac:dyDescent="0.2">
      <c r="B1332" s="295">
        <v>19</v>
      </c>
      <c r="C1332" s="295">
        <v>4123</v>
      </c>
      <c r="D1332" s="312" t="s">
        <v>1901</v>
      </c>
      <c r="E1332" s="310">
        <v>7668</v>
      </c>
      <c r="F1332" s="310">
        <v>4755</v>
      </c>
      <c r="G1332" s="310">
        <v>460</v>
      </c>
      <c r="H1332" s="311">
        <v>0.62010954616588398</v>
      </c>
      <c r="I1332" s="249">
        <v>27.006521739130399</v>
      </c>
      <c r="J1332" s="249">
        <v>1.1213797593152901</v>
      </c>
      <c r="K1332" s="92">
        <v>8598.7399944296103</v>
      </c>
    </row>
    <row r="1333" spans="2:11" x14ac:dyDescent="0.2">
      <c r="B1333" s="295">
        <v>19</v>
      </c>
      <c r="C1333" s="295">
        <v>4124</v>
      </c>
      <c r="D1333" s="312" t="s">
        <v>1902</v>
      </c>
      <c r="E1333" s="310">
        <v>1589</v>
      </c>
      <c r="F1333" s="310">
        <v>319</v>
      </c>
      <c r="G1333" s="310">
        <v>1554</v>
      </c>
      <c r="H1333" s="311">
        <v>0.20075519194461899</v>
      </c>
      <c r="I1333" s="249">
        <v>1.22779922779923</v>
      </c>
      <c r="J1333" s="249">
        <v>-0.53370942210930405</v>
      </c>
      <c r="K1333" s="92">
        <v>-848.06427173168402</v>
      </c>
    </row>
    <row r="1334" spans="2:11" x14ac:dyDescent="0.2">
      <c r="B1334" s="295">
        <v>19</v>
      </c>
      <c r="C1334" s="295">
        <v>4125</v>
      </c>
      <c r="D1334" s="312" t="s">
        <v>1903</v>
      </c>
      <c r="E1334" s="310">
        <v>2256</v>
      </c>
      <c r="F1334" s="310">
        <v>1224</v>
      </c>
      <c r="G1334" s="310">
        <v>1190</v>
      </c>
      <c r="H1334" s="311">
        <v>0.54255319148936199</v>
      </c>
      <c r="I1334" s="249">
        <v>2.9243697478991599</v>
      </c>
      <c r="J1334" s="249">
        <v>-3.7373625966916402E-2</v>
      </c>
      <c r="K1334" s="92">
        <v>-84.314900181363399</v>
      </c>
    </row>
    <row r="1335" spans="2:11" x14ac:dyDescent="0.2">
      <c r="B1335" s="295">
        <v>19</v>
      </c>
      <c r="C1335" s="295">
        <v>4131</v>
      </c>
      <c r="D1335" s="312" t="s">
        <v>1904</v>
      </c>
      <c r="E1335" s="310">
        <v>3276</v>
      </c>
      <c r="F1335" s="310">
        <v>951</v>
      </c>
      <c r="G1335" s="310">
        <v>381</v>
      </c>
      <c r="H1335" s="311">
        <v>0.29029304029303998</v>
      </c>
      <c r="I1335" s="249">
        <v>11.094488188976401</v>
      </c>
      <c r="J1335" s="249">
        <v>-9.29545882116402E-3</v>
      </c>
      <c r="K1335" s="92">
        <v>-30.4519230981333</v>
      </c>
    </row>
    <row r="1336" spans="2:11" x14ac:dyDescent="0.2">
      <c r="B1336" s="295">
        <v>19</v>
      </c>
      <c r="C1336" s="295">
        <v>4132</v>
      </c>
      <c r="D1336" s="312" t="s">
        <v>1905</v>
      </c>
      <c r="E1336" s="310">
        <v>1167</v>
      </c>
      <c r="F1336" s="310">
        <v>263</v>
      </c>
      <c r="G1336" s="310">
        <v>344</v>
      </c>
      <c r="H1336" s="311">
        <v>0.22536418166238201</v>
      </c>
      <c r="I1336" s="249">
        <v>4.1569767441860499</v>
      </c>
      <c r="J1336" s="249">
        <v>-0.41473134433264502</v>
      </c>
      <c r="K1336" s="92">
        <v>-483.99147883619702</v>
      </c>
    </row>
    <row r="1337" spans="2:11" x14ac:dyDescent="0.2">
      <c r="B1337" s="295">
        <v>19</v>
      </c>
      <c r="C1337" s="295">
        <v>4133</v>
      </c>
      <c r="D1337" s="312" t="s">
        <v>1906</v>
      </c>
      <c r="E1337" s="310">
        <v>1023</v>
      </c>
      <c r="F1337" s="310">
        <v>395</v>
      </c>
      <c r="G1337" s="310">
        <v>92</v>
      </c>
      <c r="H1337" s="311">
        <v>0.38611925708699901</v>
      </c>
      <c r="I1337" s="249">
        <v>15.413043478260899</v>
      </c>
      <c r="J1337" s="249">
        <v>0.176971405646831</v>
      </c>
      <c r="K1337" s="92">
        <v>181.041747976708</v>
      </c>
    </row>
    <row r="1338" spans="2:11" x14ac:dyDescent="0.2">
      <c r="B1338" s="295">
        <v>19</v>
      </c>
      <c r="C1338" s="295">
        <v>4134</v>
      </c>
      <c r="D1338" s="312" t="s">
        <v>1907</v>
      </c>
      <c r="E1338" s="310">
        <v>1255</v>
      </c>
      <c r="F1338" s="310">
        <v>844</v>
      </c>
      <c r="G1338" s="310">
        <v>589</v>
      </c>
      <c r="H1338" s="311">
        <v>0.67250996015936304</v>
      </c>
      <c r="I1338" s="249">
        <v>3.56366723259762</v>
      </c>
      <c r="J1338" s="249">
        <v>0.104451174531091</v>
      </c>
      <c r="K1338" s="92">
        <v>131.08622403651901</v>
      </c>
    </row>
    <row r="1339" spans="2:11" x14ac:dyDescent="0.2">
      <c r="B1339" s="295">
        <v>19</v>
      </c>
      <c r="C1339" s="295">
        <v>4135</v>
      </c>
      <c r="D1339" s="312" t="s">
        <v>1908</v>
      </c>
      <c r="E1339" s="310">
        <v>2171</v>
      </c>
      <c r="F1339" s="310">
        <v>983</v>
      </c>
      <c r="G1339" s="310">
        <v>969</v>
      </c>
      <c r="H1339" s="311">
        <v>0.45278673422386001</v>
      </c>
      <c r="I1339" s="249">
        <v>3.2549019607843102</v>
      </c>
      <c r="J1339" s="249">
        <v>-0.13652017363574401</v>
      </c>
      <c r="K1339" s="92">
        <v>-296.38529696319898</v>
      </c>
    </row>
    <row r="1340" spans="2:11" x14ac:dyDescent="0.2">
      <c r="B1340" s="295">
        <v>19</v>
      </c>
      <c r="C1340" s="295">
        <v>4136</v>
      </c>
      <c r="D1340" s="312" t="s">
        <v>1909</v>
      </c>
      <c r="E1340" s="310">
        <v>1454</v>
      </c>
      <c r="F1340" s="310">
        <v>240</v>
      </c>
      <c r="G1340" s="310">
        <v>280</v>
      </c>
      <c r="H1340" s="311">
        <v>0.16506189821182901</v>
      </c>
      <c r="I1340" s="249">
        <v>6.05</v>
      </c>
      <c r="J1340" s="249">
        <v>-0.40856706626752398</v>
      </c>
      <c r="K1340" s="92">
        <v>-594.05651435298</v>
      </c>
    </row>
    <row r="1341" spans="2:11" x14ac:dyDescent="0.2">
      <c r="B1341" s="295">
        <v>19</v>
      </c>
      <c r="C1341" s="295">
        <v>4137</v>
      </c>
      <c r="D1341" s="312" t="s">
        <v>1910</v>
      </c>
      <c r="E1341" s="310">
        <v>452</v>
      </c>
      <c r="F1341" s="310">
        <v>127</v>
      </c>
      <c r="G1341" s="310">
        <v>113</v>
      </c>
      <c r="H1341" s="311">
        <v>0.28097345132743401</v>
      </c>
      <c r="I1341" s="249">
        <v>5.1238938053097298</v>
      </c>
      <c r="J1341" s="249">
        <v>-0.33982873890052401</v>
      </c>
      <c r="K1341" s="92">
        <v>-153.60258998303701</v>
      </c>
    </row>
    <row r="1342" spans="2:11" x14ac:dyDescent="0.2">
      <c r="B1342" s="295">
        <v>19</v>
      </c>
      <c r="C1342" s="295">
        <v>4138</v>
      </c>
      <c r="D1342" s="312" t="s">
        <v>1911</v>
      </c>
      <c r="E1342" s="310">
        <v>765</v>
      </c>
      <c r="F1342" s="310">
        <v>196</v>
      </c>
      <c r="G1342" s="310">
        <v>376</v>
      </c>
      <c r="H1342" s="311">
        <v>0.25620915032679697</v>
      </c>
      <c r="I1342" s="249">
        <v>2.55585106382979</v>
      </c>
      <c r="J1342" s="249">
        <v>-0.45008967918545001</v>
      </c>
      <c r="K1342" s="92">
        <v>-344.31860457686901</v>
      </c>
    </row>
    <row r="1343" spans="2:11" x14ac:dyDescent="0.2">
      <c r="B1343" s="295">
        <v>19</v>
      </c>
      <c r="C1343" s="295">
        <v>4139</v>
      </c>
      <c r="D1343" s="312" t="s">
        <v>1912</v>
      </c>
      <c r="E1343" s="310">
        <v>6334</v>
      </c>
      <c r="F1343" s="310">
        <v>1970</v>
      </c>
      <c r="G1343" s="310">
        <v>638</v>
      </c>
      <c r="H1343" s="311">
        <v>0.31101989264287999</v>
      </c>
      <c r="I1343" s="249">
        <v>13.015673981191201</v>
      </c>
      <c r="J1343" s="249">
        <v>0.19833410159277201</v>
      </c>
      <c r="K1343" s="92">
        <v>1256.24819948862</v>
      </c>
    </row>
    <row r="1344" spans="2:11" x14ac:dyDescent="0.2">
      <c r="B1344" s="295">
        <v>19</v>
      </c>
      <c r="C1344" s="295">
        <v>4140</v>
      </c>
      <c r="D1344" s="312" t="s">
        <v>1913</v>
      </c>
      <c r="E1344" s="310">
        <v>2720</v>
      </c>
      <c r="F1344" s="310">
        <v>932</v>
      </c>
      <c r="G1344" s="310">
        <v>940</v>
      </c>
      <c r="H1344" s="311">
        <v>0.34264705882352903</v>
      </c>
      <c r="I1344" s="249">
        <v>3.8851063829787198</v>
      </c>
      <c r="J1344" s="249">
        <v>-0.22579853097694899</v>
      </c>
      <c r="K1344" s="92">
        <v>-614.172004257303</v>
      </c>
    </row>
    <row r="1345" spans="2:11" x14ac:dyDescent="0.2">
      <c r="B1345" s="295">
        <v>19</v>
      </c>
      <c r="C1345" s="295">
        <v>4141</v>
      </c>
      <c r="D1345" s="312" t="s">
        <v>1914</v>
      </c>
      <c r="E1345" s="310">
        <v>8501</v>
      </c>
      <c r="F1345" s="310">
        <v>3729</v>
      </c>
      <c r="G1345" s="310">
        <v>951</v>
      </c>
      <c r="H1345" s="311">
        <v>0.43865427596753298</v>
      </c>
      <c r="I1345" s="249">
        <v>12.8601472134595</v>
      </c>
      <c r="J1345" s="249">
        <v>0.42672464721562497</v>
      </c>
      <c r="K1345" s="92">
        <v>3627.5862259800301</v>
      </c>
    </row>
    <row r="1346" spans="2:11" x14ac:dyDescent="0.2">
      <c r="B1346" s="295">
        <v>19</v>
      </c>
      <c r="C1346" s="295">
        <v>4142</v>
      </c>
      <c r="D1346" s="312" t="s">
        <v>1915</v>
      </c>
      <c r="E1346" s="310">
        <v>838</v>
      </c>
      <c r="F1346" s="310">
        <v>335</v>
      </c>
      <c r="G1346" s="310">
        <v>723</v>
      </c>
      <c r="H1346" s="311">
        <v>0.39976133651551299</v>
      </c>
      <c r="I1346" s="249">
        <v>1.6224066390041501</v>
      </c>
      <c r="J1346" s="249">
        <v>-0.30840750025088098</v>
      </c>
      <c r="K1346" s="92">
        <v>-258.44548521023802</v>
      </c>
    </row>
    <row r="1347" spans="2:11" x14ac:dyDescent="0.2">
      <c r="B1347" s="295">
        <v>19</v>
      </c>
      <c r="C1347" s="295">
        <v>4143</v>
      </c>
      <c r="D1347" s="312" t="s">
        <v>1916</v>
      </c>
      <c r="E1347" s="310">
        <v>1169</v>
      </c>
      <c r="F1347" s="310">
        <v>378</v>
      </c>
      <c r="G1347" s="310">
        <v>858</v>
      </c>
      <c r="H1347" s="311">
        <v>0.32335329341317398</v>
      </c>
      <c r="I1347" s="249">
        <v>1.8030303030303001</v>
      </c>
      <c r="J1347" s="249">
        <v>-0.38140584527562699</v>
      </c>
      <c r="K1347" s="92">
        <v>-445.863433127208</v>
      </c>
    </row>
    <row r="1348" spans="2:11" x14ac:dyDescent="0.2">
      <c r="B1348" s="295">
        <v>19</v>
      </c>
      <c r="C1348" s="295">
        <v>4144</v>
      </c>
      <c r="D1348" s="312" t="s">
        <v>1917</v>
      </c>
      <c r="E1348" s="310">
        <v>4393</v>
      </c>
      <c r="F1348" s="310">
        <v>1768</v>
      </c>
      <c r="G1348" s="310">
        <v>620</v>
      </c>
      <c r="H1348" s="311">
        <v>0.40245845663555702</v>
      </c>
      <c r="I1348" s="249">
        <v>9.9370967741935505</v>
      </c>
      <c r="J1348" s="249">
        <v>0.125488647550141</v>
      </c>
      <c r="K1348" s="92">
        <v>551.271628687771</v>
      </c>
    </row>
    <row r="1349" spans="2:11" x14ac:dyDescent="0.2">
      <c r="B1349" s="295">
        <v>19</v>
      </c>
      <c r="C1349" s="295">
        <v>4145</v>
      </c>
      <c r="D1349" s="312" t="s">
        <v>1918</v>
      </c>
      <c r="E1349" s="310">
        <v>1672</v>
      </c>
      <c r="F1349" s="310">
        <v>315</v>
      </c>
      <c r="G1349" s="310">
        <v>354</v>
      </c>
      <c r="H1349" s="311">
        <v>0.18839712918660301</v>
      </c>
      <c r="I1349" s="249">
        <v>5.6129943502824897</v>
      </c>
      <c r="J1349" s="249">
        <v>-0.388102802466534</v>
      </c>
      <c r="K1349" s="92">
        <v>-648.90788572404404</v>
      </c>
    </row>
    <row r="1350" spans="2:11" x14ac:dyDescent="0.2">
      <c r="B1350" s="295">
        <v>19</v>
      </c>
      <c r="C1350" s="295">
        <v>4146</v>
      </c>
      <c r="D1350" s="312" t="s">
        <v>1919</v>
      </c>
      <c r="E1350" s="310">
        <v>3087</v>
      </c>
      <c r="F1350" s="310">
        <v>1067</v>
      </c>
      <c r="G1350" s="310">
        <v>888</v>
      </c>
      <c r="H1350" s="311">
        <v>0.34564301911240702</v>
      </c>
      <c r="I1350" s="249">
        <v>4.6779279279279304</v>
      </c>
      <c r="J1350" s="249">
        <v>-0.18009259214207499</v>
      </c>
      <c r="K1350" s="92">
        <v>-555.94583194258701</v>
      </c>
    </row>
    <row r="1351" spans="2:11" x14ac:dyDescent="0.2">
      <c r="B1351" s="295">
        <v>19</v>
      </c>
      <c r="C1351" s="295">
        <v>4147</v>
      </c>
      <c r="D1351" s="312" t="s">
        <v>1920</v>
      </c>
      <c r="E1351" s="310">
        <v>1304</v>
      </c>
      <c r="F1351" s="310">
        <v>621</v>
      </c>
      <c r="G1351" s="310">
        <v>575</v>
      </c>
      <c r="H1351" s="311">
        <v>0.47622699386503098</v>
      </c>
      <c r="I1351" s="249">
        <v>3.3478260869565202</v>
      </c>
      <c r="J1351" s="249">
        <v>-0.137284821180366</v>
      </c>
      <c r="K1351" s="92">
        <v>-179.019406819198</v>
      </c>
    </row>
    <row r="1352" spans="2:11" x14ac:dyDescent="0.2">
      <c r="B1352" s="295">
        <v>19</v>
      </c>
      <c r="C1352" s="295">
        <v>4161</v>
      </c>
      <c r="D1352" s="312" t="s">
        <v>1921</v>
      </c>
      <c r="E1352" s="310">
        <v>2291</v>
      </c>
      <c r="F1352" s="310">
        <v>1327</v>
      </c>
      <c r="G1352" s="310">
        <v>693</v>
      </c>
      <c r="H1352" s="311">
        <v>0.57922304670449598</v>
      </c>
      <c r="I1352" s="249">
        <v>5.2207792207792201</v>
      </c>
      <c r="J1352" s="249">
        <v>9.0391674361636296E-2</v>
      </c>
      <c r="K1352" s="92">
        <v>207.087325962509</v>
      </c>
    </row>
    <row r="1353" spans="2:11" x14ac:dyDescent="0.2">
      <c r="B1353" s="295">
        <v>19</v>
      </c>
      <c r="C1353" s="295">
        <v>4163</v>
      </c>
      <c r="D1353" s="312" t="s">
        <v>1922</v>
      </c>
      <c r="E1353" s="310">
        <v>5564</v>
      </c>
      <c r="F1353" s="310">
        <v>3743</v>
      </c>
      <c r="G1353" s="310">
        <v>989</v>
      </c>
      <c r="H1353" s="311">
        <v>0.67271746944644095</v>
      </c>
      <c r="I1353" s="249">
        <v>9.4105156723963592</v>
      </c>
      <c r="J1353" s="249">
        <v>0.47485211929685101</v>
      </c>
      <c r="K1353" s="92">
        <v>2642.0771917676798</v>
      </c>
    </row>
    <row r="1354" spans="2:11" x14ac:dyDescent="0.2">
      <c r="B1354" s="295">
        <v>19</v>
      </c>
      <c r="C1354" s="295">
        <v>4164</v>
      </c>
      <c r="D1354" s="312" t="s">
        <v>1923</v>
      </c>
      <c r="E1354" s="310">
        <v>1034</v>
      </c>
      <c r="F1354" s="310">
        <v>183</v>
      </c>
      <c r="G1354" s="310">
        <v>876</v>
      </c>
      <c r="H1354" s="311">
        <v>0.17698259187620899</v>
      </c>
      <c r="I1354" s="249">
        <v>1.38926940639269</v>
      </c>
      <c r="J1354" s="249">
        <v>-0.57712636627367198</v>
      </c>
      <c r="K1354" s="92">
        <v>-596.74866272697705</v>
      </c>
    </row>
    <row r="1355" spans="2:11" x14ac:dyDescent="0.2">
      <c r="B1355" s="295">
        <v>19</v>
      </c>
      <c r="C1355" s="295">
        <v>4165</v>
      </c>
      <c r="D1355" s="312" t="s">
        <v>1924</v>
      </c>
      <c r="E1355" s="310">
        <v>3542</v>
      </c>
      <c r="F1355" s="310">
        <v>804</v>
      </c>
      <c r="G1355" s="310">
        <v>1017</v>
      </c>
      <c r="H1355" s="311">
        <v>0.226990400903444</v>
      </c>
      <c r="I1355" s="249">
        <v>4.2733529990167201</v>
      </c>
      <c r="J1355" s="249">
        <v>-0.32022966749119203</v>
      </c>
      <c r="K1355" s="92">
        <v>-1134.2534822538</v>
      </c>
    </row>
    <row r="1356" spans="2:11" x14ac:dyDescent="0.2">
      <c r="B1356" s="295">
        <v>19</v>
      </c>
      <c r="C1356" s="295">
        <v>4166</v>
      </c>
      <c r="D1356" s="312" t="s">
        <v>1925</v>
      </c>
      <c r="E1356" s="310">
        <v>1545</v>
      </c>
      <c r="F1356" s="310">
        <v>385</v>
      </c>
      <c r="G1356" s="310">
        <v>622</v>
      </c>
      <c r="H1356" s="311">
        <v>0.24919093851132701</v>
      </c>
      <c r="I1356" s="249">
        <v>3.1028938906752401</v>
      </c>
      <c r="J1356" s="249">
        <v>-0.40986726272288199</v>
      </c>
      <c r="K1356" s="92">
        <v>-633.24492090685305</v>
      </c>
    </row>
    <row r="1357" spans="2:11" x14ac:dyDescent="0.2">
      <c r="B1357" s="295">
        <v>19</v>
      </c>
      <c r="C1357" s="295">
        <v>4167</v>
      </c>
      <c r="D1357" s="312" t="s">
        <v>1926</v>
      </c>
      <c r="E1357" s="310">
        <v>965</v>
      </c>
      <c r="F1357" s="310">
        <v>167</v>
      </c>
      <c r="G1357" s="310">
        <v>729</v>
      </c>
      <c r="H1357" s="311">
        <v>0.173056994818653</v>
      </c>
      <c r="I1357" s="249">
        <v>1.55281207133059</v>
      </c>
      <c r="J1357" s="249">
        <v>-0.578541175084056</v>
      </c>
      <c r="K1357" s="92">
        <v>-558.29223395611405</v>
      </c>
    </row>
    <row r="1358" spans="2:11" x14ac:dyDescent="0.2">
      <c r="B1358" s="295">
        <v>19</v>
      </c>
      <c r="C1358" s="295">
        <v>4169</v>
      </c>
      <c r="D1358" s="312" t="s">
        <v>1927</v>
      </c>
      <c r="E1358" s="310">
        <v>2670</v>
      </c>
      <c r="F1358" s="310">
        <v>879</v>
      </c>
      <c r="G1358" s="310">
        <v>1778</v>
      </c>
      <c r="H1358" s="311">
        <v>0.32921348314606702</v>
      </c>
      <c r="I1358" s="249">
        <v>1.99606299212598</v>
      </c>
      <c r="J1358" s="249">
        <v>-0.31158742324113098</v>
      </c>
      <c r="K1358" s="92">
        <v>-831.93842005381896</v>
      </c>
    </row>
    <row r="1359" spans="2:11" x14ac:dyDescent="0.2">
      <c r="B1359" s="295">
        <v>19</v>
      </c>
      <c r="C1359" s="295">
        <v>4170</v>
      </c>
      <c r="D1359" s="312" t="s">
        <v>1928</v>
      </c>
      <c r="E1359" s="310">
        <v>3632</v>
      </c>
      <c r="F1359" s="310">
        <v>2764</v>
      </c>
      <c r="G1359" s="310">
        <v>1408</v>
      </c>
      <c r="H1359" s="311">
        <v>0.76101321585903103</v>
      </c>
      <c r="I1359" s="249">
        <v>4.5426136363636402</v>
      </c>
      <c r="J1359" s="249">
        <v>0.33435484958183898</v>
      </c>
      <c r="K1359" s="92">
        <v>1214.37681368124</v>
      </c>
    </row>
    <row r="1360" spans="2:11" x14ac:dyDescent="0.2">
      <c r="B1360" s="295">
        <v>19</v>
      </c>
      <c r="C1360" s="295">
        <v>4172</v>
      </c>
      <c r="D1360" s="312" t="s">
        <v>1929</v>
      </c>
      <c r="E1360" s="310">
        <v>930</v>
      </c>
      <c r="F1360" s="310">
        <v>492</v>
      </c>
      <c r="G1360" s="310">
        <v>245</v>
      </c>
      <c r="H1360" s="311">
        <v>0.52903225806451604</v>
      </c>
      <c r="I1360" s="249">
        <v>5.8040816326530598</v>
      </c>
      <c r="J1360" s="249">
        <v>3.8312915820141102E-4</v>
      </c>
      <c r="K1360" s="92">
        <v>0.35631011712731198</v>
      </c>
    </row>
    <row r="1361" spans="2:11" x14ac:dyDescent="0.2">
      <c r="B1361" s="295">
        <v>19</v>
      </c>
      <c r="C1361" s="295">
        <v>4173</v>
      </c>
      <c r="D1361" s="312" t="s">
        <v>1930</v>
      </c>
      <c r="E1361" s="310">
        <v>606</v>
      </c>
      <c r="F1361" s="310">
        <v>140</v>
      </c>
      <c r="G1361" s="310">
        <v>815</v>
      </c>
      <c r="H1361" s="311">
        <v>0.23102310231023099</v>
      </c>
      <c r="I1361" s="249">
        <v>0.91533742331288304</v>
      </c>
      <c r="J1361" s="249">
        <v>-0.54513511696081696</v>
      </c>
      <c r="K1361" s="92">
        <v>-330.35188087825497</v>
      </c>
    </row>
    <row r="1362" spans="2:11" x14ac:dyDescent="0.2">
      <c r="B1362" s="295">
        <v>19</v>
      </c>
      <c r="C1362" s="295">
        <v>4175</v>
      </c>
      <c r="D1362" s="312" t="s">
        <v>1931</v>
      </c>
      <c r="E1362" s="310">
        <v>1026</v>
      </c>
      <c r="F1362" s="310">
        <v>343</v>
      </c>
      <c r="G1362" s="310">
        <v>439</v>
      </c>
      <c r="H1362" s="311">
        <v>0.334307992202729</v>
      </c>
      <c r="I1362" s="249">
        <v>3.1184510250569502</v>
      </c>
      <c r="J1362" s="249">
        <v>-0.326361203760832</v>
      </c>
      <c r="K1362" s="92">
        <v>-334.84659505861299</v>
      </c>
    </row>
    <row r="1363" spans="2:11" x14ac:dyDescent="0.2">
      <c r="B1363" s="295">
        <v>19</v>
      </c>
      <c r="C1363" s="295">
        <v>4176</v>
      </c>
      <c r="D1363" s="312" t="s">
        <v>1932</v>
      </c>
      <c r="E1363" s="310">
        <v>672</v>
      </c>
      <c r="F1363" s="310">
        <v>217</v>
      </c>
      <c r="G1363" s="310">
        <v>250</v>
      </c>
      <c r="H1363" s="311">
        <v>0.32291666666666702</v>
      </c>
      <c r="I1363" s="249">
        <v>3.556</v>
      </c>
      <c r="J1363" s="249">
        <v>-0.33751704769288199</v>
      </c>
      <c r="K1363" s="92">
        <v>-226.81145604961699</v>
      </c>
    </row>
    <row r="1364" spans="2:11" x14ac:dyDescent="0.2">
      <c r="B1364" s="295">
        <v>19</v>
      </c>
      <c r="C1364" s="295">
        <v>4177</v>
      </c>
      <c r="D1364" s="312" t="s">
        <v>1933</v>
      </c>
      <c r="E1364" s="310">
        <v>1616</v>
      </c>
      <c r="F1364" s="310">
        <v>1084</v>
      </c>
      <c r="G1364" s="310">
        <v>220</v>
      </c>
      <c r="H1364" s="311">
        <v>0.67079207920792105</v>
      </c>
      <c r="I1364" s="249">
        <v>12.2727272727273</v>
      </c>
      <c r="J1364" s="249">
        <v>0.42834933770082601</v>
      </c>
      <c r="K1364" s="92">
        <v>692.21252972453397</v>
      </c>
    </row>
    <row r="1365" spans="2:11" x14ac:dyDescent="0.2">
      <c r="B1365" s="295">
        <v>19</v>
      </c>
      <c r="C1365" s="295">
        <v>4179</v>
      </c>
      <c r="D1365" s="312" t="s">
        <v>1934</v>
      </c>
      <c r="E1365" s="310">
        <v>904</v>
      </c>
      <c r="F1365" s="310">
        <v>156</v>
      </c>
      <c r="G1365" s="310">
        <v>509</v>
      </c>
      <c r="H1365" s="311">
        <v>0.172566371681416</v>
      </c>
      <c r="I1365" s="249">
        <v>2.0825147347740698</v>
      </c>
      <c r="J1365" s="249">
        <v>-0.56239168768796399</v>
      </c>
      <c r="K1365" s="92">
        <v>-508.40208566991902</v>
      </c>
    </row>
    <row r="1366" spans="2:11" x14ac:dyDescent="0.2">
      <c r="B1366" s="295">
        <v>19</v>
      </c>
      <c r="C1366" s="295">
        <v>4181</v>
      </c>
      <c r="D1366" s="312" t="s">
        <v>1935</v>
      </c>
      <c r="E1366" s="310">
        <v>1309</v>
      </c>
      <c r="F1366" s="310">
        <v>247</v>
      </c>
      <c r="G1366" s="310">
        <v>1121</v>
      </c>
      <c r="H1366" s="311">
        <v>0.18869365928189499</v>
      </c>
      <c r="I1366" s="249">
        <v>1.38804638715433</v>
      </c>
      <c r="J1366" s="249">
        <v>-0.55286810555017896</v>
      </c>
      <c r="K1366" s="92">
        <v>-723.704350165184</v>
      </c>
    </row>
    <row r="1367" spans="2:11" x14ac:dyDescent="0.2">
      <c r="B1367" s="295">
        <v>19</v>
      </c>
      <c r="C1367" s="295">
        <v>4182</v>
      </c>
      <c r="D1367" s="312" t="s">
        <v>1936</v>
      </c>
      <c r="E1367" s="310">
        <v>1049</v>
      </c>
      <c r="F1367" s="310">
        <v>329</v>
      </c>
      <c r="G1367" s="310">
        <v>949</v>
      </c>
      <c r="H1367" s="311">
        <v>0.31363203050524302</v>
      </c>
      <c r="I1367" s="249">
        <v>1.45205479452055</v>
      </c>
      <c r="J1367" s="249">
        <v>-0.41014498696898399</v>
      </c>
      <c r="K1367" s="92">
        <v>-430.24209133046497</v>
      </c>
    </row>
    <row r="1368" spans="2:11" x14ac:dyDescent="0.2">
      <c r="B1368" s="295">
        <v>19</v>
      </c>
      <c r="C1368" s="295">
        <v>4183</v>
      </c>
      <c r="D1368" s="312" t="s">
        <v>1937</v>
      </c>
      <c r="E1368" s="310">
        <v>1171</v>
      </c>
      <c r="F1368" s="310">
        <v>277</v>
      </c>
      <c r="G1368" s="310">
        <v>687</v>
      </c>
      <c r="H1368" s="311">
        <v>0.23654995730145201</v>
      </c>
      <c r="I1368" s="249">
        <v>2.1077147016011599</v>
      </c>
      <c r="J1368" s="249">
        <v>-0.474682877536867</v>
      </c>
      <c r="K1368" s="92">
        <v>-555.85364959567096</v>
      </c>
    </row>
    <row r="1369" spans="2:11" x14ac:dyDescent="0.2">
      <c r="B1369" s="295">
        <v>19</v>
      </c>
      <c r="C1369" s="295">
        <v>4184</v>
      </c>
      <c r="D1369" s="312" t="s">
        <v>1938</v>
      </c>
      <c r="E1369" s="310">
        <v>2026</v>
      </c>
      <c r="F1369" s="310">
        <v>769</v>
      </c>
      <c r="G1369" s="310">
        <v>2131</v>
      </c>
      <c r="H1369" s="311">
        <v>0.379565646594274</v>
      </c>
      <c r="I1369" s="249">
        <v>1.3115908024401699</v>
      </c>
      <c r="J1369" s="249">
        <v>-0.29961986968348903</v>
      </c>
      <c r="K1369" s="92">
        <v>-607.02985597874897</v>
      </c>
    </row>
    <row r="1370" spans="2:11" x14ac:dyDescent="0.2">
      <c r="B1370" s="295">
        <v>19</v>
      </c>
      <c r="C1370" s="295">
        <v>4191</v>
      </c>
      <c r="D1370" s="312" t="s">
        <v>1939</v>
      </c>
      <c r="E1370" s="310">
        <v>700</v>
      </c>
      <c r="F1370" s="310">
        <v>112</v>
      </c>
      <c r="G1370" s="310">
        <v>320</v>
      </c>
      <c r="H1370" s="311">
        <v>0.16</v>
      </c>
      <c r="I1370" s="249">
        <v>2.5375000000000001</v>
      </c>
      <c r="J1370" s="249">
        <v>-0.56875214532593998</v>
      </c>
      <c r="K1370" s="92">
        <v>-398.12650172815802</v>
      </c>
    </row>
    <row r="1371" spans="2:11" x14ac:dyDescent="0.2">
      <c r="B1371" s="295">
        <v>19</v>
      </c>
      <c r="C1371" s="295">
        <v>4192</v>
      </c>
      <c r="D1371" s="312" t="s">
        <v>1940</v>
      </c>
      <c r="E1371" s="310">
        <v>1428</v>
      </c>
      <c r="F1371" s="310">
        <v>210</v>
      </c>
      <c r="G1371" s="310">
        <v>207</v>
      </c>
      <c r="H1371" s="311">
        <v>0.14705882352941199</v>
      </c>
      <c r="I1371" s="249">
        <v>7.9130434782608701</v>
      </c>
      <c r="J1371" s="249">
        <v>-0.36430697115356397</v>
      </c>
      <c r="K1371" s="92">
        <v>-520.23035480728902</v>
      </c>
    </row>
    <row r="1372" spans="2:11" x14ac:dyDescent="0.2">
      <c r="B1372" s="295">
        <v>19</v>
      </c>
      <c r="C1372" s="295">
        <v>4193</v>
      </c>
      <c r="D1372" s="312" t="s">
        <v>1941</v>
      </c>
      <c r="E1372" s="310">
        <v>847</v>
      </c>
      <c r="F1372" s="310">
        <v>553</v>
      </c>
      <c r="G1372" s="310">
        <v>151</v>
      </c>
      <c r="H1372" s="311">
        <v>0.65289256198347101</v>
      </c>
      <c r="I1372" s="249">
        <v>9.27152317880795</v>
      </c>
      <c r="J1372" s="249">
        <v>0.27053119253111602</v>
      </c>
      <c r="K1372" s="92">
        <v>229.139920073855</v>
      </c>
    </row>
    <row r="1373" spans="2:11" x14ac:dyDescent="0.2">
      <c r="B1373" s="295">
        <v>19</v>
      </c>
      <c r="C1373" s="295">
        <v>4194</v>
      </c>
      <c r="D1373" s="312" t="s">
        <v>1942</v>
      </c>
      <c r="E1373" s="310">
        <v>2229</v>
      </c>
      <c r="F1373" s="310">
        <v>985</v>
      </c>
      <c r="G1373" s="310">
        <v>372</v>
      </c>
      <c r="H1373" s="311">
        <v>0.4419021982952</v>
      </c>
      <c r="I1373" s="249">
        <v>8.6397849462365599</v>
      </c>
      <c r="J1373" s="249">
        <v>4.5800868659149702E-2</v>
      </c>
      <c r="K1373" s="92">
        <v>102.09013624124501</v>
      </c>
    </row>
    <row r="1374" spans="2:11" x14ac:dyDescent="0.2">
      <c r="B1374" s="295">
        <v>19</v>
      </c>
      <c r="C1374" s="295">
        <v>4195</v>
      </c>
      <c r="D1374" s="312" t="s">
        <v>1943</v>
      </c>
      <c r="E1374" s="310">
        <v>1456</v>
      </c>
      <c r="F1374" s="310">
        <v>440</v>
      </c>
      <c r="G1374" s="310">
        <v>632</v>
      </c>
      <c r="H1374" s="311">
        <v>0.30219780219780201</v>
      </c>
      <c r="I1374" s="249">
        <v>3</v>
      </c>
      <c r="J1374" s="249">
        <v>-0.35318902271223102</v>
      </c>
      <c r="K1374" s="92">
        <v>-514.24321706900798</v>
      </c>
    </row>
    <row r="1375" spans="2:11" x14ac:dyDescent="0.2">
      <c r="B1375" s="295">
        <v>19</v>
      </c>
      <c r="C1375" s="295">
        <v>4196</v>
      </c>
      <c r="D1375" s="312" t="s">
        <v>1944</v>
      </c>
      <c r="E1375" s="310">
        <v>2137</v>
      </c>
      <c r="F1375" s="310">
        <v>866</v>
      </c>
      <c r="G1375" s="310">
        <v>397</v>
      </c>
      <c r="H1375" s="311">
        <v>0.40524099204492298</v>
      </c>
      <c r="I1375" s="249">
        <v>7.5642317380352599</v>
      </c>
      <c r="J1375" s="249">
        <v>-4.0263848192806997E-2</v>
      </c>
      <c r="K1375" s="92">
        <v>-86.043843588028494</v>
      </c>
    </row>
    <row r="1376" spans="2:11" x14ac:dyDescent="0.2">
      <c r="B1376" s="295">
        <v>19</v>
      </c>
      <c r="C1376" s="295">
        <v>4197</v>
      </c>
      <c r="D1376" s="312" t="s">
        <v>1945</v>
      </c>
      <c r="E1376" s="310">
        <v>875</v>
      </c>
      <c r="F1376" s="310">
        <v>254</v>
      </c>
      <c r="G1376" s="310">
        <v>218</v>
      </c>
      <c r="H1376" s="311">
        <v>0.29028571428571398</v>
      </c>
      <c r="I1376" s="249">
        <v>5.1788990825688099</v>
      </c>
      <c r="J1376" s="249">
        <v>-0.31092765610954498</v>
      </c>
      <c r="K1376" s="92">
        <v>-272.06169909585202</v>
      </c>
    </row>
    <row r="1377" spans="2:11" x14ac:dyDescent="0.2">
      <c r="B1377" s="295">
        <v>19</v>
      </c>
      <c r="C1377" s="295">
        <v>4198</v>
      </c>
      <c r="D1377" s="312" t="s">
        <v>1946</v>
      </c>
      <c r="E1377" s="310">
        <v>1269</v>
      </c>
      <c r="F1377" s="310">
        <v>451</v>
      </c>
      <c r="G1377" s="310">
        <v>347</v>
      </c>
      <c r="H1377" s="311">
        <v>0.35539795114263201</v>
      </c>
      <c r="I1377" s="249">
        <v>4.9567723342939498</v>
      </c>
      <c r="J1377" s="249">
        <v>-0.22601278544030401</v>
      </c>
      <c r="K1377" s="92">
        <v>-286.81022472374502</v>
      </c>
    </row>
    <row r="1378" spans="2:11" x14ac:dyDescent="0.2">
      <c r="B1378" s="295">
        <v>19</v>
      </c>
      <c r="C1378" s="295">
        <v>4199</v>
      </c>
      <c r="D1378" s="312" t="s">
        <v>1947</v>
      </c>
      <c r="E1378" s="310">
        <v>1320</v>
      </c>
      <c r="F1378" s="310">
        <v>738</v>
      </c>
      <c r="G1378" s="310">
        <v>206</v>
      </c>
      <c r="H1378" s="311">
        <v>0.55909090909090897</v>
      </c>
      <c r="I1378" s="249">
        <v>9.9902912621359192</v>
      </c>
      <c r="J1378" s="249">
        <v>0.201231539661026</v>
      </c>
      <c r="K1378" s="92">
        <v>265.62563235255499</v>
      </c>
    </row>
    <row r="1379" spans="2:11" x14ac:dyDescent="0.2">
      <c r="B1379" s="295">
        <v>19</v>
      </c>
      <c r="C1379" s="295">
        <v>4200</v>
      </c>
      <c r="D1379" s="312" t="s">
        <v>1948</v>
      </c>
      <c r="E1379" s="310">
        <v>4016</v>
      </c>
      <c r="F1379" s="310">
        <v>2098</v>
      </c>
      <c r="G1379" s="310">
        <v>323</v>
      </c>
      <c r="H1379" s="311">
        <v>0.52241035856573703</v>
      </c>
      <c r="I1379" s="249">
        <v>18.9287925696594</v>
      </c>
      <c r="J1379" s="249">
        <v>0.57824265365576899</v>
      </c>
      <c r="K1379" s="92">
        <v>2322.2224970815701</v>
      </c>
    </row>
    <row r="1380" spans="2:11" x14ac:dyDescent="0.2">
      <c r="B1380" s="295">
        <v>19</v>
      </c>
      <c r="C1380" s="295">
        <v>4201</v>
      </c>
      <c r="D1380" s="312" t="s">
        <v>1949</v>
      </c>
      <c r="E1380" s="310">
        <v>10574</v>
      </c>
      <c r="F1380" s="310">
        <v>9672</v>
      </c>
      <c r="G1380" s="310">
        <v>1126</v>
      </c>
      <c r="H1380" s="311">
        <v>0.91469642519387195</v>
      </c>
      <c r="I1380" s="249">
        <v>17.9804618117229</v>
      </c>
      <c r="J1380" s="249">
        <v>1.2595199285787499</v>
      </c>
      <c r="K1380" s="92">
        <v>13318.163724791801</v>
      </c>
    </row>
    <row r="1381" spans="2:11" x14ac:dyDescent="0.2">
      <c r="B1381" s="295">
        <v>19</v>
      </c>
      <c r="C1381" s="295">
        <v>4202</v>
      </c>
      <c r="D1381" s="312" t="s">
        <v>1950</v>
      </c>
      <c r="E1381" s="310">
        <v>2960</v>
      </c>
      <c r="F1381" s="310">
        <v>1143</v>
      </c>
      <c r="G1381" s="310">
        <v>428</v>
      </c>
      <c r="H1381" s="311">
        <v>0.38614864864864901</v>
      </c>
      <c r="I1381" s="249">
        <v>9.5864485981308398</v>
      </c>
      <c r="J1381" s="249">
        <v>3.9990192368830502E-2</v>
      </c>
      <c r="K1381" s="92">
        <v>118.370969411738</v>
      </c>
    </row>
    <row r="1382" spans="2:11" x14ac:dyDescent="0.2">
      <c r="B1382" s="295">
        <v>19</v>
      </c>
      <c r="C1382" s="295">
        <v>4203</v>
      </c>
      <c r="D1382" s="312" t="s">
        <v>1951</v>
      </c>
      <c r="E1382" s="310">
        <v>4439</v>
      </c>
      <c r="F1382" s="310">
        <v>1564</v>
      </c>
      <c r="G1382" s="310">
        <v>649</v>
      </c>
      <c r="H1382" s="311">
        <v>0.352331606217617</v>
      </c>
      <c r="I1382" s="249">
        <v>9.2496147919876694</v>
      </c>
      <c r="J1382" s="249">
        <v>4.23073693518006E-2</v>
      </c>
      <c r="K1382" s="92">
        <v>187.80241255264301</v>
      </c>
    </row>
    <row r="1383" spans="2:11" x14ac:dyDescent="0.2">
      <c r="B1383" s="295">
        <v>19</v>
      </c>
      <c r="C1383" s="295">
        <v>4204</v>
      </c>
      <c r="D1383" s="312" t="s">
        <v>1952</v>
      </c>
      <c r="E1383" s="310">
        <v>4776</v>
      </c>
      <c r="F1383" s="310">
        <v>1389</v>
      </c>
      <c r="G1383" s="310">
        <v>327</v>
      </c>
      <c r="H1383" s="311">
        <v>0.29082914572864299</v>
      </c>
      <c r="I1383" s="249">
        <v>18.853211009174299</v>
      </c>
      <c r="J1383" s="249">
        <v>0.32558846417596299</v>
      </c>
      <c r="K1383" s="92">
        <v>1555.0105049044</v>
      </c>
    </row>
    <row r="1384" spans="2:11" x14ac:dyDescent="0.2">
      <c r="B1384" s="295">
        <v>19</v>
      </c>
      <c r="C1384" s="295">
        <v>4205</v>
      </c>
      <c r="D1384" s="312" t="s">
        <v>1953</v>
      </c>
      <c r="E1384" s="310">
        <v>2896</v>
      </c>
      <c r="F1384" s="310">
        <v>1369</v>
      </c>
      <c r="G1384" s="310">
        <v>470</v>
      </c>
      <c r="H1384" s="311">
        <v>0.47272099447513799</v>
      </c>
      <c r="I1384" s="249">
        <v>9.0744680851063801</v>
      </c>
      <c r="J1384" s="249">
        <v>0.12324380915529699</v>
      </c>
      <c r="K1384" s="92">
        <v>356.91407131374001</v>
      </c>
    </row>
    <row r="1385" spans="2:11" x14ac:dyDescent="0.2">
      <c r="B1385" s="295">
        <v>19</v>
      </c>
      <c r="C1385" s="295">
        <v>4206</v>
      </c>
      <c r="D1385" s="312" t="s">
        <v>1954</v>
      </c>
      <c r="E1385" s="310">
        <v>5489</v>
      </c>
      <c r="F1385" s="310">
        <v>2071</v>
      </c>
      <c r="G1385" s="310">
        <v>585</v>
      </c>
      <c r="H1385" s="311">
        <v>0.37730005465476402</v>
      </c>
      <c r="I1385" s="249">
        <v>12.9230769230769</v>
      </c>
      <c r="J1385" s="249">
        <v>0.24319823062387799</v>
      </c>
      <c r="K1385" s="92">
        <v>1334.9150878944699</v>
      </c>
    </row>
    <row r="1386" spans="2:11" x14ac:dyDescent="0.2">
      <c r="B1386" s="295">
        <v>19</v>
      </c>
      <c r="C1386" s="295">
        <v>4207</v>
      </c>
      <c r="D1386" s="312" t="s">
        <v>1955</v>
      </c>
      <c r="E1386" s="310">
        <v>2997</v>
      </c>
      <c r="F1386" s="310">
        <v>4131</v>
      </c>
      <c r="G1386" s="310">
        <v>631</v>
      </c>
      <c r="H1386" s="311">
        <v>1.3783783783783801</v>
      </c>
      <c r="I1386" s="249">
        <v>11.2963549920761</v>
      </c>
      <c r="J1386" s="249">
        <v>1.2947891781060099</v>
      </c>
      <c r="K1386" s="92">
        <v>3880.4831667837102</v>
      </c>
    </row>
    <row r="1387" spans="2:11" x14ac:dyDescent="0.2">
      <c r="B1387" s="295">
        <v>19</v>
      </c>
      <c r="C1387" s="295">
        <v>4208</v>
      </c>
      <c r="D1387" s="312" t="s">
        <v>1956</v>
      </c>
      <c r="E1387" s="310">
        <v>3996</v>
      </c>
      <c r="F1387" s="310">
        <v>1247</v>
      </c>
      <c r="G1387" s="310">
        <v>949</v>
      </c>
      <c r="H1387" s="311">
        <v>0.312062062062062</v>
      </c>
      <c r="I1387" s="249">
        <v>5.5247629083245497</v>
      </c>
      <c r="J1387" s="249">
        <v>-0.156224374477241</v>
      </c>
      <c r="K1387" s="92">
        <v>-624.27260041105296</v>
      </c>
    </row>
    <row r="1388" spans="2:11" x14ac:dyDescent="0.2">
      <c r="B1388" s="295">
        <v>19</v>
      </c>
      <c r="C1388" s="295">
        <v>4209</v>
      </c>
      <c r="D1388" s="312" t="s">
        <v>1957</v>
      </c>
      <c r="E1388" s="310">
        <v>5288</v>
      </c>
      <c r="F1388" s="310">
        <v>2864</v>
      </c>
      <c r="G1388" s="310">
        <v>962</v>
      </c>
      <c r="H1388" s="311">
        <v>0.54160363086232999</v>
      </c>
      <c r="I1388" s="249">
        <v>8.4740124740124703</v>
      </c>
      <c r="J1388" s="249">
        <v>0.27345574883241902</v>
      </c>
      <c r="K1388" s="92">
        <v>1446.0339998258301</v>
      </c>
    </row>
    <row r="1389" spans="2:11" x14ac:dyDescent="0.2">
      <c r="B1389" s="295">
        <v>19</v>
      </c>
      <c r="C1389" s="295">
        <v>4210</v>
      </c>
      <c r="D1389" s="312" t="s">
        <v>1958</v>
      </c>
      <c r="E1389" s="310">
        <v>3336</v>
      </c>
      <c r="F1389" s="310">
        <v>611</v>
      </c>
      <c r="G1389" s="310">
        <v>351</v>
      </c>
      <c r="H1389" s="311">
        <v>0.183153477218225</v>
      </c>
      <c r="I1389" s="249">
        <v>11.2450142450142</v>
      </c>
      <c r="J1389" s="249">
        <v>-0.130378290892287</v>
      </c>
      <c r="K1389" s="92">
        <v>-434.94197841667</v>
      </c>
    </row>
    <row r="1390" spans="2:11" x14ac:dyDescent="0.2">
      <c r="B1390" s="295">
        <v>19</v>
      </c>
      <c r="C1390" s="295">
        <v>4221</v>
      </c>
      <c r="D1390" s="312" t="s">
        <v>1959</v>
      </c>
      <c r="E1390" s="310">
        <v>981</v>
      </c>
      <c r="F1390" s="310">
        <v>174</v>
      </c>
      <c r="G1390" s="310">
        <v>413</v>
      </c>
      <c r="H1390" s="311">
        <v>0.17737003058104001</v>
      </c>
      <c r="I1390" s="249">
        <v>2.79661016949153</v>
      </c>
      <c r="J1390" s="249">
        <v>-0.528129768440738</v>
      </c>
      <c r="K1390" s="92">
        <v>-518.09530284036396</v>
      </c>
    </row>
    <row r="1391" spans="2:11" x14ac:dyDescent="0.2">
      <c r="B1391" s="295">
        <v>19</v>
      </c>
      <c r="C1391" s="295">
        <v>4222</v>
      </c>
      <c r="D1391" s="312" t="s">
        <v>1960</v>
      </c>
      <c r="E1391" s="310">
        <v>1497</v>
      </c>
      <c r="F1391" s="310">
        <v>243</v>
      </c>
      <c r="G1391" s="310">
        <v>803</v>
      </c>
      <c r="H1391" s="311">
        <v>0.162324649298597</v>
      </c>
      <c r="I1391" s="249">
        <v>2.1668742216687402</v>
      </c>
      <c r="J1391" s="249">
        <v>-0.54960374716665195</v>
      </c>
      <c r="K1391" s="92">
        <v>-822.756809508478</v>
      </c>
    </row>
    <row r="1392" spans="2:11" x14ac:dyDescent="0.2">
      <c r="B1392" s="295">
        <v>19</v>
      </c>
      <c r="C1392" s="295">
        <v>4223</v>
      </c>
      <c r="D1392" s="312" t="s">
        <v>1961</v>
      </c>
      <c r="E1392" s="310">
        <v>2157</v>
      </c>
      <c r="F1392" s="310">
        <v>601</v>
      </c>
      <c r="G1392" s="310">
        <v>854</v>
      </c>
      <c r="H1392" s="311">
        <v>0.27862772369031102</v>
      </c>
      <c r="I1392" s="249">
        <v>3.22950819672131</v>
      </c>
      <c r="J1392" s="249">
        <v>-0.34718639160794301</v>
      </c>
      <c r="K1392" s="92">
        <v>-748.88104669833297</v>
      </c>
    </row>
    <row r="1393" spans="2:11" x14ac:dyDescent="0.2">
      <c r="B1393" s="295">
        <v>19</v>
      </c>
      <c r="C1393" s="295">
        <v>4224</v>
      </c>
      <c r="D1393" s="312" t="s">
        <v>1962</v>
      </c>
      <c r="E1393" s="310">
        <v>1142</v>
      </c>
      <c r="F1393" s="310">
        <v>397</v>
      </c>
      <c r="G1393" s="310">
        <v>1131</v>
      </c>
      <c r="H1393" s="311">
        <v>0.34763572679509602</v>
      </c>
      <c r="I1393" s="249">
        <v>1.3607427055702901</v>
      </c>
      <c r="J1393" s="249">
        <v>-0.369109401629098</v>
      </c>
      <c r="K1393" s="92">
        <v>-421.52293666042902</v>
      </c>
    </row>
    <row r="1394" spans="2:11" x14ac:dyDescent="0.2">
      <c r="B1394" s="295">
        <v>19</v>
      </c>
      <c r="C1394" s="295">
        <v>4226</v>
      </c>
      <c r="D1394" s="312" t="s">
        <v>1963</v>
      </c>
      <c r="E1394" s="310">
        <v>624</v>
      </c>
      <c r="F1394" s="310">
        <v>135</v>
      </c>
      <c r="G1394" s="310">
        <v>233</v>
      </c>
      <c r="H1394" s="311">
        <v>0.21634615384615399</v>
      </c>
      <c r="I1394" s="249">
        <v>3.2575107296137298</v>
      </c>
      <c r="J1394" s="249">
        <v>-0.47804797984495401</v>
      </c>
      <c r="K1394" s="92">
        <v>-298.30193942325099</v>
      </c>
    </row>
    <row r="1395" spans="2:11" x14ac:dyDescent="0.2">
      <c r="B1395" s="295">
        <v>19</v>
      </c>
      <c r="C1395" s="295">
        <v>4227</v>
      </c>
      <c r="D1395" s="312" t="s">
        <v>1964</v>
      </c>
      <c r="E1395" s="310">
        <v>626</v>
      </c>
      <c r="F1395" s="310">
        <v>228</v>
      </c>
      <c r="G1395" s="310">
        <v>427</v>
      </c>
      <c r="H1395" s="311">
        <v>0.36421725239616598</v>
      </c>
      <c r="I1395" s="249">
        <v>2</v>
      </c>
      <c r="J1395" s="249">
        <v>-0.34544822566260303</v>
      </c>
      <c r="K1395" s="92">
        <v>-216.25058926478999</v>
      </c>
    </row>
    <row r="1396" spans="2:11" x14ac:dyDescent="0.2">
      <c r="B1396" s="295">
        <v>19</v>
      </c>
      <c r="C1396" s="295">
        <v>4228</v>
      </c>
      <c r="D1396" s="312" t="s">
        <v>1965</v>
      </c>
      <c r="E1396" s="310">
        <v>2838</v>
      </c>
      <c r="F1396" s="310">
        <v>1302</v>
      </c>
      <c r="G1396" s="310">
        <v>1164</v>
      </c>
      <c r="H1396" s="311">
        <v>0.45877378435518001</v>
      </c>
      <c r="I1396" s="249">
        <v>3.55670103092783</v>
      </c>
      <c r="J1396" s="249">
        <v>-9.3678624739892996E-2</v>
      </c>
      <c r="K1396" s="92">
        <v>-265.85993701181599</v>
      </c>
    </row>
    <row r="1397" spans="2:11" x14ac:dyDescent="0.2">
      <c r="B1397" s="295">
        <v>19</v>
      </c>
      <c r="C1397" s="295">
        <v>4229</v>
      </c>
      <c r="D1397" s="312" t="s">
        <v>1966</v>
      </c>
      <c r="E1397" s="310">
        <v>1111</v>
      </c>
      <c r="F1397" s="310">
        <v>297</v>
      </c>
      <c r="G1397" s="310">
        <v>575</v>
      </c>
      <c r="H1397" s="311">
        <v>0.26732673267326701</v>
      </c>
      <c r="I1397" s="249">
        <v>2.4486956521739098</v>
      </c>
      <c r="J1397" s="249">
        <v>-0.42770402363104998</v>
      </c>
      <c r="K1397" s="92">
        <v>-475.17917025409702</v>
      </c>
    </row>
    <row r="1398" spans="2:11" x14ac:dyDescent="0.2">
      <c r="B1398" s="295">
        <v>19</v>
      </c>
      <c r="C1398" s="295">
        <v>4230</v>
      </c>
      <c r="D1398" s="312" t="s">
        <v>1967</v>
      </c>
      <c r="E1398" s="310">
        <v>1233</v>
      </c>
      <c r="F1398" s="310">
        <v>233</v>
      </c>
      <c r="G1398" s="310">
        <v>456</v>
      </c>
      <c r="H1398" s="311">
        <v>0.18896999188970001</v>
      </c>
      <c r="I1398" s="249">
        <v>3.2149122807017498</v>
      </c>
      <c r="J1398" s="249">
        <v>-0.48980590519037898</v>
      </c>
      <c r="K1398" s="92">
        <v>-603.93068109973797</v>
      </c>
    </row>
    <row r="1399" spans="2:11" x14ac:dyDescent="0.2">
      <c r="B1399" s="295">
        <v>19</v>
      </c>
      <c r="C1399" s="295">
        <v>4231</v>
      </c>
      <c r="D1399" s="312" t="s">
        <v>1968</v>
      </c>
      <c r="E1399" s="310">
        <v>1336</v>
      </c>
      <c r="F1399" s="310">
        <v>207</v>
      </c>
      <c r="G1399" s="310">
        <v>543</v>
      </c>
      <c r="H1399" s="311">
        <v>0.154940119760479</v>
      </c>
      <c r="I1399" s="249">
        <v>2.84162062615101</v>
      </c>
      <c r="J1399" s="249">
        <v>-0.54025251268104002</v>
      </c>
      <c r="K1399" s="92">
        <v>-721.77735694187004</v>
      </c>
    </row>
    <row r="1400" spans="2:11" x14ac:dyDescent="0.2">
      <c r="B1400" s="295">
        <v>19</v>
      </c>
      <c r="C1400" s="295">
        <v>4232</v>
      </c>
      <c r="D1400" s="312" t="s">
        <v>1969</v>
      </c>
      <c r="E1400" s="310">
        <v>217</v>
      </c>
      <c r="F1400" s="310">
        <v>65</v>
      </c>
      <c r="G1400" s="310">
        <v>327</v>
      </c>
      <c r="H1400" s="311">
        <v>0.29953917050691198</v>
      </c>
      <c r="I1400" s="249">
        <v>0.86238532110091703</v>
      </c>
      <c r="J1400" s="249">
        <v>-0.47919472722852602</v>
      </c>
      <c r="K1400" s="92">
        <v>-103.98525580859</v>
      </c>
    </row>
    <row r="1401" spans="2:11" x14ac:dyDescent="0.2">
      <c r="B1401" s="295">
        <v>19</v>
      </c>
      <c r="C1401" s="295">
        <v>4233</v>
      </c>
      <c r="D1401" s="312" t="s">
        <v>1970</v>
      </c>
      <c r="E1401" s="310">
        <v>368</v>
      </c>
      <c r="F1401" s="310">
        <v>106</v>
      </c>
      <c r="G1401" s="310">
        <v>267</v>
      </c>
      <c r="H1401" s="311">
        <v>0.28804347826087001</v>
      </c>
      <c r="I1401" s="249">
        <v>1.7752808988763999</v>
      </c>
      <c r="J1401" s="249">
        <v>-0.45462725934064002</v>
      </c>
      <c r="K1401" s="92">
        <v>-167.30283143735599</v>
      </c>
    </row>
    <row r="1402" spans="2:11" x14ac:dyDescent="0.2">
      <c r="B1402" s="295">
        <v>19</v>
      </c>
      <c r="C1402" s="295">
        <v>4234</v>
      </c>
      <c r="D1402" s="312" t="s">
        <v>1971</v>
      </c>
      <c r="E1402" s="310">
        <v>3549</v>
      </c>
      <c r="F1402" s="310">
        <v>1592</v>
      </c>
      <c r="G1402" s="310">
        <v>1253</v>
      </c>
      <c r="H1402" s="311">
        <v>0.44857706396167901</v>
      </c>
      <c r="I1402" s="249">
        <v>4.1029529130087798</v>
      </c>
      <c r="J1402" s="249">
        <v>-5.9870671650367198E-2</v>
      </c>
      <c r="K1402" s="92">
        <v>-212.48101368715299</v>
      </c>
    </row>
    <row r="1403" spans="2:11" x14ac:dyDescent="0.2">
      <c r="B1403" s="295">
        <v>19</v>
      </c>
      <c r="C1403" s="295">
        <v>4235</v>
      </c>
      <c r="D1403" s="312" t="s">
        <v>1972</v>
      </c>
      <c r="E1403" s="310">
        <v>1176</v>
      </c>
      <c r="F1403" s="310">
        <v>331</v>
      </c>
      <c r="G1403" s="310">
        <v>518</v>
      </c>
      <c r="H1403" s="311">
        <v>0.281462585034014</v>
      </c>
      <c r="I1403" s="249">
        <v>2.9092664092664098</v>
      </c>
      <c r="J1403" s="249">
        <v>-0.39177482549172798</v>
      </c>
      <c r="K1403" s="92">
        <v>-460.72719477827201</v>
      </c>
    </row>
    <row r="1404" spans="2:11" x14ac:dyDescent="0.2">
      <c r="B1404" s="295">
        <v>19</v>
      </c>
      <c r="C1404" s="295">
        <v>4236</v>
      </c>
      <c r="D1404" s="312" t="s">
        <v>1973</v>
      </c>
      <c r="E1404" s="310">
        <v>7811</v>
      </c>
      <c r="F1404" s="310">
        <v>5369</v>
      </c>
      <c r="G1404" s="310">
        <v>1227</v>
      </c>
      <c r="H1404" s="311">
        <v>0.68736397388298598</v>
      </c>
      <c r="I1404" s="249">
        <v>10.7416462917685</v>
      </c>
      <c r="J1404" s="249">
        <v>0.62382569415455402</v>
      </c>
      <c r="K1404" s="92">
        <v>4872.7024970412203</v>
      </c>
    </row>
    <row r="1405" spans="2:11" x14ac:dyDescent="0.2">
      <c r="B1405" s="295">
        <v>19</v>
      </c>
      <c r="C1405" s="295">
        <v>4237</v>
      </c>
      <c r="D1405" s="312" t="s">
        <v>1974</v>
      </c>
      <c r="E1405" s="310">
        <v>1536</v>
      </c>
      <c r="F1405" s="310">
        <v>377</v>
      </c>
      <c r="G1405" s="310">
        <v>512</v>
      </c>
      <c r="H1405" s="311">
        <v>0.24544270833333301</v>
      </c>
      <c r="I1405" s="249">
        <v>3.736328125</v>
      </c>
      <c r="J1405" s="249">
        <v>-0.39197411170066898</v>
      </c>
      <c r="K1405" s="92">
        <v>-602.07223557222699</v>
      </c>
    </row>
    <row r="1406" spans="2:11" x14ac:dyDescent="0.2">
      <c r="B1406" s="295">
        <v>19</v>
      </c>
      <c r="C1406" s="295">
        <v>4238</v>
      </c>
      <c r="D1406" s="312" t="s">
        <v>1975</v>
      </c>
      <c r="E1406" s="310">
        <v>858</v>
      </c>
      <c r="F1406" s="310">
        <v>179</v>
      </c>
      <c r="G1406" s="310">
        <v>383</v>
      </c>
      <c r="H1406" s="311">
        <v>0.208624708624709</v>
      </c>
      <c r="I1406" s="249">
        <v>2.7075718015665799</v>
      </c>
      <c r="J1406" s="249">
        <v>-0.49835242511962202</v>
      </c>
      <c r="K1406" s="92">
        <v>-427.58638075263599</v>
      </c>
    </row>
    <row r="1407" spans="2:11" x14ac:dyDescent="0.2">
      <c r="B1407" s="295">
        <v>19</v>
      </c>
      <c r="C1407" s="295">
        <v>4239</v>
      </c>
      <c r="D1407" s="312" t="s">
        <v>1976</v>
      </c>
      <c r="E1407" s="310">
        <v>4259</v>
      </c>
      <c r="F1407" s="310">
        <v>2366</v>
      </c>
      <c r="G1407" s="310">
        <v>2013</v>
      </c>
      <c r="H1407" s="311">
        <v>0.55552946701103501</v>
      </c>
      <c r="I1407" s="249">
        <v>3.2911077993045201</v>
      </c>
      <c r="J1407" s="249">
        <v>6.5906541006088004E-2</v>
      </c>
      <c r="K1407" s="92">
        <v>280.69595814492902</v>
      </c>
    </row>
    <row r="1408" spans="2:11" x14ac:dyDescent="0.2">
      <c r="B1408" s="295">
        <v>19</v>
      </c>
      <c r="C1408" s="295">
        <v>4240</v>
      </c>
      <c r="D1408" s="312" t="s">
        <v>1977</v>
      </c>
      <c r="E1408" s="310">
        <v>2933</v>
      </c>
      <c r="F1408" s="310">
        <v>650</v>
      </c>
      <c r="G1408" s="310">
        <v>452</v>
      </c>
      <c r="H1408" s="311">
        <v>0.22161609273781099</v>
      </c>
      <c r="I1408" s="249">
        <v>7.9269911504424799</v>
      </c>
      <c r="J1408" s="249">
        <v>-0.21823385034124601</v>
      </c>
      <c r="K1408" s="92">
        <v>-640.07988305087497</v>
      </c>
    </row>
    <row r="1409" spans="2:11" x14ac:dyDescent="0.2">
      <c r="B1409" s="295">
        <v>19</v>
      </c>
      <c r="C1409" s="295">
        <v>4251</v>
      </c>
      <c r="D1409" s="312" t="s">
        <v>1978</v>
      </c>
      <c r="E1409" s="310">
        <v>783</v>
      </c>
      <c r="F1409" s="310">
        <v>158</v>
      </c>
      <c r="G1409" s="310">
        <v>706</v>
      </c>
      <c r="H1409" s="311">
        <v>0.201787994891443</v>
      </c>
      <c r="I1409" s="249">
        <v>1.3328611898017</v>
      </c>
      <c r="J1409" s="249">
        <v>-0.55868897821626196</v>
      </c>
      <c r="K1409" s="92">
        <v>-437.453469943333</v>
      </c>
    </row>
    <row r="1410" spans="2:11" x14ac:dyDescent="0.2">
      <c r="B1410" s="295">
        <v>19</v>
      </c>
      <c r="C1410" s="295">
        <v>4252</v>
      </c>
      <c r="D1410" s="312" t="s">
        <v>1979</v>
      </c>
      <c r="E1410" s="310">
        <v>5554</v>
      </c>
      <c r="F1410" s="310">
        <v>5346</v>
      </c>
      <c r="G1410" s="310">
        <v>453</v>
      </c>
      <c r="H1410" s="311">
        <v>0.96254951386388199</v>
      </c>
      <c r="I1410" s="249">
        <v>24.0618101545254</v>
      </c>
      <c r="J1410" s="249">
        <v>1.34845316699075</v>
      </c>
      <c r="K1410" s="92">
        <v>7489.3088894666398</v>
      </c>
    </row>
    <row r="1411" spans="2:11" x14ac:dyDescent="0.2">
      <c r="B1411" s="295">
        <v>19</v>
      </c>
      <c r="C1411" s="295">
        <v>4253</v>
      </c>
      <c r="D1411" s="312" t="s">
        <v>1980</v>
      </c>
      <c r="E1411" s="310">
        <v>3914</v>
      </c>
      <c r="F1411" s="310">
        <v>779</v>
      </c>
      <c r="G1411" s="310">
        <v>1097</v>
      </c>
      <c r="H1411" s="311">
        <v>0.19902912621359201</v>
      </c>
      <c r="I1411" s="249">
        <v>4.2780309936189598</v>
      </c>
      <c r="J1411" s="249">
        <v>-0.33981257040979601</v>
      </c>
      <c r="K1411" s="92">
        <v>-1330.0264005839399</v>
      </c>
    </row>
    <row r="1412" spans="2:11" x14ac:dyDescent="0.2">
      <c r="B1412" s="295">
        <v>19</v>
      </c>
      <c r="C1412" s="295">
        <v>4254</v>
      </c>
      <c r="D1412" s="312" t="s">
        <v>1981</v>
      </c>
      <c r="E1412" s="310">
        <v>11043</v>
      </c>
      <c r="F1412" s="310">
        <v>4048</v>
      </c>
      <c r="G1412" s="310">
        <v>1817</v>
      </c>
      <c r="H1412" s="311">
        <v>0.36656705605360901</v>
      </c>
      <c r="I1412" s="249">
        <v>8.3054485415520105</v>
      </c>
      <c r="J1412" s="249">
        <v>0.271257034101754</v>
      </c>
      <c r="K1412" s="92">
        <v>2995.49142758567</v>
      </c>
    </row>
    <row r="1413" spans="2:11" x14ac:dyDescent="0.2">
      <c r="B1413" s="295">
        <v>19</v>
      </c>
      <c r="C1413" s="295">
        <v>4255</v>
      </c>
      <c r="D1413" s="312" t="s">
        <v>1982</v>
      </c>
      <c r="E1413" s="310">
        <v>1467</v>
      </c>
      <c r="F1413" s="310">
        <v>259</v>
      </c>
      <c r="G1413" s="310">
        <v>289</v>
      </c>
      <c r="H1413" s="311">
        <v>0.17655078391274701</v>
      </c>
      <c r="I1413" s="249">
        <v>5.97231833910035</v>
      </c>
      <c r="J1413" s="249">
        <v>-0.39706829077858802</v>
      </c>
      <c r="K1413" s="92">
        <v>-582.49918257218803</v>
      </c>
    </row>
    <row r="1414" spans="2:11" x14ac:dyDescent="0.2">
      <c r="B1414" s="295">
        <v>19</v>
      </c>
      <c r="C1414" s="295">
        <v>4256</v>
      </c>
      <c r="D1414" s="312" t="s">
        <v>1983</v>
      </c>
      <c r="E1414" s="310">
        <v>1074</v>
      </c>
      <c r="F1414" s="310">
        <v>163</v>
      </c>
      <c r="G1414" s="310">
        <v>502</v>
      </c>
      <c r="H1414" s="311">
        <v>0.151769087523277</v>
      </c>
      <c r="I1414" s="249">
        <v>2.4641434262948199</v>
      </c>
      <c r="J1414" s="249">
        <v>-0.56735695682452203</v>
      </c>
      <c r="K1414" s="92">
        <v>-609.34137162953596</v>
      </c>
    </row>
    <row r="1415" spans="2:11" x14ac:dyDescent="0.2">
      <c r="B1415" s="295">
        <v>19</v>
      </c>
      <c r="C1415" s="295">
        <v>4257</v>
      </c>
      <c r="D1415" s="312" t="s">
        <v>1984</v>
      </c>
      <c r="E1415" s="310">
        <v>358</v>
      </c>
      <c r="F1415" s="310">
        <v>91</v>
      </c>
      <c r="G1415" s="310">
        <v>464</v>
      </c>
      <c r="H1415" s="311">
        <v>0.25418994413407803</v>
      </c>
      <c r="I1415" s="249">
        <v>0.96767241379310298</v>
      </c>
      <c r="J1415" s="249">
        <v>-0.52465235194878101</v>
      </c>
      <c r="K1415" s="92">
        <v>-187.825541997664</v>
      </c>
    </row>
    <row r="1416" spans="2:11" x14ac:dyDescent="0.2">
      <c r="B1416" s="295">
        <v>19</v>
      </c>
      <c r="C1416" s="295">
        <v>4258</v>
      </c>
      <c r="D1416" s="312" t="s">
        <v>1985</v>
      </c>
      <c r="E1416" s="310">
        <v>13532</v>
      </c>
      <c r="F1416" s="310">
        <v>7996</v>
      </c>
      <c r="G1416" s="310">
        <v>1496</v>
      </c>
      <c r="H1416" s="311">
        <v>0.59089565474431005</v>
      </c>
      <c r="I1416" s="249">
        <v>14.390374331550801</v>
      </c>
      <c r="J1416" s="249">
        <v>0.851739163276092</v>
      </c>
      <c r="K1416" s="92">
        <v>11525.7343574521</v>
      </c>
    </row>
    <row r="1417" spans="2:11" x14ac:dyDescent="0.2">
      <c r="B1417" s="295">
        <v>19</v>
      </c>
      <c r="C1417" s="295">
        <v>4259</v>
      </c>
      <c r="D1417" s="312" t="s">
        <v>1986</v>
      </c>
      <c r="E1417" s="310">
        <v>808</v>
      </c>
      <c r="F1417" s="310">
        <v>176</v>
      </c>
      <c r="G1417" s="310">
        <v>700</v>
      </c>
      <c r="H1417" s="311">
        <v>0.21782178217821799</v>
      </c>
      <c r="I1417" s="249">
        <v>1.4057142857142899</v>
      </c>
      <c r="J1417" s="249">
        <v>-0.53588143985937897</v>
      </c>
      <c r="K1417" s="92">
        <v>-432.992203406378</v>
      </c>
    </row>
    <row r="1418" spans="2:11" x14ac:dyDescent="0.2">
      <c r="B1418" s="295">
        <v>19</v>
      </c>
      <c r="C1418" s="295">
        <v>4260</v>
      </c>
      <c r="D1418" s="312" t="s">
        <v>1987</v>
      </c>
      <c r="E1418" s="310">
        <v>3198</v>
      </c>
      <c r="F1418" s="310">
        <v>3553</v>
      </c>
      <c r="G1418" s="310">
        <v>253</v>
      </c>
      <c r="H1418" s="311">
        <v>1.11100687929956</v>
      </c>
      <c r="I1418" s="249">
        <v>26.683794466403199</v>
      </c>
      <c r="J1418" s="249">
        <v>1.5332359620059699</v>
      </c>
      <c r="K1418" s="92">
        <v>4903.2886064950899</v>
      </c>
    </row>
    <row r="1419" spans="2:11" x14ac:dyDescent="0.2">
      <c r="B1419" s="295">
        <v>19</v>
      </c>
      <c r="C1419" s="295">
        <v>4261</v>
      </c>
      <c r="D1419" s="312" t="s">
        <v>1988</v>
      </c>
      <c r="E1419" s="310">
        <v>1953</v>
      </c>
      <c r="F1419" s="310">
        <v>890</v>
      </c>
      <c r="G1419" s="310">
        <v>409</v>
      </c>
      <c r="H1419" s="311">
        <v>0.45570916538658501</v>
      </c>
      <c r="I1419" s="249">
        <v>6.9511002444987797</v>
      </c>
      <c r="J1419" s="249">
        <v>-8.4806138134684399E-3</v>
      </c>
      <c r="K1419" s="92">
        <v>-16.562638777703899</v>
      </c>
    </row>
    <row r="1420" spans="2:11" x14ac:dyDescent="0.2">
      <c r="B1420" s="295">
        <v>19</v>
      </c>
      <c r="C1420" s="295">
        <v>4262</v>
      </c>
      <c r="D1420" s="312" t="s">
        <v>1989</v>
      </c>
      <c r="E1420" s="310">
        <v>1066</v>
      </c>
      <c r="F1420" s="310">
        <v>220</v>
      </c>
      <c r="G1420" s="310">
        <v>705</v>
      </c>
      <c r="H1420" s="311">
        <v>0.20637898686679201</v>
      </c>
      <c r="I1420" s="249">
        <v>1.8241134751773</v>
      </c>
      <c r="J1420" s="249">
        <v>-0.52501432450163199</v>
      </c>
      <c r="K1420" s="92">
        <v>-559.66526991874002</v>
      </c>
    </row>
    <row r="1421" spans="2:11" x14ac:dyDescent="0.2">
      <c r="B1421" s="295">
        <v>19</v>
      </c>
      <c r="C1421" s="295">
        <v>4263</v>
      </c>
      <c r="D1421" s="312" t="s">
        <v>1990</v>
      </c>
      <c r="E1421" s="310">
        <v>2310</v>
      </c>
      <c r="F1421" s="310">
        <v>577</v>
      </c>
      <c r="G1421" s="310">
        <v>1132</v>
      </c>
      <c r="H1421" s="311">
        <v>0.24978354978355</v>
      </c>
      <c r="I1421" s="249">
        <v>2.5503533568904602</v>
      </c>
      <c r="J1421" s="249">
        <v>-0.400518534850555</v>
      </c>
      <c r="K1421" s="92">
        <v>-925.19781550478206</v>
      </c>
    </row>
    <row r="1422" spans="2:11" x14ac:dyDescent="0.2">
      <c r="B1422" s="295">
        <v>19</v>
      </c>
      <c r="C1422" s="295">
        <v>4264</v>
      </c>
      <c r="D1422" s="312" t="s">
        <v>1991</v>
      </c>
      <c r="E1422" s="310">
        <v>860</v>
      </c>
      <c r="F1422" s="310">
        <v>242</v>
      </c>
      <c r="G1422" s="310">
        <v>833</v>
      </c>
      <c r="H1422" s="311">
        <v>0.28139534883720901</v>
      </c>
      <c r="I1422" s="249">
        <v>1.32292917166867</v>
      </c>
      <c r="J1422" s="249">
        <v>-0.46054029622803</v>
      </c>
      <c r="K1422" s="92">
        <v>-396.06465475610599</v>
      </c>
    </row>
    <row r="1423" spans="2:11" x14ac:dyDescent="0.2">
      <c r="B1423" s="295">
        <v>19</v>
      </c>
      <c r="C1423" s="295">
        <v>4271</v>
      </c>
      <c r="D1423" s="312" t="s">
        <v>1992</v>
      </c>
      <c r="E1423" s="310">
        <v>8197</v>
      </c>
      <c r="F1423" s="310">
        <v>3318</v>
      </c>
      <c r="G1423" s="310">
        <v>416</v>
      </c>
      <c r="H1423" s="311">
        <v>0.40478223740392799</v>
      </c>
      <c r="I1423" s="249">
        <v>27.680288461538499</v>
      </c>
      <c r="J1423" s="249">
        <v>0.90654842535647295</v>
      </c>
      <c r="K1423" s="92">
        <v>7430.9774426470103</v>
      </c>
    </row>
    <row r="1424" spans="2:11" x14ac:dyDescent="0.2">
      <c r="B1424" s="295">
        <v>19</v>
      </c>
      <c r="C1424" s="295">
        <v>4273</v>
      </c>
      <c r="D1424" s="312" t="s">
        <v>1993</v>
      </c>
      <c r="E1424" s="310">
        <v>790</v>
      </c>
      <c r="F1424" s="310">
        <v>168</v>
      </c>
      <c r="G1424" s="310">
        <v>503</v>
      </c>
      <c r="H1424" s="311">
        <v>0.21265822784810101</v>
      </c>
      <c r="I1424" s="249">
        <v>1.9045725646123299</v>
      </c>
      <c r="J1424" s="249">
        <v>-0.52485287042909701</v>
      </c>
      <c r="K1424" s="92">
        <v>-414.63376763898702</v>
      </c>
    </row>
    <row r="1425" spans="2:11" x14ac:dyDescent="0.2">
      <c r="B1425" s="295">
        <v>19</v>
      </c>
      <c r="C1425" s="295">
        <v>4274</v>
      </c>
      <c r="D1425" s="312" t="s">
        <v>1994</v>
      </c>
      <c r="E1425" s="310">
        <v>3954</v>
      </c>
      <c r="F1425" s="310">
        <v>687</v>
      </c>
      <c r="G1425" s="310">
        <v>1355</v>
      </c>
      <c r="H1425" s="311">
        <v>0.17374810318664599</v>
      </c>
      <c r="I1425" s="249">
        <v>3.4250922509225101</v>
      </c>
      <c r="J1425" s="249">
        <v>-0.39930492307114801</v>
      </c>
      <c r="K1425" s="92">
        <v>-1578.85166582332</v>
      </c>
    </row>
    <row r="1426" spans="2:11" x14ac:dyDescent="0.2">
      <c r="B1426" s="295">
        <v>19</v>
      </c>
      <c r="C1426" s="295">
        <v>4275</v>
      </c>
      <c r="D1426" s="312" t="s">
        <v>1995</v>
      </c>
      <c r="E1426" s="310">
        <v>863</v>
      </c>
      <c r="F1426" s="310">
        <v>274</v>
      </c>
      <c r="G1426" s="310">
        <v>435</v>
      </c>
      <c r="H1426" s="311">
        <v>0.31749710312862101</v>
      </c>
      <c r="I1426" s="249">
        <v>2.61379310344828</v>
      </c>
      <c r="J1426" s="249">
        <v>-0.37073277030962598</v>
      </c>
      <c r="K1426" s="92">
        <v>-319.94238077720701</v>
      </c>
    </row>
    <row r="1427" spans="2:11" x14ac:dyDescent="0.2">
      <c r="B1427" s="295">
        <v>19</v>
      </c>
      <c r="C1427" s="295">
        <v>4276</v>
      </c>
      <c r="D1427" s="312" t="s">
        <v>1996</v>
      </c>
      <c r="E1427" s="310">
        <v>4476</v>
      </c>
      <c r="F1427" s="310">
        <v>1501</v>
      </c>
      <c r="G1427" s="310">
        <v>886</v>
      </c>
      <c r="H1427" s="311">
        <v>0.33534405719392302</v>
      </c>
      <c r="I1427" s="249">
        <v>6.7460496613995504</v>
      </c>
      <c r="J1427" s="249">
        <v>-6.6566516784169805E-2</v>
      </c>
      <c r="K1427" s="92">
        <v>-297.95172912594398</v>
      </c>
    </row>
    <row r="1428" spans="2:11" x14ac:dyDescent="0.2">
      <c r="B1428" s="295">
        <v>19</v>
      </c>
      <c r="C1428" s="295">
        <v>4277</v>
      </c>
      <c r="D1428" s="312" t="s">
        <v>1997</v>
      </c>
      <c r="E1428" s="310">
        <v>919</v>
      </c>
      <c r="F1428" s="310">
        <v>366</v>
      </c>
      <c r="G1428" s="310">
        <v>385</v>
      </c>
      <c r="H1428" s="311">
        <v>0.39825897714907499</v>
      </c>
      <c r="I1428" s="249">
        <v>3.3376623376623402</v>
      </c>
      <c r="J1428" s="249">
        <v>-0.24564557327285699</v>
      </c>
      <c r="K1428" s="92">
        <v>-225.748281837756</v>
      </c>
    </row>
    <row r="1429" spans="2:11" x14ac:dyDescent="0.2">
      <c r="B1429" s="295">
        <v>19</v>
      </c>
      <c r="C1429" s="295">
        <v>4279</v>
      </c>
      <c r="D1429" s="312" t="s">
        <v>1998</v>
      </c>
      <c r="E1429" s="310">
        <v>2985</v>
      </c>
      <c r="F1429" s="310">
        <v>994</v>
      </c>
      <c r="G1429" s="310">
        <v>1842</v>
      </c>
      <c r="H1429" s="311">
        <v>0.33299832495812398</v>
      </c>
      <c r="I1429" s="249">
        <v>2.16015200868621</v>
      </c>
      <c r="J1429" s="249">
        <v>-0.28943102083665501</v>
      </c>
      <c r="K1429" s="92">
        <v>-863.951597197414</v>
      </c>
    </row>
    <row r="1430" spans="2:11" x14ac:dyDescent="0.2">
      <c r="B1430" s="295">
        <v>19</v>
      </c>
      <c r="C1430" s="295">
        <v>4280</v>
      </c>
      <c r="D1430" s="312" t="s">
        <v>1999</v>
      </c>
      <c r="E1430" s="310">
        <v>13794</v>
      </c>
      <c r="F1430" s="310">
        <v>5337</v>
      </c>
      <c r="G1430" s="310">
        <v>1287</v>
      </c>
      <c r="H1430" s="311">
        <v>0.38690735102218399</v>
      </c>
      <c r="I1430" s="249">
        <v>14.864801864801899</v>
      </c>
      <c r="J1430" s="249">
        <v>0.63344222973964504</v>
      </c>
      <c r="K1430" s="92">
        <v>8737.7021170286698</v>
      </c>
    </row>
    <row r="1431" spans="2:11" x14ac:dyDescent="0.2">
      <c r="B1431" s="295">
        <v>19</v>
      </c>
      <c r="C1431" s="295">
        <v>4281</v>
      </c>
      <c r="D1431" s="312" t="s">
        <v>2000</v>
      </c>
      <c r="E1431" s="310">
        <v>1545</v>
      </c>
      <c r="F1431" s="310">
        <v>631</v>
      </c>
      <c r="G1431" s="310">
        <v>799</v>
      </c>
      <c r="H1431" s="311">
        <v>0.40841423948220101</v>
      </c>
      <c r="I1431" s="249">
        <v>2.7234042553191502</v>
      </c>
      <c r="J1431" s="249">
        <v>-0.232195150043599</v>
      </c>
      <c r="K1431" s="92">
        <v>-358.74150681736103</v>
      </c>
    </row>
    <row r="1432" spans="2:11" x14ac:dyDescent="0.2">
      <c r="B1432" s="295">
        <v>19</v>
      </c>
      <c r="C1432" s="295">
        <v>4282</v>
      </c>
      <c r="D1432" s="312" t="s">
        <v>2001</v>
      </c>
      <c r="E1432" s="310">
        <v>9127</v>
      </c>
      <c r="F1432" s="310">
        <v>4861</v>
      </c>
      <c r="G1432" s="310">
        <v>1153</v>
      </c>
      <c r="H1432" s="311">
        <v>0.53259559548592095</v>
      </c>
      <c r="I1432" s="249">
        <v>12.131830008673001</v>
      </c>
      <c r="J1432" s="249">
        <v>0.53674226800566704</v>
      </c>
      <c r="K1432" s="92">
        <v>4898.8466800877204</v>
      </c>
    </row>
    <row r="1433" spans="2:11" x14ac:dyDescent="0.2">
      <c r="B1433" s="295">
        <v>19</v>
      </c>
      <c r="C1433" s="295">
        <v>4283</v>
      </c>
      <c r="D1433" s="312" t="s">
        <v>2002</v>
      </c>
      <c r="E1433" s="310">
        <v>3842</v>
      </c>
      <c r="F1433" s="310">
        <v>1697</v>
      </c>
      <c r="G1433" s="310">
        <v>603</v>
      </c>
      <c r="H1433" s="311">
        <v>0.441697032795419</v>
      </c>
      <c r="I1433" s="249">
        <v>9.1857379767827503</v>
      </c>
      <c r="J1433" s="249">
        <v>0.12516456335850501</v>
      </c>
      <c r="K1433" s="92">
        <v>480.88225242337501</v>
      </c>
    </row>
    <row r="1434" spans="2:11" x14ac:dyDescent="0.2">
      <c r="B1434" s="295">
        <v>19</v>
      </c>
      <c r="C1434" s="295">
        <v>4284</v>
      </c>
      <c r="D1434" s="312" t="s">
        <v>2003</v>
      </c>
      <c r="E1434" s="310">
        <v>1281</v>
      </c>
      <c r="F1434" s="310">
        <v>365</v>
      </c>
      <c r="G1434" s="310">
        <v>891</v>
      </c>
      <c r="H1434" s="311">
        <v>0.284933645589383</v>
      </c>
      <c r="I1434" s="249">
        <v>1.8473625140291801</v>
      </c>
      <c r="J1434" s="249">
        <v>-0.42180476416352902</v>
      </c>
      <c r="K1434" s="92">
        <v>-540.33190289348101</v>
      </c>
    </row>
    <row r="1435" spans="2:11" x14ac:dyDescent="0.2">
      <c r="B1435" s="295">
        <v>19</v>
      </c>
      <c r="C1435" s="295">
        <v>4285</v>
      </c>
      <c r="D1435" s="312" t="s">
        <v>2004</v>
      </c>
      <c r="E1435" s="310">
        <v>4896</v>
      </c>
      <c r="F1435" s="310">
        <v>1409</v>
      </c>
      <c r="G1435" s="310">
        <v>601</v>
      </c>
      <c r="H1435" s="311">
        <v>0.287785947712418</v>
      </c>
      <c r="I1435" s="249">
        <v>10.4908485856905</v>
      </c>
      <c r="J1435" s="249">
        <v>2.63093944818058E-2</v>
      </c>
      <c r="K1435" s="92">
        <v>128.81079538292099</v>
      </c>
    </row>
    <row r="1436" spans="2:11" x14ac:dyDescent="0.2">
      <c r="B1436" s="295">
        <v>19</v>
      </c>
      <c r="C1436" s="295">
        <v>4286</v>
      </c>
      <c r="D1436" s="312" t="s">
        <v>2005</v>
      </c>
      <c r="E1436" s="310">
        <v>1334</v>
      </c>
      <c r="F1436" s="310">
        <v>359</v>
      </c>
      <c r="G1436" s="310">
        <v>706</v>
      </c>
      <c r="H1436" s="311">
        <v>0.26911544227886097</v>
      </c>
      <c r="I1436" s="249">
        <v>2.3980169971671401</v>
      </c>
      <c r="J1436" s="249">
        <v>-0.41907606730430902</v>
      </c>
      <c r="K1436" s="92">
        <v>-559.04747378394802</v>
      </c>
    </row>
    <row r="1437" spans="2:11" x14ac:dyDescent="0.2">
      <c r="B1437" s="295">
        <v>19</v>
      </c>
      <c r="C1437" s="295">
        <v>4287</v>
      </c>
      <c r="D1437" s="312" t="s">
        <v>2006</v>
      </c>
      <c r="E1437" s="310">
        <v>1955</v>
      </c>
      <c r="F1437" s="310">
        <v>608</v>
      </c>
      <c r="G1437" s="310">
        <v>1010</v>
      </c>
      <c r="H1437" s="311">
        <v>0.31099744245524302</v>
      </c>
      <c r="I1437" s="249">
        <v>2.5376237623762399</v>
      </c>
      <c r="J1437" s="249">
        <v>-0.34064243482869599</v>
      </c>
      <c r="K1437" s="92">
        <v>-665.95596009010001</v>
      </c>
    </row>
    <row r="1438" spans="2:11" x14ac:dyDescent="0.2">
      <c r="B1438" s="295">
        <v>19</v>
      </c>
      <c r="C1438" s="295">
        <v>4288</v>
      </c>
      <c r="D1438" s="312" t="s">
        <v>2007</v>
      </c>
      <c r="E1438" s="310">
        <v>166</v>
      </c>
      <c r="F1438" s="310">
        <v>36</v>
      </c>
      <c r="G1438" s="310">
        <v>120</v>
      </c>
      <c r="H1438" s="311">
        <v>0.21686746987951799</v>
      </c>
      <c r="I1438" s="249">
        <v>1.68333333333333</v>
      </c>
      <c r="J1438" s="249">
        <v>-0.55095370161717605</v>
      </c>
      <c r="K1438" s="92">
        <v>-91.458314468451107</v>
      </c>
    </row>
    <row r="1439" spans="2:11" x14ac:dyDescent="0.2">
      <c r="B1439" s="295">
        <v>19</v>
      </c>
      <c r="C1439" s="295">
        <v>4289</v>
      </c>
      <c r="D1439" s="312" t="s">
        <v>2008</v>
      </c>
      <c r="E1439" s="310">
        <v>11656</v>
      </c>
      <c r="F1439" s="310">
        <v>10673</v>
      </c>
      <c r="G1439" s="310">
        <v>1100</v>
      </c>
      <c r="H1439" s="311">
        <v>0.91566575154426899</v>
      </c>
      <c r="I1439" s="249">
        <v>20.2990909090909</v>
      </c>
      <c r="J1439" s="249">
        <v>1.3841500763494801</v>
      </c>
      <c r="K1439" s="92">
        <v>16133.6532899296</v>
      </c>
    </row>
    <row r="1440" spans="2:11" x14ac:dyDescent="0.2">
      <c r="B1440" s="295">
        <v>19</v>
      </c>
      <c r="C1440" s="295">
        <v>4301</v>
      </c>
      <c r="D1440" s="312" t="s">
        <v>2009</v>
      </c>
      <c r="E1440" s="310">
        <v>265</v>
      </c>
      <c r="F1440" s="310">
        <v>44</v>
      </c>
      <c r="G1440" s="310">
        <v>281</v>
      </c>
      <c r="H1440" s="311">
        <v>0.16603773584905701</v>
      </c>
      <c r="I1440" s="249">
        <v>1.09964412811388</v>
      </c>
      <c r="J1440" s="249">
        <v>-0.62928267492227596</v>
      </c>
      <c r="K1440" s="92">
        <v>-166.75990885440299</v>
      </c>
    </row>
    <row r="1441" spans="2:11" x14ac:dyDescent="0.2">
      <c r="B1441" s="295">
        <v>19</v>
      </c>
      <c r="C1441" s="295">
        <v>4302</v>
      </c>
      <c r="D1441" s="312" t="s">
        <v>2010</v>
      </c>
      <c r="E1441" s="310">
        <v>176</v>
      </c>
      <c r="F1441" s="310">
        <v>67</v>
      </c>
      <c r="G1441" s="310">
        <v>263</v>
      </c>
      <c r="H1441" s="311">
        <v>0.38068181818181801</v>
      </c>
      <c r="I1441" s="249">
        <v>0.92395437262357405</v>
      </c>
      <c r="J1441" s="249">
        <v>-0.38102637158203401</v>
      </c>
      <c r="K1441" s="92">
        <v>-67.060641398437994</v>
      </c>
    </row>
    <row r="1442" spans="2:11" x14ac:dyDescent="0.2">
      <c r="B1442" s="295">
        <v>19</v>
      </c>
      <c r="C1442" s="295">
        <v>4303</v>
      </c>
      <c r="D1442" s="312" t="s">
        <v>2011</v>
      </c>
      <c r="E1442" s="310">
        <v>3952</v>
      </c>
      <c r="F1442" s="310">
        <v>1605</v>
      </c>
      <c r="G1442" s="310">
        <v>665</v>
      </c>
      <c r="H1442" s="311">
        <v>0.40612348178137703</v>
      </c>
      <c r="I1442" s="249">
        <v>8.3563909774436098</v>
      </c>
      <c r="J1442" s="249">
        <v>5.67580469215287E-2</v>
      </c>
      <c r="K1442" s="92">
        <v>224.307801433881</v>
      </c>
    </row>
    <row r="1443" spans="2:11" x14ac:dyDescent="0.2">
      <c r="B1443" s="295">
        <v>19</v>
      </c>
      <c r="C1443" s="295">
        <v>4304</v>
      </c>
      <c r="D1443" s="312" t="s">
        <v>2012</v>
      </c>
      <c r="E1443" s="310">
        <v>4059</v>
      </c>
      <c r="F1443" s="310">
        <v>2129</v>
      </c>
      <c r="G1443" s="310">
        <v>650</v>
      </c>
      <c r="H1443" s="311">
        <v>0.52451342695245096</v>
      </c>
      <c r="I1443" s="249">
        <v>9.52</v>
      </c>
      <c r="J1443" s="249">
        <v>0.24472945178403099</v>
      </c>
      <c r="K1443" s="92">
        <v>993.35684479138297</v>
      </c>
    </row>
    <row r="1444" spans="2:11" x14ac:dyDescent="0.2">
      <c r="B1444" s="295">
        <v>19</v>
      </c>
      <c r="C1444" s="295">
        <v>4305</v>
      </c>
      <c r="D1444" s="312" t="s">
        <v>2013</v>
      </c>
      <c r="E1444" s="310">
        <v>2530</v>
      </c>
      <c r="F1444" s="310">
        <v>800</v>
      </c>
      <c r="G1444" s="310">
        <v>1183</v>
      </c>
      <c r="H1444" s="311">
        <v>0.31620553359683801</v>
      </c>
      <c r="I1444" s="249">
        <v>2.8148774302620501</v>
      </c>
      <c r="J1444" s="249">
        <v>-0.30304079126724098</v>
      </c>
      <c r="K1444" s="92">
        <v>-766.69320190612098</v>
      </c>
    </row>
    <row r="1445" spans="2:11" x14ac:dyDescent="0.2">
      <c r="B1445" s="295">
        <v>19</v>
      </c>
      <c r="C1445" s="295">
        <v>4306</v>
      </c>
      <c r="D1445" s="312" t="s">
        <v>2014</v>
      </c>
      <c r="E1445" s="310">
        <v>506</v>
      </c>
      <c r="F1445" s="310">
        <v>119</v>
      </c>
      <c r="G1445" s="310">
        <v>557</v>
      </c>
      <c r="H1445" s="311">
        <v>0.235177865612648</v>
      </c>
      <c r="I1445" s="249">
        <v>1.1220825852782801</v>
      </c>
      <c r="J1445" s="249">
        <v>-0.53644534689450696</v>
      </c>
      <c r="K1445" s="92">
        <v>-271.44134552861999</v>
      </c>
    </row>
    <row r="1446" spans="2:11" x14ac:dyDescent="0.2">
      <c r="B1446" s="295">
        <v>19</v>
      </c>
      <c r="C1446" s="295">
        <v>4307</v>
      </c>
      <c r="D1446" s="312" t="s">
        <v>2015</v>
      </c>
      <c r="E1446" s="310">
        <v>888</v>
      </c>
      <c r="F1446" s="310">
        <v>137</v>
      </c>
      <c r="G1446" s="310">
        <v>434</v>
      </c>
      <c r="H1446" s="311">
        <v>0.15427927927927901</v>
      </c>
      <c r="I1446" s="249">
        <v>2.36175115207373</v>
      </c>
      <c r="J1446" s="249">
        <v>-0.57493652632799896</v>
      </c>
      <c r="K1446" s="92">
        <v>-510.54363537926298</v>
      </c>
    </row>
    <row r="1447" spans="2:11" x14ac:dyDescent="0.2">
      <c r="B1447" s="295">
        <v>19</v>
      </c>
      <c r="C1447" s="295">
        <v>4308</v>
      </c>
      <c r="D1447" s="312" t="s">
        <v>2016</v>
      </c>
      <c r="E1447" s="310">
        <v>434</v>
      </c>
      <c r="F1447" s="310">
        <v>93</v>
      </c>
      <c r="G1447" s="310">
        <v>28</v>
      </c>
      <c r="H1447" s="311">
        <v>0.214285714285714</v>
      </c>
      <c r="I1447" s="249">
        <v>18.821428571428601</v>
      </c>
      <c r="J1447" s="249">
        <v>7.0926824833895299E-2</v>
      </c>
      <c r="K1447" s="92">
        <v>30.782241977910498</v>
      </c>
    </row>
    <row r="1448" spans="2:11" x14ac:dyDescent="0.2">
      <c r="B1448" s="295">
        <v>19</v>
      </c>
      <c r="C1448" s="295">
        <v>4309</v>
      </c>
      <c r="D1448" s="312" t="s">
        <v>2017</v>
      </c>
      <c r="E1448" s="310">
        <v>3480</v>
      </c>
      <c r="F1448" s="310">
        <v>1091</v>
      </c>
      <c r="G1448" s="310">
        <v>615</v>
      </c>
      <c r="H1448" s="311">
        <v>0.31350574712643697</v>
      </c>
      <c r="I1448" s="249">
        <v>7.4325203252032503</v>
      </c>
      <c r="J1448" s="249">
        <v>-0.10522890624621201</v>
      </c>
      <c r="K1448" s="92">
        <v>-366.19659373681799</v>
      </c>
    </row>
    <row r="1449" spans="2:11" x14ac:dyDescent="0.2">
      <c r="B1449" s="295">
        <v>19</v>
      </c>
      <c r="C1449" s="295">
        <v>4310</v>
      </c>
      <c r="D1449" s="312" t="s">
        <v>2018</v>
      </c>
      <c r="E1449" s="310">
        <v>1660</v>
      </c>
      <c r="F1449" s="310">
        <v>613</v>
      </c>
      <c r="G1449" s="310">
        <v>368</v>
      </c>
      <c r="H1449" s="311">
        <v>0.36927710843373501</v>
      </c>
      <c r="I1449" s="249">
        <v>6.1766304347826102</v>
      </c>
      <c r="J1449" s="249">
        <v>-0.151014345694646</v>
      </c>
      <c r="K1449" s="92">
        <v>-250.68381385311201</v>
      </c>
    </row>
    <row r="1450" spans="2:11" x14ac:dyDescent="0.2">
      <c r="B1450" s="295">
        <v>19</v>
      </c>
      <c r="C1450" s="295">
        <v>4311</v>
      </c>
      <c r="D1450" s="312" t="s">
        <v>2019</v>
      </c>
      <c r="E1450" s="310">
        <v>1325</v>
      </c>
      <c r="F1450" s="310">
        <v>1144</v>
      </c>
      <c r="G1450" s="310">
        <v>611</v>
      </c>
      <c r="H1450" s="311">
        <v>0.86339622641509395</v>
      </c>
      <c r="I1450" s="249">
        <v>4.0409165302782304</v>
      </c>
      <c r="J1450" s="249">
        <v>0.35351226050628598</v>
      </c>
      <c r="K1450" s="92">
        <v>468.40374517082898</v>
      </c>
    </row>
    <row r="1451" spans="2:11" x14ac:dyDescent="0.2">
      <c r="B1451" s="295">
        <v>19</v>
      </c>
      <c r="C1451" s="295">
        <v>4312</v>
      </c>
      <c r="D1451" s="312" t="s">
        <v>2020</v>
      </c>
      <c r="E1451" s="310">
        <v>2744</v>
      </c>
      <c r="F1451" s="310">
        <v>1037</v>
      </c>
      <c r="G1451" s="310">
        <v>1264</v>
      </c>
      <c r="H1451" s="311">
        <v>0.377915451895044</v>
      </c>
      <c r="I1451" s="249">
        <v>2.9912974683544298</v>
      </c>
      <c r="J1451" s="249">
        <v>-0.21460902428576401</v>
      </c>
      <c r="K1451" s="92">
        <v>-588.88716264013794</v>
      </c>
    </row>
    <row r="1452" spans="2:11" x14ac:dyDescent="0.2">
      <c r="B1452" s="295">
        <v>19</v>
      </c>
      <c r="C1452" s="295">
        <v>4313</v>
      </c>
      <c r="D1452" s="312" t="s">
        <v>2021</v>
      </c>
      <c r="E1452" s="310">
        <v>2169</v>
      </c>
      <c r="F1452" s="310">
        <v>1214</v>
      </c>
      <c r="G1452" s="310">
        <v>1286</v>
      </c>
      <c r="H1452" s="311">
        <v>0.55970493314891701</v>
      </c>
      <c r="I1452" s="249">
        <v>2.6306376360808699</v>
      </c>
      <c r="J1452" s="249">
        <v>-3.0545521616383901E-2</v>
      </c>
      <c r="K1452" s="92">
        <v>-66.253236385936603</v>
      </c>
    </row>
    <row r="1453" spans="2:11" x14ac:dyDescent="0.2">
      <c r="B1453" s="295">
        <v>19</v>
      </c>
      <c r="C1453" s="295">
        <v>4314</v>
      </c>
      <c r="D1453" s="312" t="s">
        <v>2022</v>
      </c>
      <c r="E1453" s="310">
        <v>224</v>
      </c>
      <c r="F1453" s="310">
        <v>135</v>
      </c>
      <c r="G1453" s="310">
        <v>261</v>
      </c>
      <c r="H1453" s="311">
        <v>0.60267857142857095</v>
      </c>
      <c r="I1453" s="249">
        <v>1.3754789272030701</v>
      </c>
      <c r="J1453" s="249">
        <v>-9.6331004388843205E-2</v>
      </c>
      <c r="K1453" s="92">
        <v>-21.578144983100898</v>
      </c>
    </row>
    <row r="1454" spans="2:11" x14ac:dyDescent="0.2">
      <c r="B1454" s="295">
        <v>19</v>
      </c>
      <c r="C1454" s="295">
        <v>4315</v>
      </c>
      <c r="D1454" s="312" t="s">
        <v>2023</v>
      </c>
      <c r="E1454" s="310">
        <v>971</v>
      </c>
      <c r="F1454" s="310">
        <v>398</v>
      </c>
      <c r="G1454" s="310">
        <v>299</v>
      </c>
      <c r="H1454" s="311">
        <v>0.40988671472708499</v>
      </c>
      <c r="I1454" s="249">
        <v>4.5785953177257497</v>
      </c>
      <c r="J1454" s="249">
        <v>-0.18520959690441099</v>
      </c>
      <c r="K1454" s="92">
        <v>-179.838518594183</v>
      </c>
    </row>
    <row r="1455" spans="2:11" x14ac:dyDescent="0.2">
      <c r="B1455" s="295">
        <v>19</v>
      </c>
      <c r="C1455" s="295">
        <v>4316</v>
      </c>
      <c r="D1455" s="312" t="s">
        <v>2024</v>
      </c>
      <c r="E1455" s="310">
        <v>726</v>
      </c>
      <c r="F1455" s="310">
        <v>181</v>
      </c>
      <c r="G1455" s="310">
        <v>359</v>
      </c>
      <c r="H1455" s="311">
        <v>0.24931129476583999</v>
      </c>
      <c r="I1455" s="249">
        <v>2.52646239554318</v>
      </c>
      <c r="J1455" s="249">
        <v>-0.46088252398943602</v>
      </c>
      <c r="K1455" s="92">
        <v>-334.60071241633102</v>
      </c>
    </row>
    <row r="1456" spans="2:11" x14ac:dyDescent="0.2">
      <c r="B1456" s="295">
        <v>19</v>
      </c>
      <c r="C1456" s="295">
        <v>4317</v>
      </c>
      <c r="D1456" s="312" t="s">
        <v>2025</v>
      </c>
      <c r="E1456" s="310">
        <v>333</v>
      </c>
      <c r="F1456" s="310">
        <v>55</v>
      </c>
      <c r="G1456" s="310">
        <v>274</v>
      </c>
      <c r="H1456" s="311">
        <v>0.165165165165165</v>
      </c>
      <c r="I1456" s="249">
        <v>1.41605839416058</v>
      </c>
      <c r="J1456" s="249">
        <v>-0.61644605258936602</v>
      </c>
      <c r="K1456" s="92">
        <v>-205.27653551225899</v>
      </c>
    </row>
    <row r="1457" spans="2:11" x14ac:dyDescent="0.2">
      <c r="B1457" s="295">
        <v>19</v>
      </c>
      <c r="C1457" s="295">
        <v>4318</v>
      </c>
      <c r="D1457" s="312" t="s">
        <v>2026</v>
      </c>
      <c r="E1457" s="310">
        <v>1462</v>
      </c>
      <c r="F1457" s="310">
        <v>351</v>
      </c>
      <c r="G1457" s="310">
        <v>830</v>
      </c>
      <c r="H1457" s="311">
        <v>0.24008207934336501</v>
      </c>
      <c r="I1457" s="249">
        <v>2.1843373493975902</v>
      </c>
      <c r="J1457" s="249">
        <v>-0.456861891056562</v>
      </c>
      <c r="K1457" s="92">
        <v>-667.93208472469303</v>
      </c>
    </row>
    <row r="1458" spans="2:11" x14ac:dyDescent="0.2">
      <c r="B1458" s="295">
        <v>19</v>
      </c>
      <c r="C1458" s="295">
        <v>4319</v>
      </c>
      <c r="D1458" s="312" t="s">
        <v>2027</v>
      </c>
      <c r="E1458" s="310">
        <v>641</v>
      </c>
      <c r="F1458" s="310">
        <v>184</v>
      </c>
      <c r="G1458" s="310">
        <v>553</v>
      </c>
      <c r="H1458" s="311">
        <v>0.28705148205928199</v>
      </c>
      <c r="I1458" s="249">
        <v>1.4918625678119299</v>
      </c>
      <c r="J1458" s="249">
        <v>-0.455831570183236</v>
      </c>
      <c r="K1458" s="92">
        <v>-292.18803648745399</v>
      </c>
    </row>
    <row r="1459" spans="2:11" x14ac:dyDescent="0.2">
      <c r="B1459" s="295">
        <v>19</v>
      </c>
      <c r="C1459" s="295">
        <v>4320</v>
      </c>
      <c r="D1459" s="312" t="s">
        <v>2028</v>
      </c>
      <c r="E1459" s="310">
        <v>1190</v>
      </c>
      <c r="F1459" s="310">
        <v>449</v>
      </c>
      <c r="G1459" s="310">
        <v>702</v>
      </c>
      <c r="H1459" s="311">
        <v>0.377310924369748</v>
      </c>
      <c r="I1459" s="249">
        <v>2.3347578347578302</v>
      </c>
      <c r="J1459" s="249">
        <v>-0.296718604327805</v>
      </c>
      <c r="K1459" s="92">
        <v>-353.09513915008802</v>
      </c>
    </row>
    <row r="1460" spans="2:11" x14ac:dyDescent="0.2">
      <c r="B1460" s="295">
        <v>19</v>
      </c>
      <c r="C1460" s="295">
        <v>4322</v>
      </c>
      <c r="D1460" s="312" t="s">
        <v>2029</v>
      </c>
      <c r="E1460" s="310">
        <v>340</v>
      </c>
      <c r="F1460" s="310">
        <v>157</v>
      </c>
      <c r="G1460" s="310">
        <v>369</v>
      </c>
      <c r="H1460" s="311">
        <v>0.46176470588235302</v>
      </c>
      <c r="I1460" s="249">
        <v>1.34688346883469</v>
      </c>
      <c r="J1460" s="249">
        <v>-0.26233432849944799</v>
      </c>
      <c r="K1460" s="92">
        <v>-89.193671689812305</v>
      </c>
    </row>
    <row r="1461" spans="2:11" x14ac:dyDescent="0.2">
      <c r="B1461" s="295">
        <v>19</v>
      </c>
      <c r="C1461" s="295">
        <v>4323</v>
      </c>
      <c r="D1461" s="312" t="s">
        <v>2030</v>
      </c>
      <c r="E1461" s="310">
        <v>4343</v>
      </c>
      <c r="F1461" s="310">
        <v>3162</v>
      </c>
      <c r="G1461" s="310">
        <v>626</v>
      </c>
      <c r="H1461" s="311">
        <v>0.72806815565277505</v>
      </c>
      <c r="I1461" s="249">
        <v>11.988817891373801</v>
      </c>
      <c r="J1461" s="249">
        <v>0.588441699769225</v>
      </c>
      <c r="K1461" s="92">
        <v>2555.60230209774</v>
      </c>
    </row>
    <row r="1462" spans="2:11" x14ac:dyDescent="0.2">
      <c r="B1462" s="295">
        <v>20</v>
      </c>
      <c r="C1462" s="295">
        <v>4401</v>
      </c>
      <c r="D1462" s="312" t="s">
        <v>2031</v>
      </c>
      <c r="E1462" s="310">
        <v>14633</v>
      </c>
      <c r="F1462" s="310">
        <v>6194</v>
      </c>
      <c r="G1462" s="310">
        <v>584</v>
      </c>
      <c r="H1462" s="311">
        <v>0.42328982436957602</v>
      </c>
      <c r="I1462" s="249">
        <v>35.662671232876697</v>
      </c>
      <c r="J1462" s="249">
        <v>1.45471371747754</v>
      </c>
      <c r="K1462" s="92">
        <v>21286.825827848799</v>
      </c>
    </row>
    <row r="1463" spans="2:11" x14ac:dyDescent="0.2">
      <c r="B1463" s="295">
        <v>20</v>
      </c>
      <c r="C1463" s="295">
        <v>4406</v>
      </c>
      <c r="D1463" s="312" t="s">
        <v>2032</v>
      </c>
      <c r="E1463" s="310">
        <v>694</v>
      </c>
      <c r="F1463" s="310">
        <v>270</v>
      </c>
      <c r="G1463" s="310">
        <v>127</v>
      </c>
      <c r="H1463" s="311">
        <v>0.38904899135446702</v>
      </c>
      <c r="I1463" s="249">
        <v>7.5905511811023603</v>
      </c>
      <c r="J1463" s="249">
        <v>-0.112465166474087</v>
      </c>
      <c r="K1463" s="92">
        <v>-78.050825533016194</v>
      </c>
    </row>
    <row r="1464" spans="2:11" x14ac:dyDescent="0.2">
      <c r="B1464" s="295">
        <v>20</v>
      </c>
      <c r="C1464" s="295">
        <v>4411</v>
      </c>
      <c r="D1464" s="312" t="s">
        <v>2033</v>
      </c>
      <c r="E1464" s="310">
        <v>4711</v>
      </c>
      <c r="F1464" s="310">
        <v>1952</v>
      </c>
      <c r="G1464" s="310">
        <v>1822</v>
      </c>
      <c r="H1464" s="311">
        <v>0.41434939503290202</v>
      </c>
      <c r="I1464" s="249">
        <v>3.6569703622393002</v>
      </c>
      <c r="J1464" s="249">
        <v>-7.3758982428015304E-2</v>
      </c>
      <c r="K1464" s="92">
        <v>-347.47856621838002</v>
      </c>
    </row>
    <row r="1465" spans="2:11" x14ac:dyDescent="0.2">
      <c r="B1465" s="295">
        <v>20</v>
      </c>
      <c r="C1465" s="295">
        <v>4416</v>
      </c>
      <c r="D1465" s="312" t="s">
        <v>2034</v>
      </c>
      <c r="E1465" s="310">
        <v>1200</v>
      </c>
      <c r="F1465" s="310">
        <v>691</v>
      </c>
      <c r="G1465" s="310">
        <v>618</v>
      </c>
      <c r="H1465" s="311">
        <v>0.57583333333333298</v>
      </c>
      <c r="I1465" s="249">
        <v>3.05987055016181</v>
      </c>
      <c r="J1465" s="249">
        <v>-3.1821313887241298E-2</v>
      </c>
      <c r="K1465" s="92">
        <v>-38.185576664689499</v>
      </c>
    </row>
    <row r="1466" spans="2:11" x14ac:dyDescent="0.2">
      <c r="B1466" s="295">
        <v>20</v>
      </c>
      <c r="C1466" s="295">
        <v>4421</v>
      </c>
      <c r="D1466" s="312" t="s">
        <v>2035</v>
      </c>
      <c r="E1466" s="310">
        <v>2752</v>
      </c>
      <c r="F1466" s="310">
        <v>1140</v>
      </c>
      <c r="G1466" s="310">
        <v>173</v>
      </c>
      <c r="H1466" s="311">
        <v>0.41424418604651198</v>
      </c>
      <c r="I1466" s="249">
        <v>22.4971098265896</v>
      </c>
      <c r="J1466" s="249">
        <v>0.52931091065896596</v>
      </c>
      <c r="K1466" s="92">
        <v>1456.66362613347</v>
      </c>
    </row>
    <row r="1467" spans="2:11" x14ac:dyDescent="0.2">
      <c r="B1467" s="295">
        <v>20</v>
      </c>
      <c r="C1467" s="295">
        <v>4426</v>
      </c>
      <c r="D1467" s="312" t="s">
        <v>2036</v>
      </c>
      <c r="E1467" s="310">
        <v>992</v>
      </c>
      <c r="F1467" s="310">
        <v>495</v>
      </c>
      <c r="G1467" s="310">
        <v>440</v>
      </c>
      <c r="H1467" s="311">
        <v>0.498991935483871</v>
      </c>
      <c r="I1467" s="249">
        <v>3.37954545454545</v>
      </c>
      <c r="J1467" s="249">
        <v>-0.12040608605333999</v>
      </c>
      <c r="K1467" s="92">
        <v>-119.442837364913</v>
      </c>
    </row>
    <row r="1468" spans="2:11" x14ac:dyDescent="0.2">
      <c r="B1468" s="295">
        <v>20</v>
      </c>
      <c r="C1468" s="295">
        <v>4431</v>
      </c>
      <c r="D1468" s="312" t="s">
        <v>2037</v>
      </c>
      <c r="E1468" s="310">
        <v>3068</v>
      </c>
      <c r="F1468" s="310">
        <v>1483</v>
      </c>
      <c r="G1468" s="310">
        <v>1191</v>
      </c>
      <c r="H1468" s="311">
        <v>0.483376792698827</v>
      </c>
      <c r="I1468" s="249">
        <v>3.8211586901763201</v>
      </c>
      <c r="J1468" s="249">
        <v>-4.6072342535808698E-2</v>
      </c>
      <c r="K1468" s="92">
        <v>-141.34994689986101</v>
      </c>
    </row>
    <row r="1469" spans="2:11" x14ac:dyDescent="0.2">
      <c r="B1469" s="295">
        <v>20</v>
      </c>
      <c r="C1469" s="295">
        <v>4436</v>
      </c>
      <c r="D1469" s="312" t="s">
        <v>2038</v>
      </c>
      <c r="E1469" s="310">
        <v>11165</v>
      </c>
      <c r="F1469" s="310">
        <v>5673</v>
      </c>
      <c r="G1469" s="310">
        <v>860</v>
      </c>
      <c r="H1469" s="311">
        <v>0.50810568741603201</v>
      </c>
      <c r="I1469" s="249">
        <v>19.579069767441901</v>
      </c>
      <c r="J1469" s="249">
        <v>0.85040080096099402</v>
      </c>
      <c r="K1469" s="92">
        <v>9494.7249427294992</v>
      </c>
    </row>
    <row r="1470" spans="2:11" x14ac:dyDescent="0.2">
      <c r="B1470" s="295">
        <v>20</v>
      </c>
      <c r="C1470" s="295">
        <v>4441</v>
      </c>
      <c r="D1470" s="312" t="s">
        <v>2039</v>
      </c>
      <c r="E1470" s="310">
        <v>1457</v>
      </c>
      <c r="F1470" s="310">
        <v>379</v>
      </c>
      <c r="G1470" s="310">
        <v>263</v>
      </c>
      <c r="H1470" s="311">
        <v>0.260123541523679</v>
      </c>
      <c r="I1470" s="249">
        <v>6.9809885931558897</v>
      </c>
      <c r="J1470" s="249">
        <v>-0.26083966677641102</v>
      </c>
      <c r="K1470" s="92">
        <v>-380.04339449323101</v>
      </c>
    </row>
    <row r="1471" spans="2:11" x14ac:dyDescent="0.2">
      <c r="B1471" s="295">
        <v>20</v>
      </c>
      <c r="C1471" s="295">
        <v>4446</v>
      </c>
      <c r="D1471" s="312" t="s">
        <v>2040</v>
      </c>
      <c r="E1471" s="310">
        <v>571</v>
      </c>
      <c r="F1471" s="310">
        <v>516</v>
      </c>
      <c r="G1471" s="310">
        <v>420</v>
      </c>
      <c r="H1471" s="311">
        <v>0.90367775831873898</v>
      </c>
      <c r="I1471" s="249">
        <v>2.58809523809524</v>
      </c>
      <c r="J1471" s="249">
        <v>0.32171534735705398</v>
      </c>
      <c r="K1471" s="92">
        <v>183.699463340878</v>
      </c>
    </row>
    <row r="1472" spans="2:11" x14ac:dyDescent="0.2">
      <c r="B1472" s="295">
        <v>20</v>
      </c>
      <c r="C1472" s="295">
        <v>4451</v>
      </c>
      <c r="D1472" s="312" t="s">
        <v>2041</v>
      </c>
      <c r="E1472" s="310">
        <v>1857</v>
      </c>
      <c r="F1472" s="310">
        <v>378</v>
      </c>
      <c r="G1472" s="310">
        <v>433</v>
      </c>
      <c r="H1472" s="311">
        <v>0.20355411954765801</v>
      </c>
      <c r="I1472" s="249">
        <v>5.1616628175519601</v>
      </c>
      <c r="J1472" s="249">
        <v>-0.379205842169417</v>
      </c>
      <c r="K1472" s="92">
        <v>-704.18524890860795</v>
      </c>
    </row>
    <row r="1473" spans="2:11" x14ac:dyDescent="0.2">
      <c r="B1473" s="295">
        <v>20</v>
      </c>
      <c r="C1473" s="295">
        <v>4461</v>
      </c>
      <c r="D1473" s="312" t="s">
        <v>2042</v>
      </c>
      <c r="E1473" s="310">
        <v>13538</v>
      </c>
      <c r="F1473" s="310">
        <v>6030</v>
      </c>
      <c r="G1473" s="310">
        <v>1893</v>
      </c>
      <c r="H1473" s="311">
        <v>0.44541291180381098</v>
      </c>
      <c r="I1473" s="249">
        <v>10.3370311674591</v>
      </c>
      <c r="J1473" s="249">
        <v>0.53172346481572996</v>
      </c>
      <c r="K1473" s="92">
        <v>7198.4722666753496</v>
      </c>
    </row>
    <row r="1474" spans="2:11" x14ac:dyDescent="0.2">
      <c r="B1474" s="295">
        <v>20</v>
      </c>
      <c r="C1474" s="295">
        <v>4471</v>
      </c>
      <c r="D1474" s="312" t="s">
        <v>2043</v>
      </c>
      <c r="E1474" s="310">
        <v>6017</v>
      </c>
      <c r="F1474" s="310">
        <v>3355</v>
      </c>
      <c r="G1474" s="310">
        <v>1120</v>
      </c>
      <c r="H1474" s="311">
        <v>0.557586837294333</v>
      </c>
      <c r="I1474" s="249">
        <v>8.3678571428571402</v>
      </c>
      <c r="J1474" s="249">
        <v>0.31597393833523402</v>
      </c>
      <c r="K1474" s="92">
        <v>1901.2151869631</v>
      </c>
    </row>
    <row r="1475" spans="2:11" x14ac:dyDescent="0.2">
      <c r="B1475" s="295">
        <v>20</v>
      </c>
      <c r="C1475" s="295">
        <v>4476</v>
      </c>
      <c r="D1475" s="312" t="s">
        <v>2044</v>
      </c>
      <c r="E1475" s="310">
        <v>3750</v>
      </c>
      <c r="F1475" s="310">
        <v>1292</v>
      </c>
      <c r="G1475" s="310">
        <v>1212</v>
      </c>
      <c r="H1475" s="311">
        <v>0.34453333333333303</v>
      </c>
      <c r="I1475" s="249">
        <v>4.1600660066006601</v>
      </c>
      <c r="J1475" s="249">
        <v>-0.17533986904259699</v>
      </c>
      <c r="K1475" s="92">
        <v>-657.52450890973898</v>
      </c>
    </row>
    <row r="1476" spans="2:11" x14ac:dyDescent="0.2">
      <c r="B1476" s="295">
        <v>20</v>
      </c>
      <c r="C1476" s="295">
        <v>4486</v>
      </c>
      <c r="D1476" s="312" t="s">
        <v>2045</v>
      </c>
      <c r="E1476" s="310">
        <v>1953</v>
      </c>
      <c r="F1476" s="310">
        <v>624</v>
      </c>
      <c r="G1476" s="310">
        <v>1199</v>
      </c>
      <c r="H1476" s="311">
        <v>0.31950844854070698</v>
      </c>
      <c r="I1476" s="249">
        <v>2.14929107589658</v>
      </c>
      <c r="J1476" s="249">
        <v>-0.34442729734709898</v>
      </c>
      <c r="K1476" s="92">
        <v>-672.66651171888498</v>
      </c>
    </row>
    <row r="1477" spans="2:11" x14ac:dyDescent="0.2">
      <c r="B1477" s="295">
        <v>20</v>
      </c>
      <c r="C1477" s="295">
        <v>4495</v>
      </c>
      <c r="D1477" s="312" t="s">
        <v>2046</v>
      </c>
      <c r="E1477" s="310">
        <v>586</v>
      </c>
      <c r="F1477" s="310">
        <v>237</v>
      </c>
      <c r="G1477" s="310">
        <v>790</v>
      </c>
      <c r="H1477" s="311">
        <v>0.40443686006825902</v>
      </c>
      <c r="I1477" s="249">
        <v>1.04177215189873</v>
      </c>
      <c r="J1477" s="249">
        <v>-0.33300344206647198</v>
      </c>
      <c r="K1477" s="92">
        <v>-195.14001705095299</v>
      </c>
    </row>
    <row r="1478" spans="2:11" x14ac:dyDescent="0.2">
      <c r="B1478" s="295">
        <v>20</v>
      </c>
      <c r="C1478" s="295">
        <v>4501</v>
      </c>
      <c r="D1478" s="312" t="s">
        <v>2047</v>
      </c>
      <c r="E1478" s="310">
        <v>3592</v>
      </c>
      <c r="F1478" s="310">
        <v>1101</v>
      </c>
      <c r="G1478" s="310">
        <v>1061</v>
      </c>
      <c r="H1478" s="311">
        <v>0.30651447661469899</v>
      </c>
      <c r="I1478" s="249">
        <v>4.4231856738925499</v>
      </c>
      <c r="J1478" s="249">
        <v>-0.217452436670905</v>
      </c>
      <c r="K1478" s="92">
        <v>-781.08915252189104</v>
      </c>
    </row>
    <row r="1479" spans="2:11" x14ac:dyDescent="0.2">
      <c r="B1479" s="295">
        <v>20</v>
      </c>
      <c r="C1479" s="295">
        <v>4506</v>
      </c>
      <c r="D1479" s="312" t="s">
        <v>2048</v>
      </c>
      <c r="E1479" s="310">
        <v>3869</v>
      </c>
      <c r="F1479" s="310">
        <v>2290</v>
      </c>
      <c r="G1479" s="310">
        <v>895</v>
      </c>
      <c r="H1479" s="311">
        <v>0.591884207805635</v>
      </c>
      <c r="I1479" s="249">
        <v>6.8815642458100603</v>
      </c>
      <c r="J1479" s="249">
        <v>0.22391698163770901</v>
      </c>
      <c r="K1479" s="92">
        <v>866.334801956295</v>
      </c>
    </row>
    <row r="1480" spans="2:11" x14ac:dyDescent="0.2">
      <c r="B1480" s="295">
        <v>20</v>
      </c>
      <c r="C1480" s="295">
        <v>4511</v>
      </c>
      <c r="D1480" s="312" t="s">
        <v>2049</v>
      </c>
      <c r="E1480" s="310">
        <v>2385</v>
      </c>
      <c r="F1480" s="310">
        <v>1301</v>
      </c>
      <c r="G1480" s="310">
        <v>1207</v>
      </c>
      <c r="H1480" s="311">
        <v>0.54549266247379502</v>
      </c>
      <c r="I1480" s="249">
        <v>3.05385252692626</v>
      </c>
      <c r="J1480" s="249">
        <v>-2.4395614051074401E-2</v>
      </c>
      <c r="K1480" s="92">
        <v>-58.183539511812398</v>
      </c>
    </row>
    <row r="1481" spans="2:11" x14ac:dyDescent="0.2">
      <c r="B1481" s="295">
        <v>20</v>
      </c>
      <c r="C1481" s="295">
        <v>4536</v>
      </c>
      <c r="D1481" s="312" t="s">
        <v>2050</v>
      </c>
      <c r="E1481" s="310">
        <v>1837</v>
      </c>
      <c r="F1481" s="310">
        <v>723</v>
      </c>
      <c r="G1481" s="310">
        <v>1551</v>
      </c>
      <c r="H1481" s="311">
        <v>0.39357648339684298</v>
      </c>
      <c r="I1481" s="249">
        <v>1.6505480335267599</v>
      </c>
      <c r="J1481" s="249">
        <v>-0.27765615699165602</v>
      </c>
      <c r="K1481" s="92">
        <v>-510.05436039367299</v>
      </c>
    </row>
    <row r="1482" spans="2:11" x14ac:dyDescent="0.2">
      <c r="B1482" s="295">
        <v>20</v>
      </c>
      <c r="C1482" s="295">
        <v>4545</v>
      </c>
      <c r="D1482" s="312" t="s">
        <v>2051</v>
      </c>
      <c r="E1482" s="310">
        <v>3999</v>
      </c>
      <c r="F1482" s="310">
        <v>1740</v>
      </c>
      <c r="G1482" s="310">
        <v>945</v>
      </c>
      <c r="H1482" s="311">
        <v>0.43510877719429902</v>
      </c>
      <c r="I1482" s="249">
        <v>6.0730158730158701</v>
      </c>
      <c r="J1482" s="249">
        <v>1.13895081861456E-2</v>
      </c>
      <c r="K1482" s="92">
        <v>45.546643236396299</v>
      </c>
    </row>
    <row r="1483" spans="2:11" x14ac:dyDescent="0.2">
      <c r="B1483" s="295">
        <v>20</v>
      </c>
      <c r="C1483" s="295">
        <v>4546</v>
      </c>
      <c r="D1483" s="312" t="s">
        <v>2052</v>
      </c>
      <c r="E1483" s="310">
        <v>1708</v>
      </c>
      <c r="F1483" s="310">
        <v>537</v>
      </c>
      <c r="G1483" s="310">
        <v>1497</v>
      </c>
      <c r="H1483" s="311">
        <v>0.31440281030445</v>
      </c>
      <c r="I1483" s="249">
        <v>1.49966599866399</v>
      </c>
      <c r="J1483" s="249">
        <v>-0.38298959453937698</v>
      </c>
      <c r="K1483" s="92">
        <v>-654.14622747325598</v>
      </c>
    </row>
    <row r="1484" spans="2:11" x14ac:dyDescent="0.2">
      <c r="B1484" s="295">
        <v>20</v>
      </c>
      <c r="C1484" s="295">
        <v>4551</v>
      </c>
      <c r="D1484" s="312" t="s">
        <v>2053</v>
      </c>
      <c r="E1484" s="310">
        <v>9037</v>
      </c>
      <c r="F1484" s="310">
        <v>3517</v>
      </c>
      <c r="G1484" s="310">
        <v>1978</v>
      </c>
      <c r="H1484" s="311">
        <v>0.38917782449928101</v>
      </c>
      <c r="I1484" s="249">
        <v>6.3468149646107204</v>
      </c>
      <c r="J1484" s="249">
        <v>0.15349332229294599</v>
      </c>
      <c r="K1484" s="92">
        <v>1387.11915356135</v>
      </c>
    </row>
    <row r="1485" spans="2:11" x14ac:dyDescent="0.2">
      <c r="B1485" s="295">
        <v>20</v>
      </c>
      <c r="C1485" s="295">
        <v>4561</v>
      </c>
      <c r="D1485" s="312" t="s">
        <v>2054</v>
      </c>
      <c r="E1485" s="310">
        <v>2841</v>
      </c>
      <c r="F1485" s="310">
        <v>909</v>
      </c>
      <c r="G1485" s="310">
        <v>718</v>
      </c>
      <c r="H1485" s="311">
        <v>0.319957761351637</v>
      </c>
      <c r="I1485" s="249">
        <v>5.2228412256267402</v>
      </c>
      <c r="J1485" s="249">
        <v>-0.20054969919356899</v>
      </c>
      <c r="K1485" s="92">
        <v>-569.76169540892897</v>
      </c>
    </row>
    <row r="1486" spans="2:11" x14ac:dyDescent="0.2">
      <c r="B1486" s="295">
        <v>20</v>
      </c>
      <c r="C1486" s="295">
        <v>4566</v>
      </c>
      <c r="D1486" s="312" t="s">
        <v>2055</v>
      </c>
      <c r="E1486" s="310">
        <v>25611</v>
      </c>
      <c r="F1486" s="310">
        <v>20189</v>
      </c>
      <c r="G1486" s="310">
        <v>2679</v>
      </c>
      <c r="H1486" s="311">
        <v>0.78829409238217996</v>
      </c>
      <c r="I1486" s="249">
        <v>17.095931317655801</v>
      </c>
      <c r="J1486" s="249">
        <v>1.6354326261171399</v>
      </c>
      <c r="K1486" s="92">
        <v>41885.064987486097</v>
      </c>
    </row>
    <row r="1487" spans="2:11" x14ac:dyDescent="0.2">
      <c r="B1487" s="295">
        <v>20</v>
      </c>
      <c r="C1487" s="295">
        <v>4571</v>
      </c>
      <c r="D1487" s="312" t="s">
        <v>2056</v>
      </c>
      <c r="E1487" s="310">
        <v>4364</v>
      </c>
      <c r="F1487" s="310">
        <v>1449</v>
      </c>
      <c r="G1487" s="310">
        <v>973</v>
      </c>
      <c r="H1487" s="311">
        <v>0.33203483043079701</v>
      </c>
      <c r="I1487" s="249">
        <v>5.9743062692702997</v>
      </c>
      <c r="J1487" s="249">
        <v>-0.102404079934467</v>
      </c>
      <c r="K1487" s="92">
        <v>-446.89140483401297</v>
      </c>
    </row>
    <row r="1488" spans="2:11" x14ac:dyDescent="0.2">
      <c r="B1488" s="295">
        <v>20</v>
      </c>
      <c r="C1488" s="295">
        <v>4590</v>
      </c>
      <c r="D1488" s="312" t="s">
        <v>2057</v>
      </c>
      <c r="E1488" s="310">
        <v>850</v>
      </c>
      <c r="F1488" s="310">
        <v>270</v>
      </c>
      <c r="G1488" s="310">
        <v>1142</v>
      </c>
      <c r="H1488" s="311">
        <v>0.317647058823529</v>
      </c>
      <c r="I1488" s="249">
        <v>0.98073555166374804</v>
      </c>
      <c r="J1488" s="249">
        <v>-0.42963952179937998</v>
      </c>
      <c r="K1488" s="92">
        <v>-365.19359352947299</v>
      </c>
    </row>
    <row r="1489" spans="2:11" x14ac:dyDescent="0.2">
      <c r="B1489" s="295">
        <v>20</v>
      </c>
      <c r="C1489" s="295">
        <v>4591</v>
      </c>
      <c r="D1489" s="312" t="s">
        <v>2058</v>
      </c>
      <c r="E1489" s="310">
        <v>2918</v>
      </c>
      <c r="F1489" s="310">
        <v>1143</v>
      </c>
      <c r="G1489" s="310">
        <v>762</v>
      </c>
      <c r="H1489" s="311">
        <v>0.39170664838930802</v>
      </c>
      <c r="I1489" s="249">
        <v>5.32939632545932</v>
      </c>
      <c r="J1489" s="249">
        <v>-0.107661945853396</v>
      </c>
      <c r="K1489" s="92">
        <v>-314.157558000211</v>
      </c>
    </row>
    <row r="1490" spans="2:11" x14ac:dyDescent="0.2">
      <c r="B1490" s="295">
        <v>20</v>
      </c>
      <c r="C1490" s="295">
        <v>4601</v>
      </c>
      <c r="D1490" s="312" t="s">
        <v>2059</v>
      </c>
      <c r="E1490" s="310">
        <v>1039</v>
      </c>
      <c r="F1490" s="310">
        <v>391</v>
      </c>
      <c r="G1490" s="310">
        <v>1098</v>
      </c>
      <c r="H1490" s="311">
        <v>0.376323387872955</v>
      </c>
      <c r="I1490" s="249">
        <v>1.3023679417122001</v>
      </c>
      <c r="J1490" s="249">
        <v>-0.340571499881478</v>
      </c>
      <c r="K1490" s="92">
        <v>-353.85378837685602</v>
      </c>
    </row>
    <row r="1491" spans="2:11" x14ac:dyDescent="0.2">
      <c r="B1491" s="295">
        <v>20</v>
      </c>
      <c r="C1491" s="295">
        <v>4606</v>
      </c>
      <c r="D1491" s="312" t="s">
        <v>2060</v>
      </c>
      <c r="E1491" s="310">
        <v>1204</v>
      </c>
      <c r="F1491" s="310">
        <v>404</v>
      </c>
      <c r="G1491" s="310">
        <v>630</v>
      </c>
      <c r="H1491" s="311">
        <v>0.33554817275747501</v>
      </c>
      <c r="I1491" s="249">
        <v>2.55238095238095</v>
      </c>
      <c r="J1491" s="249">
        <v>-0.33856177068909099</v>
      </c>
      <c r="K1491" s="92">
        <v>-407.62837190966502</v>
      </c>
    </row>
    <row r="1492" spans="2:11" x14ac:dyDescent="0.2">
      <c r="B1492" s="295">
        <v>20</v>
      </c>
      <c r="C1492" s="295">
        <v>4611</v>
      </c>
      <c r="D1492" s="312" t="s">
        <v>2061</v>
      </c>
      <c r="E1492" s="310">
        <v>1437</v>
      </c>
      <c r="F1492" s="310">
        <v>388</v>
      </c>
      <c r="G1492" s="310">
        <v>1555</v>
      </c>
      <c r="H1492" s="311">
        <v>0.27000695894224103</v>
      </c>
      <c r="I1492" s="249">
        <v>1.1736334405144699</v>
      </c>
      <c r="J1492" s="249">
        <v>-0.45811015323610099</v>
      </c>
      <c r="K1492" s="92">
        <v>-658.30429020027702</v>
      </c>
    </row>
    <row r="1493" spans="2:11" x14ac:dyDescent="0.2">
      <c r="B1493" s="295">
        <v>20</v>
      </c>
      <c r="C1493" s="295">
        <v>4616</v>
      </c>
      <c r="D1493" s="312" t="s">
        <v>2062</v>
      </c>
      <c r="E1493" s="310">
        <v>1088</v>
      </c>
      <c r="F1493" s="310">
        <v>417</v>
      </c>
      <c r="G1493" s="310">
        <v>1346</v>
      </c>
      <c r="H1493" s="311">
        <v>0.38327205882352899</v>
      </c>
      <c r="I1493" s="249">
        <v>1.1181277860326899</v>
      </c>
      <c r="J1493" s="249">
        <v>-0.33701170473238601</v>
      </c>
      <c r="K1493" s="92">
        <v>-366.66873474883499</v>
      </c>
    </row>
    <row r="1494" spans="2:11" x14ac:dyDescent="0.2">
      <c r="B1494" s="295">
        <v>20</v>
      </c>
      <c r="C1494" s="295">
        <v>4621</v>
      </c>
      <c r="D1494" s="312" t="s">
        <v>2063</v>
      </c>
      <c r="E1494" s="310">
        <v>1346</v>
      </c>
      <c r="F1494" s="310">
        <v>622</v>
      </c>
      <c r="G1494" s="310">
        <v>783</v>
      </c>
      <c r="H1494" s="311">
        <v>0.46210995542347699</v>
      </c>
      <c r="I1494" s="249">
        <v>2.5134099616858201</v>
      </c>
      <c r="J1494" s="249">
        <v>-0.18262568933843601</v>
      </c>
      <c r="K1494" s="92">
        <v>-245.81417784953501</v>
      </c>
    </row>
    <row r="1495" spans="2:11" x14ac:dyDescent="0.2">
      <c r="B1495" s="295">
        <v>20</v>
      </c>
      <c r="C1495" s="295">
        <v>4641</v>
      </c>
      <c r="D1495" s="312" t="s">
        <v>2064</v>
      </c>
      <c r="E1495" s="310">
        <v>2244</v>
      </c>
      <c r="F1495" s="310">
        <v>759</v>
      </c>
      <c r="G1495" s="310">
        <v>662</v>
      </c>
      <c r="H1495" s="311">
        <v>0.33823529411764702</v>
      </c>
      <c r="I1495" s="249">
        <v>4.5362537764350499</v>
      </c>
      <c r="J1495" s="249">
        <v>-0.22544357125167699</v>
      </c>
      <c r="K1495" s="92">
        <v>-505.89537388876198</v>
      </c>
    </row>
    <row r="1496" spans="2:11" x14ac:dyDescent="0.2">
      <c r="B1496" s="295">
        <v>20</v>
      </c>
      <c r="C1496" s="295">
        <v>4643</v>
      </c>
      <c r="D1496" s="312" t="s">
        <v>2065</v>
      </c>
      <c r="E1496" s="310">
        <v>2226</v>
      </c>
      <c r="F1496" s="310">
        <v>902</v>
      </c>
      <c r="G1496" s="310">
        <v>242</v>
      </c>
      <c r="H1496" s="311">
        <v>0.40521114106019801</v>
      </c>
      <c r="I1496" s="249">
        <v>12.9256198347107</v>
      </c>
      <c r="J1496" s="249">
        <v>0.15540833041900601</v>
      </c>
      <c r="K1496" s="92">
        <v>345.93894351270598</v>
      </c>
    </row>
    <row r="1497" spans="2:11" x14ac:dyDescent="0.2">
      <c r="B1497" s="295">
        <v>20</v>
      </c>
      <c r="C1497" s="295">
        <v>4646</v>
      </c>
      <c r="D1497" s="312" t="s">
        <v>2066</v>
      </c>
      <c r="E1497" s="310">
        <v>3455</v>
      </c>
      <c r="F1497" s="310">
        <v>1112</v>
      </c>
      <c r="G1497" s="310">
        <v>1006</v>
      </c>
      <c r="H1497" s="311">
        <v>0.32185238784370501</v>
      </c>
      <c r="I1497" s="249">
        <v>4.53976143141153</v>
      </c>
      <c r="J1497" s="249">
        <v>-0.19993979026688999</v>
      </c>
      <c r="K1497" s="92">
        <v>-690.79197537210598</v>
      </c>
    </row>
    <row r="1498" spans="2:11" x14ac:dyDescent="0.2">
      <c r="B1498" s="295">
        <v>20</v>
      </c>
      <c r="C1498" s="295">
        <v>4651</v>
      </c>
      <c r="D1498" s="312" t="s">
        <v>2067</v>
      </c>
      <c r="E1498" s="310">
        <v>340</v>
      </c>
      <c r="F1498" s="310">
        <v>135</v>
      </c>
      <c r="G1498" s="310">
        <v>25</v>
      </c>
      <c r="H1498" s="311">
        <v>0.39705882352941202</v>
      </c>
      <c r="I1498" s="249">
        <v>19</v>
      </c>
      <c r="J1498" s="249">
        <v>0.29342026976383201</v>
      </c>
      <c r="K1498" s="92">
        <v>99.762891719702907</v>
      </c>
    </row>
    <row r="1499" spans="2:11" x14ac:dyDescent="0.2">
      <c r="B1499" s="295">
        <v>20</v>
      </c>
      <c r="C1499" s="295">
        <v>4656</v>
      </c>
      <c r="D1499" s="312" t="s">
        <v>2068</v>
      </c>
      <c r="E1499" s="310">
        <v>1591</v>
      </c>
      <c r="F1499" s="310">
        <v>625</v>
      </c>
      <c r="G1499" s="310">
        <v>951</v>
      </c>
      <c r="H1499" s="311">
        <v>0.39283469516027703</v>
      </c>
      <c r="I1499" s="249">
        <v>2.3301787592008401</v>
      </c>
      <c r="J1499" s="249">
        <v>-0.26331185712573402</v>
      </c>
      <c r="K1499" s="92">
        <v>-418.929164687043</v>
      </c>
    </row>
    <row r="1500" spans="2:11" x14ac:dyDescent="0.2">
      <c r="B1500" s="295">
        <v>20</v>
      </c>
      <c r="C1500" s="295">
        <v>4666</v>
      </c>
      <c r="D1500" s="312" t="s">
        <v>2069</v>
      </c>
      <c r="E1500" s="310">
        <v>2545</v>
      </c>
      <c r="F1500" s="310">
        <v>744</v>
      </c>
      <c r="G1500" s="310">
        <v>2486</v>
      </c>
      <c r="H1500" s="311">
        <v>0.292337917485265</v>
      </c>
      <c r="I1500" s="249">
        <v>1.3230088495575201</v>
      </c>
      <c r="J1500" s="249">
        <v>-0.38469366707927399</v>
      </c>
      <c r="K1500" s="92">
        <v>-979.04538271675403</v>
      </c>
    </row>
    <row r="1501" spans="2:11" x14ac:dyDescent="0.2">
      <c r="B1501" s="295">
        <v>20</v>
      </c>
      <c r="C1501" s="295">
        <v>4671</v>
      </c>
      <c r="D1501" s="312" t="s">
        <v>2070</v>
      </c>
      <c r="E1501" s="310">
        <v>22004</v>
      </c>
      <c r="F1501" s="310">
        <v>11701</v>
      </c>
      <c r="G1501" s="310">
        <v>1120</v>
      </c>
      <c r="H1501" s="311">
        <v>0.53176695146337005</v>
      </c>
      <c r="I1501" s="249">
        <v>30.09375</v>
      </c>
      <c r="J1501" s="249">
        <v>1.6594624794906301</v>
      </c>
      <c r="K1501" s="92">
        <v>36514.8123987117</v>
      </c>
    </row>
    <row r="1502" spans="2:11" x14ac:dyDescent="0.2">
      <c r="B1502" s="295">
        <v>20</v>
      </c>
      <c r="C1502" s="295">
        <v>4681</v>
      </c>
      <c r="D1502" s="312" t="s">
        <v>2071</v>
      </c>
      <c r="E1502" s="310">
        <v>1291</v>
      </c>
      <c r="F1502" s="310">
        <v>347</v>
      </c>
      <c r="G1502" s="310">
        <v>1082</v>
      </c>
      <c r="H1502" s="311">
        <v>0.26878388845855899</v>
      </c>
      <c r="I1502" s="249">
        <v>1.51386321626617</v>
      </c>
      <c r="J1502" s="249">
        <v>-0.45280274383638802</v>
      </c>
      <c r="K1502" s="92">
        <v>-584.56834229277695</v>
      </c>
    </row>
    <row r="1503" spans="2:11" x14ac:dyDescent="0.2">
      <c r="B1503" s="295">
        <v>20</v>
      </c>
      <c r="C1503" s="295">
        <v>4683</v>
      </c>
      <c r="D1503" s="312" t="s">
        <v>2072</v>
      </c>
      <c r="E1503" s="310">
        <v>1734</v>
      </c>
      <c r="F1503" s="310">
        <v>928</v>
      </c>
      <c r="G1503" s="310">
        <v>878</v>
      </c>
      <c r="H1503" s="311">
        <v>0.53517877739330999</v>
      </c>
      <c r="I1503" s="249">
        <v>3.0318906605922602</v>
      </c>
      <c r="J1503" s="249">
        <v>-6.1797945415412198E-2</v>
      </c>
      <c r="K1503" s="92">
        <v>-107.157637350325</v>
      </c>
    </row>
    <row r="1504" spans="2:11" x14ac:dyDescent="0.2">
      <c r="B1504" s="295">
        <v>20</v>
      </c>
      <c r="C1504" s="295">
        <v>4691</v>
      </c>
      <c r="D1504" s="312" t="s">
        <v>2073</v>
      </c>
      <c r="E1504" s="310">
        <v>3476</v>
      </c>
      <c r="F1504" s="310">
        <v>3181</v>
      </c>
      <c r="G1504" s="310">
        <v>539</v>
      </c>
      <c r="H1504" s="311">
        <v>0.91513233601841204</v>
      </c>
      <c r="I1504" s="249">
        <v>12.3506493506494</v>
      </c>
      <c r="J1504" s="249">
        <v>0.79390414388894104</v>
      </c>
      <c r="K1504" s="92">
        <v>2759.61080415796</v>
      </c>
    </row>
    <row r="1505" spans="2:11" x14ac:dyDescent="0.2">
      <c r="B1505" s="295">
        <v>20</v>
      </c>
      <c r="C1505" s="295">
        <v>4696</v>
      </c>
      <c r="D1505" s="312" t="s">
        <v>2074</v>
      </c>
      <c r="E1505" s="310">
        <v>4642</v>
      </c>
      <c r="F1505" s="310">
        <v>3608</v>
      </c>
      <c r="G1505" s="310">
        <v>1141</v>
      </c>
      <c r="H1505" s="311">
        <v>0.77725118483412303</v>
      </c>
      <c r="I1505" s="249">
        <v>7.2304995617879104</v>
      </c>
      <c r="J1505" s="249">
        <v>0.487900621370289</v>
      </c>
      <c r="K1505" s="92">
        <v>2264.8346844008802</v>
      </c>
    </row>
    <row r="1506" spans="2:11" x14ac:dyDescent="0.2">
      <c r="B1506" s="295">
        <v>20</v>
      </c>
      <c r="C1506" s="295">
        <v>4701</v>
      </c>
      <c r="D1506" s="312" t="s">
        <v>2075</v>
      </c>
      <c r="E1506" s="310">
        <v>1059</v>
      </c>
      <c r="F1506" s="310">
        <v>432</v>
      </c>
      <c r="G1506" s="310">
        <v>1215</v>
      </c>
      <c r="H1506" s="311">
        <v>0.40793201133144502</v>
      </c>
      <c r="I1506" s="249">
        <v>1.2271604938271601</v>
      </c>
      <c r="J1506" s="249">
        <v>-0.30455168994596399</v>
      </c>
      <c r="K1506" s="92">
        <v>-322.52023965277601</v>
      </c>
    </row>
    <row r="1507" spans="2:11" x14ac:dyDescent="0.2">
      <c r="B1507" s="295">
        <v>20</v>
      </c>
      <c r="C1507" s="295">
        <v>4711</v>
      </c>
      <c r="D1507" s="312" t="s">
        <v>2076</v>
      </c>
      <c r="E1507" s="310">
        <v>2552</v>
      </c>
      <c r="F1507" s="310">
        <v>1267</v>
      </c>
      <c r="G1507" s="310">
        <v>1418</v>
      </c>
      <c r="H1507" s="311">
        <v>0.49647335423197497</v>
      </c>
      <c r="I1507" s="249">
        <v>2.6932299012693899</v>
      </c>
      <c r="J1507" s="249">
        <v>-9.0014456771559198E-2</v>
      </c>
      <c r="K1507" s="92">
        <v>-229.716893681019</v>
      </c>
    </row>
    <row r="1508" spans="2:11" x14ac:dyDescent="0.2">
      <c r="B1508" s="295">
        <v>20</v>
      </c>
      <c r="C1508" s="295">
        <v>4716</v>
      </c>
      <c r="D1508" s="312" t="s">
        <v>2077</v>
      </c>
      <c r="E1508" s="310">
        <v>1247</v>
      </c>
      <c r="F1508" s="310">
        <v>316</v>
      </c>
      <c r="G1508" s="310">
        <v>387</v>
      </c>
      <c r="H1508" s="311">
        <v>0.253408179631115</v>
      </c>
      <c r="I1508" s="249">
        <v>4.0387596899224798</v>
      </c>
      <c r="J1508" s="249">
        <v>-0.38230493819558597</v>
      </c>
      <c r="K1508" s="92">
        <v>-476.73425792989502</v>
      </c>
    </row>
    <row r="1509" spans="2:11" x14ac:dyDescent="0.2">
      <c r="B1509" s="295">
        <v>20</v>
      </c>
      <c r="C1509" s="295">
        <v>4721</v>
      </c>
      <c r="D1509" s="312" t="s">
        <v>2078</v>
      </c>
      <c r="E1509" s="310">
        <v>2864</v>
      </c>
      <c r="F1509" s="310">
        <v>979</v>
      </c>
      <c r="G1509" s="310">
        <v>1191</v>
      </c>
      <c r="H1509" s="311">
        <v>0.34182960893854702</v>
      </c>
      <c r="I1509" s="249">
        <v>3.2267002518891701</v>
      </c>
      <c r="J1509" s="249">
        <v>-0.245049770122022</v>
      </c>
      <c r="K1509" s="92">
        <v>-701.82254162947197</v>
      </c>
    </row>
    <row r="1510" spans="2:11" x14ac:dyDescent="0.2">
      <c r="B1510" s="295">
        <v>20</v>
      </c>
      <c r="C1510" s="295">
        <v>4723</v>
      </c>
      <c r="D1510" s="312" t="s">
        <v>2079</v>
      </c>
      <c r="E1510" s="310">
        <v>778</v>
      </c>
      <c r="F1510" s="310">
        <v>252</v>
      </c>
      <c r="G1510" s="310">
        <v>914</v>
      </c>
      <c r="H1510" s="311">
        <v>0.32390745501285301</v>
      </c>
      <c r="I1510" s="249">
        <v>1.1269146608315099</v>
      </c>
      <c r="J1510" s="249">
        <v>-0.41955164267656703</v>
      </c>
      <c r="K1510" s="92">
        <v>-326.41117800236901</v>
      </c>
    </row>
    <row r="1511" spans="2:11" x14ac:dyDescent="0.2">
      <c r="B1511" s="295">
        <v>20</v>
      </c>
      <c r="C1511" s="295">
        <v>4724</v>
      </c>
      <c r="D1511" s="312" t="s">
        <v>2080</v>
      </c>
      <c r="E1511" s="310">
        <v>4372</v>
      </c>
      <c r="F1511" s="310">
        <v>1586</v>
      </c>
      <c r="G1511" s="310">
        <v>616</v>
      </c>
      <c r="H1511" s="311">
        <v>0.36276303751143602</v>
      </c>
      <c r="I1511" s="249">
        <v>9.6720779220779196</v>
      </c>
      <c r="J1511" s="249">
        <v>6.7506968547032198E-2</v>
      </c>
      <c r="K1511" s="92">
        <v>295.14046648762502</v>
      </c>
    </row>
    <row r="1512" spans="2:11" x14ac:dyDescent="0.2">
      <c r="B1512" s="295">
        <v>20</v>
      </c>
      <c r="C1512" s="295">
        <v>4726</v>
      </c>
      <c r="D1512" s="312" t="s">
        <v>2081</v>
      </c>
      <c r="E1512" s="310">
        <v>2792</v>
      </c>
      <c r="F1512" s="310">
        <v>1463</v>
      </c>
      <c r="G1512" s="310">
        <v>3042</v>
      </c>
      <c r="H1512" s="311">
        <v>0.52399713467048703</v>
      </c>
      <c r="I1512" s="249">
        <v>1.39875082182774</v>
      </c>
      <c r="J1512" s="249">
        <v>-9.4470399646747499E-2</v>
      </c>
      <c r="K1512" s="92">
        <v>-263.76135581371898</v>
      </c>
    </row>
    <row r="1513" spans="2:11" x14ac:dyDescent="0.2">
      <c r="B1513" s="295">
        <v>20</v>
      </c>
      <c r="C1513" s="295">
        <v>4741</v>
      </c>
      <c r="D1513" s="312" t="s">
        <v>2082</v>
      </c>
      <c r="E1513" s="310">
        <v>1215</v>
      </c>
      <c r="F1513" s="310">
        <v>458</v>
      </c>
      <c r="G1513" s="310">
        <v>841</v>
      </c>
      <c r="H1513" s="311">
        <v>0.37695473251028799</v>
      </c>
      <c r="I1513" s="249">
        <v>1.98929845422117</v>
      </c>
      <c r="J1513" s="249">
        <v>-0.30861330758446398</v>
      </c>
      <c r="K1513" s="92">
        <v>-374.96516871512398</v>
      </c>
    </row>
    <row r="1514" spans="2:11" x14ac:dyDescent="0.2">
      <c r="B1514" s="295">
        <v>20</v>
      </c>
      <c r="C1514" s="295">
        <v>4746</v>
      </c>
      <c r="D1514" s="312" t="s">
        <v>2083</v>
      </c>
      <c r="E1514" s="310">
        <v>5624</v>
      </c>
      <c r="F1514" s="310">
        <v>2489</v>
      </c>
      <c r="G1514" s="310">
        <v>776</v>
      </c>
      <c r="H1514" s="311">
        <v>0.44256756756756799</v>
      </c>
      <c r="I1514" s="249">
        <v>10.454896907216501</v>
      </c>
      <c r="J1514" s="249">
        <v>0.238061596323939</v>
      </c>
      <c r="K1514" s="92">
        <v>1338.8584177258299</v>
      </c>
    </row>
    <row r="1515" spans="2:11" x14ac:dyDescent="0.2">
      <c r="B1515" s="295">
        <v>20</v>
      </c>
      <c r="C1515" s="295">
        <v>4751</v>
      </c>
      <c r="D1515" s="312" t="s">
        <v>2084</v>
      </c>
      <c r="E1515" s="310">
        <v>2774</v>
      </c>
      <c r="F1515" s="310">
        <v>1025</v>
      </c>
      <c r="G1515" s="310">
        <v>154</v>
      </c>
      <c r="H1515" s="311">
        <v>0.36950252343186701</v>
      </c>
      <c r="I1515" s="249">
        <v>24.668831168831201</v>
      </c>
      <c r="J1515" s="249">
        <v>0.55431047828642999</v>
      </c>
      <c r="K1515" s="92">
        <v>1537.65726676656</v>
      </c>
    </row>
    <row r="1516" spans="2:11" x14ac:dyDescent="0.2">
      <c r="B1516" s="295">
        <v>20</v>
      </c>
      <c r="C1516" s="295">
        <v>4756</v>
      </c>
      <c r="D1516" s="312" t="s">
        <v>2085</v>
      </c>
      <c r="E1516" s="310">
        <v>865</v>
      </c>
      <c r="F1516" s="310">
        <v>336</v>
      </c>
      <c r="G1516" s="310">
        <v>1089</v>
      </c>
      <c r="H1516" s="311">
        <v>0.38843930635838098</v>
      </c>
      <c r="I1516" s="249">
        <v>1.1028466483011901</v>
      </c>
      <c r="J1516" s="249">
        <v>-0.339649802971701</v>
      </c>
      <c r="K1516" s="92">
        <v>-293.79707957052199</v>
      </c>
    </row>
    <row r="1517" spans="2:11" x14ac:dyDescent="0.2">
      <c r="B1517" s="295">
        <v>20</v>
      </c>
      <c r="C1517" s="295">
        <v>4761</v>
      </c>
      <c r="D1517" s="312" t="s">
        <v>2086</v>
      </c>
      <c r="E1517" s="310">
        <v>7766</v>
      </c>
      <c r="F1517" s="310">
        <v>3773</v>
      </c>
      <c r="G1517" s="310">
        <v>1207</v>
      </c>
      <c r="H1517" s="311">
        <v>0.48583569405099197</v>
      </c>
      <c r="I1517" s="249">
        <v>9.5600662800331406</v>
      </c>
      <c r="J1517" s="249">
        <v>0.33763425534739699</v>
      </c>
      <c r="K1517" s="92">
        <v>2622.06762702788</v>
      </c>
    </row>
    <row r="1518" spans="2:11" x14ac:dyDescent="0.2">
      <c r="B1518" s="295">
        <v>20</v>
      </c>
      <c r="C1518" s="295">
        <v>4776</v>
      </c>
      <c r="D1518" s="312" t="s">
        <v>2087</v>
      </c>
      <c r="E1518" s="310">
        <v>1615</v>
      </c>
      <c r="F1518" s="310">
        <v>611</v>
      </c>
      <c r="G1518" s="310">
        <v>709</v>
      </c>
      <c r="H1518" s="311">
        <v>0.378328173374613</v>
      </c>
      <c r="I1518" s="249">
        <v>3.1396332863187602</v>
      </c>
      <c r="J1518" s="249">
        <v>-0.25079919071186002</v>
      </c>
      <c r="K1518" s="92">
        <v>-405.04069299965403</v>
      </c>
    </row>
    <row r="1519" spans="2:11" x14ac:dyDescent="0.2">
      <c r="B1519" s="295">
        <v>20</v>
      </c>
      <c r="C1519" s="295">
        <v>4781</v>
      </c>
      <c r="D1519" s="312" t="s">
        <v>2088</v>
      </c>
      <c r="E1519" s="310">
        <v>4720</v>
      </c>
      <c r="F1519" s="310">
        <v>1797</v>
      </c>
      <c r="G1519" s="310">
        <v>1632</v>
      </c>
      <c r="H1519" s="311">
        <v>0.38072033898305102</v>
      </c>
      <c r="I1519" s="249">
        <v>3.9932598039215699</v>
      </c>
      <c r="J1519" s="249">
        <v>-0.101757993579246</v>
      </c>
      <c r="K1519" s="92">
        <v>-480.29772969403899</v>
      </c>
    </row>
    <row r="1520" spans="2:11" x14ac:dyDescent="0.2">
      <c r="B1520" s="295">
        <v>20</v>
      </c>
      <c r="C1520" s="295">
        <v>4786</v>
      </c>
      <c r="D1520" s="312" t="s">
        <v>2089</v>
      </c>
      <c r="E1520" s="310">
        <v>2521</v>
      </c>
      <c r="F1520" s="310">
        <v>562</v>
      </c>
      <c r="G1520" s="310">
        <v>217</v>
      </c>
      <c r="H1520" s="311">
        <v>0.22292740975803299</v>
      </c>
      <c r="I1520" s="249">
        <v>14.2073732718894</v>
      </c>
      <c r="J1520" s="249">
        <v>-6.6135605039881204E-3</v>
      </c>
      <c r="K1520" s="92">
        <v>-16.6727860305541</v>
      </c>
    </row>
    <row r="1521" spans="2:11" x14ac:dyDescent="0.2">
      <c r="B1521" s="295">
        <v>20</v>
      </c>
      <c r="C1521" s="295">
        <v>4791</v>
      </c>
      <c r="D1521" s="312" t="s">
        <v>2090</v>
      </c>
      <c r="E1521" s="310">
        <v>1111</v>
      </c>
      <c r="F1521" s="310">
        <v>407</v>
      </c>
      <c r="G1521" s="310">
        <v>1206</v>
      </c>
      <c r="H1521" s="311">
        <v>0.366336633663366</v>
      </c>
      <c r="I1521" s="249">
        <v>1.2587064676616899</v>
      </c>
      <c r="J1521" s="249">
        <v>-0.35145730937132402</v>
      </c>
      <c r="K1521" s="92">
        <v>-390.46907071154101</v>
      </c>
    </row>
    <row r="1522" spans="2:11" x14ac:dyDescent="0.2">
      <c r="B1522" s="295">
        <v>20</v>
      </c>
      <c r="C1522" s="295">
        <v>4801</v>
      </c>
      <c r="D1522" s="312" t="s">
        <v>2091</v>
      </c>
      <c r="E1522" s="310">
        <v>890</v>
      </c>
      <c r="F1522" s="310">
        <v>334</v>
      </c>
      <c r="G1522" s="310">
        <v>355</v>
      </c>
      <c r="H1522" s="311">
        <v>0.37528089887640398</v>
      </c>
      <c r="I1522" s="249">
        <v>3.44788732394366</v>
      </c>
      <c r="J1522" s="249">
        <v>-0.27037493491542702</v>
      </c>
      <c r="K1522" s="92">
        <v>-240.63369207472999</v>
      </c>
    </row>
    <row r="1523" spans="2:11" x14ac:dyDescent="0.2">
      <c r="B1523" s="295">
        <v>20</v>
      </c>
      <c r="C1523" s="295">
        <v>4806</v>
      </c>
      <c r="D1523" s="312" t="s">
        <v>2092</v>
      </c>
      <c r="E1523" s="310">
        <v>1743</v>
      </c>
      <c r="F1523" s="310">
        <v>587</v>
      </c>
      <c r="G1523" s="310">
        <v>1188</v>
      </c>
      <c r="H1523" s="311">
        <v>0.33677567412507198</v>
      </c>
      <c r="I1523" s="249">
        <v>1.96127946127946</v>
      </c>
      <c r="J1523" s="249">
        <v>-0.33824333613534902</v>
      </c>
      <c r="K1523" s="92">
        <v>-589.55813488391198</v>
      </c>
    </row>
    <row r="1524" spans="2:11" x14ac:dyDescent="0.2">
      <c r="B1524" s="295">
        <v>20</v>
      </c>
      <c r="C1524" s="295">
        <v>4811</v>
      </c>
      <c r="D1524" s="312" t="s">
        <v>2093</v>
      </c>
      <c r="E1524" s="310">
        <v>1079</v>
      </c>
      <c r="F1524" s="310">
        <v>343</v>
      </c>
      <c r="G1524" s="310">
        <v>1372</v>
      </c>
      <c r="H1524" s="311">
        <v>0.31788693234476401</v>
      </c>
      <c r="I1524" s="249">
        <v>1.0364431486880501</v>
      </c>
      <c r="J1524" s="249">
        <v>-0.41883134631860802</v>
      </c>
      <c r="K1524" s="92">
        <v>-451.919022677778</v>
      </c>
    </row>
    <row r="1525" spans="2:11" x14ac:dyDescent="0.2">
      <c r="B1525" s="295">
        <v>20</v>
      </c>
      <c r="C1525" s="295">
        <v>4816</v>
      </c>
      <c r="D1525" s="312" t="s">
        <v>2094</v>
      </c>
      <c r="E1525" s="310">
        <v>1543</v>
      </c>
      <c r="F1525" s="310">
        <v>824</v>
      </c>
      <c r="G1525" s="310">
        <v>2408</v>
      </c>
      <c r="H1525" s="311">
        <v>0.53402462734931999</v>
      </c>
      <c r="I1525" s="249">
        <v>0.98297342192690995</v>
      </c>
      <c r="J1525" s="249">
        <v>-0.14381803124166401</v>
      </c>
      <c r="K1525" s="92">
        <v>-221.91122220588699</v>
      </c>
    </row>
    <row r="1526" spans="2:11" x14ac:dyDescent="0.2">
      <c r="B1526" s="295">
        <v>20</v>
      </c>
      <c r="C1526" s="295">
        <v>4821</v>
      </c>
      <c r="D1526" s="312" t="s">
        <v>2095</v>
      </c>
      <c r="E1526" s="310">
        <v>1729</v>
      </c>
      <c r="F1526" s="310">
        <v>756</v>
      </c>
      <c r="G1526" s="310">
        <v>1682</v>
      </c>
      <c r="H1526" s="311">
        <v>0.437246963562753</v>
      </c>
      <c r="I1526" s="249">
        <v>1.4774078478002399</v>
      </c>
      <c r="J1526" s="249">
        <v>-0.23542241672033301</v>
      </c>
      <c r="K1526" s="92">
        <v>-407.04535850945598</v>
      </c>
    </row>
    <row r="1527" spans="2:11" x14ac:dyDescent="0.2">
      <c r="B1527" s="295">
        <v>20</v>
      </c>
      <c r="C1527" s="295">
        <v>4826</v>
      </c>
      <c r="D1527" s="312" t="s">
        <v>2096</v>
      </c>
      <c r="E1527" s="310">
        <v>654</v>
      </c>
      <c r="F1527" s="310">
        <v>461</v>
      </c>
      <c r="G1527" s="310">
        <v>545</v>
      </c>
      <c r="H1527" s="311">
        <v>0.70489296636085597</v>
      </c>
      <c r="I1527" s="249">
        <v>2.0458715596330301</v>
      </c>
      <c r="J1527" s="249">
        <v>6.6526357212320794E-2</v>
      </c>
      <c r="K1527" s="92">
        <v>43.508237616857798</v>
      </c>
    </row>
    <row r="1528" spans="2:11" x14ac:dyDescent="0.2">
      <c r="B1528" s="295">
        <v>20</v>
      </c>
      <c r="C1528" s="295">
        <v>4831</v>
      </c>
      <c r="D1528" s="312" t="s">
        <v>2097</v>
      </c>
      <c r="E1528" s="310">
        <v>2991</v>
      </c>
      <c r="F1528" s="310">
        <v>1152</v>
      </c>
      <c r="G1528" s="310">
        <v>855</v>
      </c>
      <c r="H1528" s="311">
        <v>0.38515546639919801</v>
      </c>
      <c r="I1528" s="249">
        <v>4.8456140350877197</v>
      </c>
      <c r="J1528" s="249">
        <v>-0.13017704493257001</v>
      </c>
      <c r="K1528" s="92">
        <v>-389.35954139331699</v>
      </c>
    </row>
    <row r="1529" spans="2:11" x14ac:dyDescent="0.2">
      <c r="B1529" s="295">
        <v>20</v>
      </c>
      <c r="C1529" s="295">
        <v>4841</v>
      </c>
      <c r="D1529" s="312" t="s">
        <v>2098</v>
      </c>
      <c r="E1529" s="310">
        <v>2016</v>
      </c>
      <c r="F1529" s="310">
        <v>770</v>
      </c>
      <c r="G1529" s="310">
        <v>1272</v>
      </c>
      <c r="H1529" s="311">
        <v>0.38194444444444398</v>
      </c>
      <c r="I1529" s="249">
        <v>2.1902515723270399</v>
      </c>
      <c r="J1529" s="249">
        <v>-0.26560284578772902</v>
      </c>
      <c r="K1529" s="92">
        <v>-535.45533710806296</v>
      </c>
    </row>
    <row r="1530" spans="2:11" x14ac:dyDescent="0.2">
      <c r="B1530" s="295">
        <v>20</v>
      </c>
      <c r="C1530" s="295">
        <v>4846</v>
      </c>
      <c r="D1530" s="312" t="s">
        <v>2099</v>
      </c>
      <c r="E1530" s="310">
        <v>415</v>
      </c>
      <c r="F1530" s="310">
        <v>169</v>
      </c>
      <c r="G1530" s="310">
        <v>771</v>
      </c>
      <c r="H1530" s="311">
        <v>0.40722891566265101</v>
      </c>
      <c r="I1530" s="249">
        <v>0.75745784695201002</v>
      </c>
      <c r="J1530" s="249">
        <v>-0.34621461860638703</v>
      </c>
      <c r="K1530" s="92">
        <v>-143.679066721651</v>
      </c>
    </row>
    <row r="1531" spans="2:11" x14ac:dyDescent="0.2">
      <c r="B1531" s="295">
        <v>20</v>
      </c>
      <c r="C1531" s="295">
        <v>4851</v>
      </c>
      <c r="D1531" s="312" t="s">
        <v>2100</v>
      </c>
      <c r="E1531" s="310">
        <v>1323</v>
      </c>
      <c r="F1531" s="310">
        <v>496</v>
      </c>
      <c r="G1531" s="310">
        <v>644</v>
      </c>
      <c r="H1531" s="311">
        <v>0.37490551776266101</v>
      </c>
      <c r="I1531" s="249">
        <v>2.8245341614906798</v>
      </c>
      <c r="J1531" s="249">
        <v>-0.277083736278395</v>
      </c>
      <c r="K1531" s="92">
        <v>-366.581783096317</v>
      </c>
    </row>
    <row r="1532" spans="2:11" x14ac:dyDescent="0.2">
      <c r="B1532" s="295">
        <v>20</v>
      </c>
      <c r="C1532" s="295">
        <v>4864</v>
      </c>
      <c r="D1532" s="312" t="s">
        <v>2101</v>
      </c>
      <c r="E1532" s="310">
        <v>3753</v>
      </c>
      <c r="F1532" s="310">
        <v>1466</v>
      </c>
      <c r="G1532" s="310">
        <v>875</v>
      </c>
      <c r="H1532" s="311">
        <v>0.39062083666400199</v>
      </c>
      <c r="I1532" s="249">
        <v>5.9645714285714302</v>
      </c>
      <c r="J1532" s="249">
        <v>-5.5103185671305503E-2</v>
      </c>
      <c r="K1532" s="92">
        <v>-206.80225582441</v>
      </c>
    </row>
    <row r="1533" spans="2:11" x14ac:dyDescent="0.2">
      <c r="B1533" s="295">
        <v>20</v>
      </c>
      <c r="C1533" s="295">
        <v>4871</v>
      </c>
      <c r="D1533" s="312" t="s">
        <v>2102</v>
      </c>
      <c r="E1533" s="310">
        <v>1694</v>
      </c>
      <c r="F1533" s="310">
        <v>376</v>
      </c>
      <c r="G1533" s="310">
        <v>1109</v>
      </c>
      <c r="H1533" s="311">
        <v>0.22195985832349499</v>
      </c>
      <c r="I1533" s="249">
        <v>1.86654643823264</v>
      </c>
      <c r="J1533" s="249">
        <v>-0.48140544777333699</v>
      </c>
      <c r="K1533" s="92">
        <v>-815.500828528032</v>
      </c>
    </row>
    <row r="1534" spans="2:11" x14ac:dyDescent="0.2">
      <c r="B1534" s="295">
        <v>20</v>
      </c>
      <c r="C1534" s="295">
        <v>4881</v>
      </c>
      <c r="D1534" s="312" t="s">
        <v>2103</v>
      </c>
      <c r="E1534" s="310">
        <v>1346</v>
      </c>
      <c r="F1534" s="310">
        <v>532</v>
      </c>
      <c r="G1534" s="310">
        <v>1423</v>
      </c>
      <c r="H1534" s="311">
        <v>0.39524517087667199</v>
      </c>
      <c r="I1534" s="249">
        <v>1.3197470133520699</v>
      </c>
      <c r="J1534" s="249">
        <v>-0.30579207181115498</v>
      </c>
      <c r="K1534" s="92">
        <v>-411.59612865781497</v>
      </c>
    </row>
    <row r="1535" spans="2:11" x14ac:dyDescent="0.2">
      <c r="B1535" s="295">
        <v>20</v>
      </c>
      <c r="C1535" s="295">
        <v>4891</v>
      </c>
      <c r="D1535" s="312" t="s">
        <v>2104</v>
      </c>
      <c r="E1535" s="310">
        <v>3410</v>
      </c>
      <c r="F1535" s="310">
        <v>1684</v>
      </c>
      <c r="G1535" s="310">
        <v>1308</v>
      </c>
      <c r="H1535" s="311">
        <v>0.493841642228739</v>
      </c>
      <c r="I1535" s="249">
        <v>3.8944954128440399</v>
      </c>
      <c r="J1535" s="249">
        <v>-1.8142652686198701E-2</v>
      </c>
      <c r="K1535" s="92">
        <v>-61.866445659937497</v>
      </c>
    </row>
    <row r="1536" spans="2:11" x14ac:dyDescent="0.2">
      <c r="B1536" s="295">
        <v>20</v>
      </c>
      <c r="C1536" s="295">
        <v>4901</v>
      </c>
      <c r="D1536" s="312" t="s">
        <v>2105</v>
      </c>
      <c r="E1536" s="310">
        <v>1320</v>
      </c>
      <c r="F1536" s="310">
        <v>350</v>
      </c>
      <c r="G1536" s="310">
        <v>1221</v>
      </c>
      <c r="H1536" s="311">
        <v>0.26515151515151503</v>
      </c>
      <c r="I1536" s="249">
        <v>1.3677313677313701</v>
      </c>
      <c r="J1536" s="249">
        <v>-0.46133162273454498</v>
      </c>
      <c r="K1536" s="92">
        <v>-608.9577420096</v>
      </c>
    </row>
    <row r="1537" spans="2:11" x14ac:dyDescent="0.2">
      <c r="B1537" s="295">
        <v>20</v>
      </c>
      <c r="C1537" s="295">
        <v>4911</v>
      </c>
      <c r="D1537" s="312" t="s">
        <v>2106</v>
      </c>
      <c r="E1537" s="310">
        <v>3842</v>
      </c>
      <c r="F1537" s="310">
        <v>1499</v>
      </c>
      <c r="G1537" s="310">
        <v>1131</v>
      </c>
      <c r="H1537" s="311">
        <v>0.39016137428422698</v>
      </c>
      <c r="I1537" s="249">
        <v>4.7223695844385496</v>
      </c>
      <c r="J1537" s="249">
        <v>-9.6920680332459194E-2</v>
      </c>
      <c r="K1537" s="92">
        <v>-372.36925383730801</v>
      </c>
    </row>
    <row r="1538" spans="2:11" x14ac:dyDescent="0.2">
      <c r="B1538" s="295">
        <v>20</v>
      </c>
      <c r="C1538" s="295">
        <v>4921</v>
      </c>
      <c r="D1538" s="312" t="s">
        <v>2107</v>
      </c>
      <c r="E1538" s="310">
        <v>2343</v>
      </c>
      <c r="F1538" s="310">
        <v>2776</v>
      </c>
      <c r="G1538" s="310">
        <v>1861</v>
      </c>
      <c r="H1538" s="311">
        <v>1.1848058045241101</v>
      </c>
      <c r="I1538" s="249">
        <v>2.7506716818914598</v>
      </c>
      <c r="J1538" s="249">
        <v>0.73123033878547405</v>
      </c>
      <c r="K1538" s="92">
        <v>1713.2726837743701</v>
      </c>
    </row>
    <row r="1539" spans="2:11" x14ac:dyDescent="0.2">
      <c r="B1539" s="295">
        <v>20</v>
      </c>
      <c r="C1539" s="295">
        <v>4941</v>
      </c>
      <c r="D1539" s="312" t="s">
        <v>2108</v>
      </c>
      <c r="E1539" s="310">
        <v>2898</v>
      </c>
      <c r="F1539" s="310">
        <v>1141</v>
      </c>
      <c r="G1539" s="310">
        <v>983</v>
      </c>
      <c r="H1539" s="311">
        <v>0.393719806763285</v>
      </c>
      <c r="I1539" s="249">
        <v>4.1088504577823004</v>
      </c>
      <c r="J1539" s="249">
        <v>-0.149787502395971</v>
      </c>
      <c r="K1539" s="92">
        <v>-434.08418194352299</v>
      </c>
    </row>
    <row r="1540" spans="2:11" x14ac:dyDescent="0.2">
      <c r="B1540" s="295">
        <v>20</v>
      </c>
      <c r="C1540" s="295">
        <v>4946</v>
      </c>
      <c r="D1540" s="312" t="s">
        <v>2109</v>
      </c>
      <c r="E1540" s="310">
        <v>11534</v>
      </c>
      <c r="F1540" s="310">
        <v>9437</v>
      </c>
      <c r="G1540" s="310">
        <v>1524</v>
      </c>
      <c r="H1540" s="311">
        <v>0.81818970001734004</v>
      </c>
      <c r="I1540" s="249">
        <v>13.760498687664001</v>
      </c>
      <c r="J1540" s="249">
        <v>1.0278621167205599</v>
      </c>
      <c r="K1540" s="92">
        <v>11855.361654254901</v>
      </c>
    </row>
    <row r="1541" spans="2:11" x14ac:dyDescent="0.2">
      <c r="B1541" s="295">
        <v>20</v>
      </c>
      <c r="C1541" s="295">
        <v>4951</v>
      </c>
      <c r="D1541" s="312" t="s">
        <v>2110</v>
      </c>
      <c r="E1541" s="310">
        <v>2457</v>
      </c>
      <c r="F1541" s="310">
        <v>1012</v>
      </c>
      <c r="G1541" s="310">
        <v>1694</v>
      </c>
      <c r="H1541" s="311">
        <v>0.41188441188441199</v>
      </c>
      <c r="I1541" s="249">
        <v>2.0478158205430899</v>
      </c>
      <c r="J1541" s="249">
        <v>-0.21833522946134101</v>
      </c>
      <c r="K1541" s="92">
        <v>-536.44965878651601</v>
      </c>
    </row>
    <row r="1542" spans="2:11" x14ac:dyDescent="0.2">
      <c r="B1542" s="295">
        <v>21</v>
      </c>
      <c r="C1542" s="295">
        <v>5001</v>
      </c>
      <c r="D1542" s="312" t="s">
        <v>2111</v>
      </c>
      <c r="E1542" s="310">
        <v>5103</v>
      </c>
      <c r="F1542" s="310">
        <v>2723</v>
      </c>
      <c r="G1542" s="310">
        <v>2046</v>
      </c>
      <c r="H1542" s="311">
        <v>0.53360768175582995</v>
      </c>
      <c r="I1542" s="249">
        <v>3.8250244379276599</v>
      </c>
      <c r="J1542" s="249">
        <v>9.0134201474437195E-2</v>
      </c>
      <c r="K1542" s="92">
        <v>459.95483012405299</v>
      </c>
    </row>
    <row r="1543" spans="2:11" x14ac:dyDescent="0.2">
      <c r="B1543" s="295">
        <v>21</v>
      </c>
      <c r="C1543" s="295">
        <v>5002</v>
      </c>
      <c r="D1543" s="312" t="s">
        <v>2112</v>
      </c>
      <c r="E1543" s="310">
        <v>43220</v>
      </c>
      <c r="F1543" s="310">
        <v>24987</v>
      </c>
      <c r="G1543" s="310">
        <v>14746</v>
      </c>
      <c r="H1543" s="311">
        <v>0.57813512262841305</v>
      </c>
      <c r="I1543" s="249">
        <v>4.6254577512545803</v>
      </c>
      <c r="J1543" s="249">
        <v>1.59065422791221</v>
      </c>
      <c r="K1543" s="92">
        <v>68748.075730365497</v>
      </c>
    </row>
    <row r="1544" spans="2:11" x14ac:dyDescent="0.2">
      <c r="B1544" s="295">
        <v>21</v>
      </c>
      <c r="C1544" s="295">
        <v>5003</v>
      </c>
      <c r="D1544" s="312" t="s">
        <v>2113</v>
      </c>
      <c r="E1544" s="310">
        <v>2952</v>
      </c>
      <c r="F1544" s="310">
        <v>1646</v>
      </c>
      <c r="G1544" s="310">
        <v>823</v>
      </c>
      <c r="H1544" s="311">
        <v>0.55758807588075898</v>
      </c>
      <c r="I1544" s="249">
        <v>5.5868772782502996</v>
      </c>
      <c r="J1544" s="249">
        <v>0.10213237525989401</v>
      </c>
      <c r="K1544" s="92">
        <v>301.494771767207</v>
      </c>
    </row>
    <row r="1545" spans="2:11" x14ac:dyDescent="0.2">
      <c r="B1545" s="295">
        <v>21</v>
      </c>
      <c r="C1545" s="295">
        <v>5009</v>
      </c>
      <c r="D1545" s="312" t="s">
        <v>2114</v>
      </c>
      <c r="E1545" s="310">
        <v>398</v>
      </c>
      <c r="F1545" s="310">
        <v>181</v>
      </c>
      <c r="G1545" s="310">
        <v>1147</v>
      </c>
      <c r="H1545" s="311">
        <v>0.45477386934673403</v>
      </c>
      <c r="I1545" s="249">
        <v>0.50479511769834395</v>
      </c>
      <c r="J1545" s="249">
        <v>-0.29879377869148399</v>
      </c>
      <c r="K1545" s="92">
        <v>-118.919923919211</v>
      </c>
    </row>
    <row r="1546" spans="2:11" x14ac:dyDescent="0.2">
      <c r="B1546" s="295">
        <v>21</v>
      </c>
      <c r="C1546" s="295">
        <v>5010</v>
      </c>
      <c r="D1546" s="312" t="s">
        <v>2115</v>
      </c>
      <c r="E1546" s="310">
        <v>1513</v>
      </c>
      <c r="F1546" s="310">
        <v>340</v>
      </c>
      <c r="G1546" s="310">
        <v>956</v>
      </c>
      <c r="H1546" s="311">
        <v>0.224719101123595</v>
      </c>
      <c r="I1546" s="249">
        <v>1.9382845188284501</v>
      </c>
      <c r="J1546" s="249">
        <v>-0.48225099678099498</v>
      </c>
      <c r="K1546" s="92">
        <v>-729.64575812964495</v>
      </c>
    </row>
    <row r="1547" spans="2:11" x14ac:dyDescent="0.2">
      <c r="B1547" s="295">
        <v>21</v>
      </c>
      <c r="C1547" s="295">
        <v>5017</v>
      </c>
      <c r="D1547" s="312" t="s">
        <v>2116</v>
      </c>
      <c r="E1547" s="310">
        <v>2525</v>
      </c>
      <c r="F1547" s="310">
        <v>2392</v>
      </c>
      <c r="G1547" s="310">
        <v>631</v>
      </c>
      <c r="H1547" s="311">
        <v>0.94732673267326695</v>
      </c>
      <c r="I1547" s="249">
        <v>7.7923930269413599</v>
      </c>
      <c r="J1547" s="249">
        <v>0.63362089079617501</v>
      </c>
      <c r="K1547" s="92">
        <v>1599.89274926034</v>
      </c>
    </row>
    <row r="1548" spans="2:11" x14ac:dyDescent="0.2">
      <c r="B1548" s="295">
        <v>21</v>
      </c>
      <c r="C1548" s="295">
        <v>5048</v>
      </c>
      <c r="D1548" s="312" t="s">
        <v>2117</v>
      </c>
      <c r="E1548" s="310">
        <v>1808</v>
      </c>
      <c r="F1548" s="310">
        <v>808</v>
      </c>
      <c r="G1548" s="310">
        <v>5031</v>
      </c>
      <c r="H1548" s="311">
        <v>0.446902654867257</v>
      </c>
      <c r="I1548" s="249">
        <v>0.51997614788312496</v>
      </c>
      <c r="J1548" s="249">
        <v>-0.25524055607263701</v>
      </c>
      <c r="K1548" s="92">
        <v>-461.47492537932902</v>
      </c>
    </row>
    <row r="1549" spans="2:11" x14ac:dyDescent="0.2">
      <c r="B1549" s="295">
        <v>21</v>
      </c>
      <c r="C1549" s="295">
        <v>5049</v>
      </c>
      <c r="D1549" s="312" t="s">
        <v>2118</v>
      </c>
      <c r="E1549" s="310">
        <v>1803</v>
      </c>
      <c r="F1549" s="310">
        <v>580</v>
      </c>
      <c r="G1549" s="310">
        <v>11308</v>
      </c>
      <c r="H1549" s="311">
        <v>0.321686078757626</v>
      </c>
      <c r="I1549" s="249">
        <v>0.21073576229218299</v>
      </c>
      <c r="J1549" s="249">
        <v>-0.41695861949139501</v>
      </c>
      <c r="K1549" s="92">
        <v>-751.77639094298502</v>
      </c>
    </row>
    <row r="1550" spans="2:11" x14ac:dyDescent="0.2">
      <c r="B1550" s="295">
        <v>21</v>
      </c>
      <c r="C1550" s="295">
        <v>5050</v>
      </c>
      <c r="D1550" s="312" t="s">
        <v>2119</v>
      </c>
      <c r="E1550" s="310">
        <v>2071</v>
      </c>
      <c r="F1550" s="310">
        <v>628</v>
      </c>
      <c r="G1550" s="310">
        <v>6022</v>
      </c>
      <c r="H1550" s="311">
        <v>0.303235152100435</v>
      </c>
      <c r="I1550" s="249">
        <v>0.44818997010959799</v>
      </c>
      <c r="J1550" s="249">
        <v>-0.42063226941080001</v>
      </c>
      <c r="K1550" s="92">
        <v>-871.129429949768</v>
      </c>
    </row>
    <row r="1551" spans="2:11" x14ac:dyDescent="0.2">
      <c r="B1551" s="295">
        <v>21</v>
      </c>
      <c r="C1551" s="295">
        <v>5061</v>
      </c>
      <c r="D1551" s="312" t="s">
        <v>2120</v>
      </c>
      <c r="E1551" s="310">
        <v>1501</v>
      </c>
      <c r="F1551" s="310">
        <v>944</v>
      </c>
      <c r="G1551" s="310">
        <v>5373</v>
      </c>
      <c r="H1551" s="311">
        <v>0.62891405729513705</v>
      </c>
      <c r="I1551" s="249">
        <v>0.45505304299274102</v>
      </c>
      <c r="J1551" s="249">
        <v>-5.0325708855586099E-2</v>
      </c>
      <c r="K1551" s="92">
        <v>-75.538888992234703</v>
      </c>
    </row>
    <row r="1552" spans="2:11" x14ac:dyDescent="0.2">
      <c r="B1552" s="295">
        <v>21</v>
      </c>
      <c r="C1552" s="295">
        <v>5063</v>
      </c>
      <c r="D1552" s="312" t="s">
        <v>2121</v>
      </c>
      <c r="E1552" s="310">
        <v>110</v>
      </c>
      <c r="F1552" s="310">
        <v>60</v>
      </c>
      <c r="G1552" s="310">
        <v>3085</v>
      </c>
      <c r="H1552" s="311">
        <v>0.54545454545454497</v>
      </c>
      <c r="I1552" s="249">
        <v>5.5105348460291699E-2</v>
      </c>
      <c r="J1552" s="249">
        <v>-0.21670393813418701</v>
      </c>
      <c r="K1552" s="92">
        <v>-23.8374331947606</v>
      </c>
    </row>
    <row r="1553" spans="2:11" x14ac:dyDescent="0.2">
      <c r="B1553" s="295">
        <v>21</v>
      </c>
      <c r="C1553" s="295">
        <v>5064</v>
      </c>
      <c r="D1553" s="312" t="s">
        <v>2122</v>
      </c>
      <c r="E1553" s="310">
        <v>992</v>
      </c>
      <c r="F1553" s="310">
        <v>473</v>
      </c>
      <c r="G1553" s="310">
        <v>568</v>
      </c>
      <c r="H1553" s="311">
        <v>0.47681451612903197</v>
      </c>
      <c r="I1553" s="249">
        <v>2.57922535211268</v>
      </c>
      <c r="J1553" s="249">
        <v>-0.175769896447622</v>
      </c>
      <c r="K1553" s="92">
        <v>-174.36373727604101</v>
      </c>
    </row>
    <row r="1554" spans="2:11" x14ac:dyDescent="0.2">
      <c r="B1554" s="295">
        <v>21</v>
      </c>
      <c r="C1554" s="295">
        <v>5071</v>
      </c>
      <c r="D1554" s="312" t="s">
        <v>2123</v>
      </c>
      <c r="E1554" s="310">
        <v>182</v>
      </c>
      <c r="F1554" s="310">
        <v>45</v>
      </c>
      <c r="G1554" s="310">
        <v>1022</v>
      </c>
      <c r="H1554" s="311">
        <v>0.24725274725274701</v>
      </c>
      <c r="I1554" s="249">
        <v>0.22211350293542101</v>
      </c>
      <c r="J1554" s="249">
        <v>-0.56629028592572805</v>
      </c>
      <c r="K1554" s="92">
        <v>-103.064832038483</v>
      </c>
    </row>
    <row r="1555" spans="2:11" x14ac:dyDescent="0.2">
      <c r="B1555" s="295">
        <v>21</v>
      </c>
      <c r="C1555" s="295">
        <v>5072</v>
      </c>
      <c r="D1555" s="312" t="s">
        <v>2124</v>
      </c>
      <c r="E1555" s="310">
        <v>2903</v>
      </c>
      <c r="F1555" s="310">
        <v>1164</v>
      </c>
      <c r="G1555" s="310">
        <v>9386</v>
      </c>
      <c r="H1555" s="311">
        <v>0.40096451946262501</v>
      </c>
      <c r="I1555" s="249">
        <v>0.43330492222458999</v>
      </c>
      <c r="J1555" s="249">
        <v>-0.27279670351827201</v>
      </c>
      <c r="K1555" s="92">
        <v>-791.92883031354302</v>
      </c>
    </row>
    <row r="1556" spans="2:11" x14ac:dyDescent="0.2">
      <c r="B1556" s="295">
        <v>21</v>
      </c>
      <c r="C1556" s="295">
        <v>5073</v>
      </c>
      <c r="D1556" s="312" t="s">
        <v>2125</v>
      </c>
      <c r="E1556" s="310">
        <v>858</v>
      </c>
      <c r="F1556" s="310">
        <v>338</v>
      </c>
      <c r="G1556" s="310">
        <v>1500</v>
      </c>
      <c r="H1556" s="311">
        <v>0.39393939393939398</v>
      </c>
      <c r="I1556" s="249">
        <v>0.79733333333333301</v>
      </c>
      <c r="J1556" s="249">
        <v>-0.34426599833517202</v>
      </c>
      <c r="K1556" s="92">
        <v>-295.38022657157802</v>
      </c>
    </row>
    <row r="1557" spans="2:11" x14ac:dyDescent="0.2">
      <c r="B1557" s="295">
        <v>21</v>
      </c>
      <c r="C1557" s="295">
        <v>5076</v>
      </c>
      <c r="D1557" s="312" t="s">
        <v>2126</v>
      </c>
      <c r="E1557" s="310">
        <v>335</v>
      </c>
      <c r="F1557" s="310">
        <v>119</v>
      </c>
      <c r="G1557" s="310">
        <v>2836</v>
      </c>
      <c r="H1557" s="311">
        <v>0.35522388059701498</v>
      </c>
      <c r="I1557" s="249">
        <v>0.160084626234133</v>
      </c>
      <c r="J1557" s="249">
        <v>-0.43310708967662498</v>
      </c>
      <c r="K1557" s="92">
        <v>-145.09087504166899</v>
      </c>
    </row>
    <row r="1558" spans="2:11" x14ac:dyDescent="0.2">
      <c r="B1558" s="295">
        <v>21</v>
      </c>
      <c r="C1558" s="295">
        <v>5077</v>
      </c>
      <c r="D1558" s="312" t="s">
        <v>2127</v>
      </c>
      <c r="E1558" s="310">
        <v>800</v>
      </c>
      <c r="F1558" s="310">
        <v>266</v>
      </c>
      <c r="G1558" s="310">
        <v>532</v>
      </c>
      <c r="H1558" s="311">
        <v>0.33250000000000002</v>
      </c>
      <c r="I1558" s="249">
        <v>2.0037593984962401</v>
      </c>
      <c r="J1558" s="249">
        <v>-0.37694392165670199</v>
      </c>
      <c r="K1558" s="92">
        <v>-301.55513732536201</v>
      </c>
    </row>
    <row r="1559" spans="2:11" x14ac:dyDescent="0.2">
      <c r="B1559" s="295">
        <v>21</v>
      </c>
      <c r="C1559" s="295">
        <v>5078</v>
      </c>
      <c r="D1559" s="312" t="s">
        <v>2128</v>
      </c>
      <c r="E1559" s="310">
        <v>406</v>
      </c>
      <c r="F1559" s="310">
        <v>132</v>
      </c>
      <c r="G1559" s="310">
        <v>1155</v>
      </c>
      <c r="H1559" s="311">
        <v>0.32512315270935999</v>
      </c>
      <c r="I1559" s="249">
        <v>0.46580086580086599</v>
      </c>
      <c r="J1559" s="249">
        <v>-0.45565734949829401</v>
      </c>
      <c r="K1559" s="92">
        <v>-184.996883896307</v>
      </c>
    </row>
    <row r="1560" spans="2:11" x14ac:dyDescent="0.2">
      <c r="B1560" s="295">
        <v>21</v>
      </c>
      <c r="C1560" s="295">
        <v>5079</v>
      </c>
      <c r="D1560" s="312" t="s">
        <v>2129</v>
      </c>
      <c r="E1560" s="310">
        <v>1026</v>
      </c>
      <c r="F1560" s="310">
        <v>655</v>
      </c>
      <c r="G1560" s="310">
        <v>4484</v>
      </c>
      <c r="H1560" s="311">
        <v>0.63840155945419097</v>
      </c>
      <c r="I1560" s="249">
        <v>0.37488849241748401</v>
      </c>
      <c r="J1560" s="249">
        <v>-5.9478550328330299E-2</v>
      </c>
      <c r="K1560" s="92">
        <v>-61.024992636866898</v>
      </c>
    </row>
    <row r="1561" spans="2:11" x14ac:dyDescent="0.2">
      <c r="B1561" s="295">
        <v>21</v>
      </c>
      <c r="C1561" s="295">
        <v>5091</v>
      </c>
      <c r="D1561" s="312" t="s">
        <v>2130</v>
      </c>
      <c r="E1561" s="310">
        <v>5481</v>
      </c>
      <c r="F1561" s="310">
        <v>3033</v>
      </c>
      <c r="G1561" s="310">
        <v>489</v>
      </c>
      <c r="H1561" s="311">
        <v>0.553366174055829</v>
      </c>
      <c r="I1561" s="249">
        <v>17.411042944785301</v>
      </c>
      <c r="J1561" s="249">
        <v>0.61547895704361899</v>
      </c>
      <c r="K1561" s="92">
        <v>3373.4401635560798</v>
      </c>
    </row>
    <row r="1562" spans="2:11" x14ac:dyDescent="0.2">
      <c r="B1562" s="295">
        <v>21</v>
      </c>
      <c r="C1562" s="295">
        <v>5095</v>
      </c>
      <c r="D1562" s="312" t="s">
        <v>2131</v>
      </c>
      <c r="E1562" s="310">
        <v>177</v>
      </c>
      <c r="F1562" s="310">
        <v>75</v>
      </c>
      <c r="G1562" s="310">
        <v>2767</v>
      </c>
      <c r="H1562" s="311">
        <v>0.42372881355932202</v>
      </c>
      <c r="I1562" s="249">
        <v>9.1073364654860905E-2</v>
      </c>
      <c r="J1562" s="249">
        <v>-0.35916105763295297</v>
      </c>
      <c r="K1562" s="92">
        <v>-63.571507201032702</v>
      </c>
    </row>
    <row r="1563" spans="2:11" x14ac:dyDescent="0.2">
      <c r="B1563" s="295">
        <v>21</v>
      </c>
      <c r="C1563" s="295">
        <v>5096</v>
      </c>
      <c r="D1563" s="312" t="s">
        <v>2132</v>
      </c>
      <c r="E1563" s="310">
        <v>485</v>
      </c>
      <c r="F1563" s="310">
        <v>71</v>
      </c>
      <c r="G1563" s="310">
        <v>335</v>
      </c>
      <c r="H1563" s="311">
        <v>0.14639175257732001</v>
      </c>
      <c r="I1563" s="249">
        <v>1.6597014925373099</v>
      </c>
      <c r="J1563" s="249">
        <v>-0.62460130477509201</v>
      </c>
      <c r="K1563" s="92">
        <v>-302.93163281592001</v>
      </c>
    </row>
    <row r="1564" spans="2:11" x14ac:dyDescent="0.2">
      <c r="B1564" s="295">
        <v>21</v>
      </c>
      <c r="C1564" s="295">
        <v>5097</v>
      </c>
      <c r="D1564" s="312" t="s">
        <v>2133</v>
      </c>
      <c r="E1564" s="310">
        <v>1737</v>
      </c>
      <c r="F1564" s="310">
        <v>1277</v>
      </c>
      <c r="G1564" s="310">
        <v>1489</v>
      </c>
      <c r="H1564" s="311">
        <v>0.73517559009787004</v>
      </c>
      <c r="I1564" s="249">
        <v>2.02417730020148</v>
      </c>
      <c r="J1564" s="249">
        <v>0.14242678599689301</v>
      </c>
      <c r="K1564" s="92">
        <v>247.39532727660301</v>
      </c>
    </row>
    <row r="1565" spans="2:11" x14ac:dyDescent="0.2">
      <c r="B1565" s="295">
        <v>21</v>
      </c>
      <c r="C1565" s="295">
        <v>5102</v>
      </c>
      <c r="D1565" s="312" t="s">
        <v>2134</v>
      </c>
      <c r="E1565" s="310">
        <v>11</v>
      </c>
      <c r="F1565" s="310">
        <v>3</v>
      </c>
      <c r="G1565" s="310">
        <v>520</v>
      </c>
      <c r="H1565" s="311">
        <v>0.27272727272727298</v>
      </c>
      <c r="I1565" s="249">
        <v>2.69230769230769E-2</v>
      </c>
      <c r="J1565" s="249">
        <v>-0.54905256269356895</v>
      </c>
      <c r="K1565" s="92">
        <v>-6.0395781896292497</v>
      </c>
    </row>
    <row r="1566" spans="2:11" x14ac:dyDescent="0.2">
      <c r="B1566" s="295">
        <v>21</v>
      </c>
      <c r="C1566" s="295">
        <v>5105</v>
      </c>
      <c r="D1566" s="312" t="s">
        <v>2135</v>
      </c>
      <c r="E1566" s="310">
        <v>112</v>
      </c>
      <c r="F1566" s="310">
        <v>28</v>
      </c>
      <c r="G1566" s="310">
        <v>1384</v>
      </c>
      <c r="H1566" s="311">
        <v>0.25</v>
      </c>
      <c r="I1566" s="249">
        <v>0.10115606936416199</v>
      </c>
      <c r="J1566" s="249">
        <v>-0.56993501175095096</v>
      </c>
      <c r="K1566" s="92">
        <v>-63.8327213161065</v>
      </c>
    </row>
    <row r="1567" spans="2:11" x14ac:dyDescent="0.2">
      <c r="B1567" s="295">
        <v>21</v>
      </c>
      <c r="C1567" s="295">
        <v>5108</v>
      </c>
      <c r="D1567" s="312" t="s">
        <v>2136</v>
      </c>
      <c r="E1567" s="310">
        <v>4698</v>
      </c>
      <c r="F1567" s="310">
        <v>1576</v>
      </c>
      <c r="G1567" s="310">
        <v>654</v>
      </c>
      <c r="H1567" s="311">
        <v>0.33546189868028897</v>
      </c>
      <c r="I1567" s="249">
        <v>9.5932721712538207</v>
      </c>
      <c r="J1567" s="249">
        <v>4.4009668759706903E-2</v>
      </c>
      <c r="K1567" s="92">
        <v>206.75742383310299</v>
      </c>
    </row>
    <row r="1568" spans="2:11" x14ac:dyDescent="0.2">
      <c r="B1568" s="295">
        <v>21</v>
      </c>
      <c r="C1568" s="295">
        <v>5112</v>
      </c>
      <c r="D1568" s="312" t="s">
        <v>2137</v>
      </c>
      <c r="E1568" s="310">
        <v>1303</v>
      </c>
      <c r="F1568" s="310">
        <v>840</v>
      </c>
      <c r="G1568" s="310">
        <v>3482</v>
      </c>
      <c r="H1568" s="311">
        <v>0.64466615502686098</v>
      </c>
      <c r="I1568" s="249">
        <v>0.61545089029293498</v>
      </c>
      <c r="J1568" s="249">
        <v>-3.30126376501979E-2</v>
      </c>
      <c r="K1568" s="92">
        <v>-43.015466858207901</v>
      </c>
    </row>
    <row r="1569" spans="2:11" x14ac:dyDescent="0.2">
      <c r="B1569" s="295">
        <v>21</v>
      </c>
      <c r="C1569" s="295">
        <v>5113</v>
      </c>
      <c r="D1569" s="312" t="s">
        <v>2138</v>
      </c>
      <c r="E1569" s="310">
        <v>15826</v>
      </c>
      <c r="F1569" s="310">
        <v>13128</v>
      </c>
      <c r="G1569" s="310">
        <v>1708</v>
      </c>
      <c r="H1569" s="311">
        <v>0.82952104132440296</v>
      </c>
      <c r="I1569" s="249">
        <v>16.951990632318498</v>
      </c>
      <c r="J1569" s="249">
        <v>1.31570567705807</v>
      </c>
      <c r="K1569" s="92">
        <v>20822.358045121098</v>
      </c>
    </row>
    <row r="1570" spans="2:11" x14ac:dyDescent="0.2">
      <c r="B1570" s="295">
        <v>21</v>
      </c>
      <c r="C1570" s="295">
        <v>5115</v>
      </c>
      <c r="D1570" s="312" t="s">
        <v>2139</v>
      </c>
      <c r="E1570" s="310">
        <v>6701</v>
      </c>
      <c r="F1570" s="310">
        <v>3036</v>
      </c>
      <c r="G1570" s="310">
        <v>898</v>
      </c>
      <c r="H1570" s="311">
        <v>0.45306670646172198</v>
      </c>
      <c r="I1570" s="249">
        <v>10.8429844097996</v>
      </c>
      <c r="J1570" s="249">
        <v>0.304676210435044</v>
      </c>
      <c r="K1570" s="92">
        <v>2041.6352861252301</v>
      </c>
    </row>
    <row r="1571" spans="2:11" x14ac:dyDescent="0.2">
      <c r="B1571" s="295">
        <v>21</v>
      </c>
      <c r="C1571" s="295">
        <v>5117</v>
      </c>
      <c r="D1571" s="312" t="s">
        <v>2140</v>
      </c>
      <c r="E1571" s="310">
        <v>213</v>
      </c>
      <c r="F1571" s="310">
        <v>38</v>
      </c>
      <c r="G1571" s="310">
        <v>936</v>
      </c>
      <c r="H1571" s="311">
        <v>0.17840375586854501</v>
      </c>
      <c r="I1571" s="249">
        <v>0.26816239316239299</v>
      </c>
      <c r="J1571" s="249">
        <v>-0.64619924735900403</v>
      </c>
      <c r="K1571" s="92">
        <v>-137.64043968746799</v>
      </c>
    </row>
    <row r="1572" spans="2:11" x14ac:dyDescent="0.2">
      <c r="B1572" s="295">
        <v>21</v>
      </c>
      <c r="C1572" s="295">
        <v>5118</v>
      </c>
      <c r="D1572" s="312" t="s">
        <v>2141</v>
      </c>
      <c r="E1572" s="310">
        <v>7302</v>
      </c>
      <c r="F1572" s="310">
        <v>1810</v>
      </c>
      <c r="G1572" s="310">
        <v>576</v>
      </c>
      <c r="H1572" s="311">
        <v>0.24787729389208399</v>
      </c>
      <c r="I1572" s="249">
        <v>15.8194444444444</v>
      </c>
      <c r="J1572" s="249">
        <v>0.25910813734307098</v>
      </c>
      <c r="K1572" s="92">
        <v>1892.0076188791099</v>
      </c>
    </row>
    <row r="1573" spans="2:11" x14ac:dyDescent="0.2">
      <c r="B1573" s="295">
        <v>21</v>
      </c>
      <c r="C1573" s="295">
        <v>5120</v>
      </c>
      <c r="D1573" s="312" t="s">
        <v>2142</v>
      </c>
      <c r="E1573" s="310">
        <v>2682</v>
      </c>
      <c r="F1573" s="310">
        <v>1538</v>
      </c>
      <c r="G1573" s="310">
        <v>62</v>
      </c>
      <c r="H1573" s="311">
        <v>0.57345264727815104</v>
      </c>
      <c r="I1573" s="249">
        <v>68.064516129032299</v>
      </c>
      <c r="J1573" s="249">
        <v>2.35319076154651</v>
      </c>
      <c r="K1573" s="92">
        <v>6311.2576224677396</v>
      </c>
    </row>
    <row r="1574" spans="2:11" x14ac:dyDescent="0.2">
      <c r="B1574" s="295">
        <v>21</v>
      </c>
      <c r="C1574" s="295">
        <v>5121</v>
      </c>
      <c r="D1574" s="312" t="s">
        <v>2143</v>
      </c>
      <c r="E1574" s="310">
        <v>727</v>
      </c>
      <c r="F1574" s="310">
        <v>507</v>
      </c>
      <c r="G1574" s="310">
        <v>194</v>
      </c>
      <c r="H1574" s="311">
        <v>0.69738651994497902</v>
      </c>
      <c r="I1574" s="249">
        <v>6.36082474226804</v>
      </c>
      <c r="J1574" s="249">
        <v>0.21506892864478699</v>
      </c>
      <c r="K1574" s="92">
        <v>156.35511112475999</v>
      </c>
    </row>
    <row r="1575" spans="2:11" x14ac:dyDescent="0.2">
      <c r="B1575" s="295">
        <v>21</v>
      </c>
      <c r="C1575" s="295">
        <v>5125</v>
      </c>
      <c r="D1575" s="312" t="s">
        <v>2144</v>
      </c>
      <c r="E1575" s="310">
        <v>587</v>
      </c>
      <c r="F1575" s="310">
        <v>154</v>
      </c>
      <c r="G1575" s="310">
        <v>470</v>
      </c>
      <c r="H1575" s="311">
        <v>0.26235093696763201</v>
      </c>
      <c r="I1575" s="249">
        <v>1.5765957446808501</v>
      </c>
      <c r="J1575" s="249">
        <v>-0.48447531388535398</v>
      </c>
      <c r="K1575" s="92">
        <v>-284.38700925070299</v>
      </c>
    </row>
    <row r="1576" spans="2:11" x14ac:dyDescent="0.2">
      <c r="B1576" s="295">
        <v>21</v>
      </c>
      <c r="C1576" s="295">
        <v>5129</v>
      </c>
      <c r="D1576" s="312" t="s">
        <v>2145</v>
      </c>
      <c r="E1576" s="310">
        <v>86</v>
      </c>
      <c r="F1576" s="310">
        <v>44</v>
      </c>
      <c r="G1576" s="310">
        <v>1706</v>
      </c>
      <c r="H1576" s="311">
        <v>0.51162790697674398</v>
      </c>
      <c r="I1576" s="249">
        <v>7.6201641266119599E-2</v>
      </c>
      <c r="J1576" s="249">
        <v>-0.257479109295919</v>
      </c>
      <c r="K1576" s="92">
        <v>-22.143203399449</v>
      </c>
    </row>
    <row r="1577" spans="2:11" x14ac:dyDescent="0.2">
      <c r="B1577" s="295">
        <v>21</v>
      </c>
      <c r="C1577" s="295">
        <v>5131</v>
      </c>
      <c r="D1577" s="312" t="s">
        <v>2146</v>
      </c>
      <c r="E1577" s="310">
        <v>3194</v>
      </c>
      <c r="F1577" s="310">
        <v>1227</v>
      </c>
      <c r="G1577" s="310">
        <v>352</v>
      </c>
      <c r="H1577" s="311">
        <v>0.38415779586725102</v>
      </c>
      <c r="I1577" s="249">
        <v>12.559659090909101</v>
      </c>
      <c r="J1577" s="249">
        <v>0.15300065942095301</v>
      </c>
      <c r="K1577" s="92">
        <v>488.68410619052298</v>
      </c>
    </row>
    <row r="1578" spans="2:11" x14ac:dyDescent="0.2">
      <c r="B1578" s="295">
        <v>21</v>
      </c>
      <c r="C1578" s="295">
        <v>5135</v>
      </c>
      <c r="D1578" s="312" t="s">
        <v>2147</v>
      </c>
      <c r="E1578" s="310">
        <v>282</v>
      </c>
      <c r="F1578" s="310">
        <v>45</v>
      </c>
      <c r="G1578" s="310">
        <v>1728</v>
      </c>
      <c r="H1578" s="311">
        <v>0.159574468085106</v>
      </c>
      <c r="I1578" s="249">
        <v>0.18923611111111099</v>
      </c>
      <c r="J1578" s="249">
        <v>-0.66908557037169003</v>
      </c>
      <c r="K1578" s="92">
        <v>-188.68213084481701</v>
      </c>
    </row>
    <row r="1579" spans="2:11" x14ac:dyDescent="0.2">
      <c r="B1579" s="295">
        <v>21</v>
      </c>
      <c r="C1579" s="295">
        <v>5136</v>
      </c>
      <c r="D1579" s="312" t="s">
        <v>2148</v>
      </c>
      <c r="E1579" s="310">
        <v>682</v>
      </c>
      <c r="F1579" s="310">
        <v>245</v>
      </c>
      <c r="G1579" s="310">
        <v>8420</v>
      </c>
      <c r="H1579" s="311">
        <v>0.35923753665689201</v>
      </c>
      <c r="I1579" s="249">
        <v>0.110095011876485</v>
      </c>
      <c r="J1579" s="249">
        <v>-0.41716743014929503</v>
      </c>
      <c r="K1579" s="92">
        <v>-284.50818736181901</v>
      </c>
    </row>
    <row r="1580" spans="2:11" x14ac:dyDescent="0.2">
      <c r="B1580" s="295">
        <v>21</v>
      </c>
      <c r="C1580" s="295">
        <v>5138</v>
      </c>
      <c r="D1580" s="312" t="s">
        <v>2149</v>
      </c>
      <c r="E1580" s="310">
        <v>2861</v>
      </c>
      <c r="F1580" s="310">
        <v>436</v>
      </c>
      <c r="G1580" s="310">
        <v>2766</v>
      </c>
      <c r="H1580" s="311">
        <v>0.152394267738553</v>
      </c>
      <c r="I1580" s="249">
        <v>1.1919739696312399</v>
      </c>
      <c r="J1580" s="249">
        <v>-0.54576564495310298</v>
      </c>
      <c r="K1580" s="92">
        <v>-1561.43551021083</v>
      </c>
    </row>
    <row r="1581" spans="2:11" x14ac:dyDescent="0.2">
      <c r="B1581" s="295">
        <v>21</v>
      </c>
      <c r="C1581" s="295">
        <v>5141</v>
      </c>
      <c r="D1581" s="312" t="s">
        <v>2150</v>
      </c>
      <c r="E1581" s="310">
        <v>4445</v>
      </c>
      <c r="F1581" s="310">
        <v>2772</v>
      </c>
      <c r="G1581" s="310">
        <v>243</v>
      </c>
      <c r="H1581" s="311">
        <v>0.62362204724409498</v>
      </c>
      <c r="I1581" s="249">
        <v>29.699588477366301</v>
      </c>
      <c r="J1581" s="249">
        <v>1.10231681154471</v>
      </c>
      <c r="K1581" s="92">
        <v>4899.7982273162297</v>
      </c>
    </row>
    <row r="1582" spans="2:11" x14ac:dyDescent="0.2">
      <c r="B1582" s="295">
        <v>21</v>
      </c>
      <c r="C1582" s="295">
        <v>5143</v>
      </c>
      <c r="D1582" s="312" t="s">
        <v>2151</v>
      </c>
      <c r="E1582" s="310">
        <v>374</v>
      </c>
      <c r="F1582" s="310">
        <v>38</v>
      </c>
      <c r="G1582" s="310">
        <v>255</v>
      </c>
      <c r="H1582" s="311">
        <v>0.10160427807486599</v>
      </c>
      <c r="I1582" s="249">
        <v>1.6156862745098</v>
      </c>
      <c r="J1582" s="249">
        <v>-0.68411854430672603</v>
      </c>
      <c r="K1582" s="92">
        <v>-255.86033557071499</v>
      </c>
    </row>
    <row r="1583" spans="2:11" x14ac:dyDescent="0.2">
      <c r="B1583" s="295">
        <v>21</v>
      </c>
      <c r="C1583" s="295">
        <v>5144</v>
      </c>
      <c r="D1583" s="312" t="s">
        <v>2152</v>
      </c>
      <c r="E1583" s="310">
        <v>982</v>
      </c>
      <c r="F1583" s="310">
        <v>251</v>
      </c>
      <c r="G1583" s="310">
        <v>850</v>
      </c>
      <c r="H1583" s="311">
        <v>0.25560081466395101</v>
      </c>
      <c r="I1583" s="249">
        <v>1.45058823529412</v>
      </c>
      <c r="J1583" s="249">
        <v>-0.48240912573135503</v>
      </c>
      <c r="K1583" s="92">
        <v>-473.72576146819102</v>
      </c>
    </row>
    <row r="1584" spans="2:11" x14ac:dyDescent="0.2">
      <c r="B1584" s="295">
        <v>21</v>
      </c>
      <c r="C1584" s="295">
        <v>5146</v>
      </c>
      <c r="D1584" s="312" t="s">
        <v>2153</v>
      </c>
      <c r="E1584" s="310">
        <v>308</v>
      </c>
      <c r="F1584" s="310">
        <v>52</v>
      </c>
      <c r="G1584" s="310">
        <v>379</v>
      </c>
      <c r="H1584" s="311">
        <v>0.168831168831169</v>
      </c>
      <c r="I1584" s="249">
        <v>0.94986807387862804</v>
      </c>
      <c r="J1584" s="249">
        <v>-0.62970145919314402</v>
      </c>
      <c r="K1584" s="92">
        <v>-193.94804943148799</v>
      </c>
    </row>
    <row r="1585" spans="2:11" x14ac:dyDescent="0.2">
      <c r="B1585" s="295">
        <v>21</v>
      </c>
      <c r="C1585" s="295">
        <v>5148</v>
      </c>
      <c r="D1585" s="312" t="s">
        <v>2154</v>
      </c>
      <c r="E1585" s="310">
        <v>1551</v>
      </c>
      <c r="F1585" s="310">
        <v>1711</v>
      </c>
      <c r="G1585" s="310">
        <v>182</v>
      </c>
      <c r="H1585" s="311">
        <v>1.1031592520954201</v>
      </c>
      <c r="I1585" s="249">
        <v>17.923076923076898</v>
      </c>
      <c r="J1585" s="249">
        <v>1.1481411142175699</v>
      </c>
      <c r="K1585" s="92">
        <v>1780.7668681514599</v>
      </c>
    </row>
    <row r="1586" spans="2:11" x14ac:dyDescent="0.2">
      <c r="B1586" s="295">
        <v>21</v>
      </c>
      <c r="C1586" s="295">
        <v>5149</v>
      </c>
      <c r="D1586" s="312" t="s">
        <v>2155</v>
      </c>
      <c r="E1586" s="310">
        <v>625</v>
      </c>
      <c r="F1586" s="310">
        <v>148</v>
      </c>
      <c r="G1586" s="310">
        <v>253</v>
      </c>
      <c r="H1586" s="311">
        <v>0.23680000000000001</v>
      </c>
      <c r="I1586" s="249">
        <v>3.0553359683794499</v>
      </c>
      <c r="J1586" s="249">
        <v>-0.46069274717004</v>
      </c>
      <c r="K1586" s="92">
        <v>-287.932966981275</v>
      </c>
    </row>
    <row r="1587" spans="2:11" x14ac:dyDescent="0.2">
      <c r="B1587" s="295">
        <v>21</v>
      </c>
      <c r="C1587" s="295">
        <v>5151</v>
      </c>
      <c r="D1587" s="312" t="s">
        <v>2156</v>
      </c>
      <c r="E1587" s="310">
        <v>2626</v>
      </c>
      <c r="F1587" s="310">
        <v>5216</v>
      </c>
      <c r="G1587" s="310">
        <v>635</v>
      </c>
      <c r="H1587" s="311">
        <v>1.98629093678599</v>
      </c>
      <c r="I1587" s="249">
        <v>12.349606299212599</v>
      </c>
      <c r="J1587" s="249">
        <v>2.04912510324157</v>
      </c>
      <c r="K1587" s="92">
        <v>5381.0025211123502</v>
      </c>
    </row>
    <row r="1588" spans="2:11" x14ac:dyDescent="0.2">
      <c r="B1588" s="295">
        <v>21</v>
      </c>
      <c r="C1588" s="295">
        <v>5154</v>
      </c>
      <c r="D1588" s="312" t="s">
        <v>2157</v>
      </c>
      <c r="E1588" s="310">
        <v>924</v>
      </c>
      <c r="F1588" s="310">
        <v>214</v>
      </c>
      <c r="G1588" s="310">
        <v>184</v>
      </c>
      <c r="H1588" s="311">
        <v>0.231601731601732</v>
      </c>
      <c r="I1588" s="249">
        <v>6.1847826086956497</v>
      </c>
      <c r="J1588" s="249">
        <v>-0.34351044156092397</v>
      </c>
      <c r="K1588" s="92">
        <v>-317.40364800229401</v>
      </c>
    </row>
    <row r="1589" spans="2:11" x14ac:dyDescent="0.2">
      <c r="B1589" s="295">
        <v>21</v>
      </c>
      <c r="C1589" s="295">
        <v>5160</v>
      </c>
      <c r="D1589" s="312" t="s">
        <v>2158</v>
      </c>
      <c r="E1589" s="310">
        <v>470</v>
      </c>
      <c r="F1589" s="310">
        <v>82</v>
      </c>
      <c r="G1589" s="310">
        <v>418</v>
      </c>
      <c r="H1589" s="311">
        <v>0.17446808510638301</v>
      </c>
      <c r="I1589" s="249">
        <v>1.3205741626794301</v>
      </c>
      <c r="J1589" s="249">
        <v>-0.603598410133658</v>
      </c>
      <c r="K1589" s="92">
        <v>-283.69125276281898</v>
      </c>
    </row>
    <row r="1590" spans="2:11" x14ac:dyDescent="0.2">
      <c r="B1590" s="295">
        <v>21</v>
      </c>
      <c r="C1590" s="295">
        <v>5161</v>
      </c>
      <c r="D1590" s="312" t="s">
        <v>2159</v>
      </c>
      <c r="E1590" s="310">
        <v>775</v>
      </c>
      <c r="F1590" s="310">
        <v>140</v>
      </c>
      <c r="G1590" s="310">
        <v>392</v>
      </c>
      <c r="H1590" s="311">
        <v>0.18064516129032299</v>
      </c>
      <c r="I1590" s="249">
        <v>2.3341836734693899</v>
      </c>
      <c r="J1590" s="249">
        <v>-0.54845455642753405</v>
      </c>
      <c r="K1590" s="92">
        <v>-425.05228123133901</v>
      </c>
    </row>
    <row r="1591" spans="2:11" x14ac:dyDescent="0.2">
      <c r="B1591" s="295">
        <v>21</v>
      </c>
      <c r="C1591" s="295">
        <v>5162</v>
      </c>
      <c r="D1591" s="312" t="s">
        <v>2160</v>
      </c>
      <c r="E1591" s="310">
        <v>1530</v>
      </c>
      <c r="F1591" s="310">
        <v>1832</v>
      </c>
      <c r="G1591" s="310">
        <v>75</v>
      </c>
      <c r="H1591" s="311">
        <v>1.19738562091503</v>
      </c>
      <c r="I1591" s="249">
        <v>44.826666666666704</v>
      </c>
      <c r="J1591" s="249">
        <v>2.2260134007632</v>
      </c>
      <c r="K1591" s="92">
        <v>3405.8005031676998</v>
      </c>
    </row>
    <row r="1592" spans="2:11" x14ac:dyDescent="0.2">
      <c r="B1592" s="295">
        <v>21</v>
      </c>
      <c r="C1592" s="295">
        <v>5167</v>
      </c>
      <c r="D1592" s="312" t="s">
        <v>2161</v>
      </c>
      <c r="E1592" s="310">
        <v>2249</v>
      </c>
      <c r="F1592" s="310">
        <v>905</v>
      </c>
      <c r="G1592" s="310">
        <v>123</v>
      </c>
      <c r="H1592" s="311">
        <v>0.40240106714095197</v>
      </c>
      <c r="I1592" s="249">
        <v>25.642276422764201</v>
      </c>
      <c r="J1592" s="249">
        <v>0.60923250283060304</v>
      </c>
      <c r="K1592" s="92">
        <v>1370.16389886603</v>
      </c>
    </row>
    <row r="1593" spans="2:11" x14ac:dyDescent="0.2">
      <c r="B1593" s="295">
        <v>21</v>
      </c>
      <c r="C1593" s="295">
        <v>5171</v>
      </c>
      <c r="D1593" s="312" t="s">
        <v>2162</v>
      </c>
      <c r="E1593" s="310">
        <v>4356</v>
      </c>
      <c r="F1593" s="310">
        <v>1510</v>
      </c>
      <c r="G1593" s="310">
        <v>272</v>
      </c>
      <c r="H1593" s="311">
        <v>0.346648301193756</v>
      </c>
      <c r="I1593" s="249">
        <v>21.5661764705882</v>
      </c>
      <c r="J1593" s="249">
        <v>0.47437785197767701</v>
      </c>
      <c r="K1593" s="92">
        <v>2066.3899232147601</v>
      </c>
    </row>
    <row r="1594" spans="2:11" x14ac:dyDescent="0.2">
      <c r="B1594" s="295">
        <v>21</v>
      </c>
      <c r="C1594" s="295">
        <v>5176</v>
      </c>
      <c r="D1594" s="312" t="s">
        <v>2163</v>
      </c>
      <c r="E1594" s="310">
        <v>2035</v>
      </c>
      <c r="F1594" s="310">
        <v>910</v>
      </c>
      <c r="G1594" s="310">
        <v>203</v>
      </c>
      <c r="H1594" s="311">
        <v>0.44717444717444699</v>
      </c>
      <c r="I1594" s="249">
        <v>14.5073891625616</v>
      </c>
      <c r="J1594" s="249">
        <v>0.25547863397613502</v>
      </c>
      <c r="K1594" s="92">
        <v>519.89902014143399</v>
      </c>
    </row>
    <row r="1595" spans="2:11" x14ac:dyDescent="0.2">
      <c r="B1595" s="295">
        <v>21</v>
      </c>
      <c r="C1595" s="295">
        <v>5178</v>
      </c>
      <c r="D1595" s="312" t="s">
        <v>2164</v>
      </c>
      <c r="E1595" s="310">
        <v>849</v>
      </c>
      <c r="F1595" s="310">
        <v>909</v>
      </c>
      <c r="G1595" s="310">
        <v>437</v>
      </c>
      <c r="H1595" s="311">
        <v>1.07067137809187</v>
      </c>
      <c r="I1595" s="249">
        <v>4.0228832951945099</v>
      </c>
      <c r="J1595" s="249">
        <v>0.584173211018577</v>
      </c>
      <c r="K1595" s="92">
        <v>495.963056154772</v>
      </c>
    </row>
    <row r="1596" spans="2:11" x14ac:dyDescent="0.2">
      <c r="B1596" s="295">
        <v>21</v>
      </c>
      <c r="C1596" s="295">
        <v>5180</v>
      </c>
      <c r="D1596" s="312" t="s">
        <v>2165</v>
      </c>
      <c r="E1596" s="310">
        <v>1385</v>
      </c>
      <c r="F1596" s="310">
        <v>339</v>
      </c>
      <c r="G1596" s="310">
        <v>110</v>
      </c>
      <c r="H1596" s="311">
        <v>0.24476534296028901</v>
      </c>
      <c r="I1596" s="249">
        <v>15.6727272727273</v>
      </c>
      <c r="J1596" s="249">
        <v>2.99379211351853E-2</v>
      </c>
      <c r="K1596" s="92">
        <v>41.464020772231699</v>
      </c>
    </row>
    <row r="1597" spans="2:11" x14ac:dyDescent="0.2">
      <c r="B1597" s="295">
        <v>21</v>
      </c>
      <c r="C1597" s="295">
        <v>5181</v>
      </c>
      <c r="D1597" s="312" t="s">
        <v>2166</v>
      </c>
      <c r="E1597" s="310">
        <v>559</v>
      </c>
      <c r="F1597" s="310">
        <v>116</v>
      </c>
      <c r="G1597" s="310">
        <v>271</v>
      </c>
      <c r="H1597" s="311">
        <v>0.20751341681574201</v>
      </c>
      <c r="I1597" s="249">
        <v>2.4907749077490799</v>
      </c>
      <c r="J1597" s="249">
        <v>-0.518592939519393</v>
      </c>
      <c r="K1597" s="92">
        <v>-289.89345319133997</v>
      </c>
    </row>
    <row r="1598" spans="2:11" x14ac:dyDescent="0.2">
      <c r="B1598" s="295">
        <v>21</v>
      </c>
      <c r="C1598" s="295">
        <v>5186</v>
      </c>
      <c r="D1598" s="312" t="s">
        <v>2167</v>
      </c>
      <c r="E1598" s="310">
        <v>492</v>
      </c>
      <c r="F1598" s="310">
        <v>1059</v>
      </c>
      <c r="G1598" s="310">
        <v>57</v>
      </c>
      <c r="H1598" s="311">
        <v>2.1524390243902398</v>
      </c>
      <c r="I1598" s="249">
        <v>27.210526315789501</v>
      </c>
      <c r="J1598" s="249">
        <v>2.7026229916165798</v>
      </c>
      <c r="K1598" s="92">
        <v>1329.69051187536</v>
      </c>
    </row>
    <row r="1599" spans="2:11" x14ac:dyDescent="0.2">
      <c r="B1599" s="295">
        <v>21</v>
      </c>
      <c r="C1599" s="295">
        <v>5187</v>
      </c>
      <c r="D1599" s="312" t="s">
        <v>2168</v>
      </c>
      <c r="E1599" s="310">
        <v>1386</v>
      </c>
      <c r="F1599" s="310">
        <v>1040</v>
      </c>
      <c r="G1599" s="310">
        <v>66</v>
      </c>
      <c r="H1599" s="311">
        <v>0.75036075036075001</v>
      </c>
      <c r="I1599" s="249">
        <v>36.7575757575758</v>
      </c>
      <c r="J1599" s="249">
        <v>1.3940373164021</v>
      </c>
      <c r="K1599" s="92">
        <v>1932.13572053332</v>
      </c>
    </row>
    <row r="1600" spans="2:11" x14ac:dyDescent="0.2">
      <c r="B1600" s="295">
        <v>21</v>
      </c>
      <c r="C1600" s="295">
        <v>5189</v>
      </c>
      <c r="D1600" s="312" t="s">
        <v>2169</v>
      </c>
      <c r="E1600" s="310">
        <v>1741</v>
      </c>
      <c r="F1600" s="310">
        <v>1793</v>
      </c>
      <c r="G1600" s="310">
        <v>184</v>
      </c>
      <c r="H1600" s="311">
        <v>1.02986789201608</v>
      </c>
      <c r="I1600" s="249">
        <v>19.206521739130402</v>
      </c>
      <c r="J1600" s="249">
        <v>1.1132160093609</v>
      </c>
      <c r="K1600" s="92">
        <v>1938.1090722973399</v>
      </c>
    </row>
    <row r="1601" spans="2:11" x14ac:dyDescent="0.2">
      <c r="B1601" s="295">
        <v>21</v>
      </c>
      <c r="C1601" s="295">
        <v>5192</v>
      </c>
      <c r="D1601" s="312" t="s">
        <v>2170</v>
      </c>
      <c r="E1601" s="310">
        <v>63185</v>
      </c>
      <c r="F1601" s="310">
        <v>56802</v>
      </c>
      <c r="G1601" s="310">
        <v>7276</v>
      </c>
      <c r="H1601" s="311">
        <v>0.89897918809844102</v>
      </c>
      <c r="I1601" s="249">
        <v>16.4907916437603</v>
      </c>
      <c r="J1601" s="249">
        <v>3.14478988340566</v>
      </c>
      <c r="K1601" s="92">
        <v>198703.548782987</v>
      </c>
    </row>
    <row r="1602" spans="2:11" x14ac:dyDescent="0.2">
      <c r="B1602" s="295">
        <v>21</v>
      </c>
      <c r="C1602" s="295">
        <v>5193</v>
      </c>
      <c r="D1602" s="312" t="s">
        <v>2171</v>
      </c>
      <c r="E1602" s="310">
        <v>1620</v>
      </c>
      <c r="F1602" s="310">
        <v>518</v>
      </c>
      <c r="G1602" s="310">
        <v>107</v>
      </c>
      <c r="H1602" s="311">
        <v>0.31975308641975297</v>
      </c>
      <c r="I1602" s="249">
        <v>19.981308411215</v>
      </c>
      <c r="J1602" s="249">
        <v>0.28338793790327299</v>
      </c>
      <c r="K1602" s="92">
        <v>459.08845940330201</v>
      </c>
    </row>
    <row r="1603" spans="2:11" x14ac:dyDescent="0.2">
      <c r="B1603" s="295">
        <v>21</v>
      </c>
      <c r="C1603" s="295">
        <v>5194</v>
      </c>
      <c r="D1603" s="312" t="s">
        <v>2172</v>
      </c>
      <c r="E1603" s="310">
        <v>1324</v>
      </c>
      <c r="F1603" s="310">
        <v>5826</v>
      </c>
      <c r="G1603" s="310">
        <v>233</v>
      </c>
      <c r="H1603" s="311">
        <v>4.4003021148036296</v>
      </c>
      <c r="I1603" s="249">
        <v>30.686695278969999</v>
      </c>
      <c r="J1603" s="249">
        <v>5.5589000591785602</v>
      </c>
      <c r="K1603" s="92">
        <v>7359.9836783524097</v>
      </c>
    </row>
    <row r="1604" spans="2:11" x14ac:dyDescent="0.2">
      <c r="B1604" s="295">
        <v>21</v>
      </c>
      <c r="C1604" s="295">
        <v>5195</v>
      </c>
      <c r="D1604" s="312" t="s">
        <v>2173</v>
      </c>
      <c r="E1604" s="310">
        <v>686</v>
      </c>
      <c r="F1604" s="310">
        <v>342</v>
      </c>
      <c r="G1604" s="310">
        <v>95</v>
      </c>
      <c r="H1604" s="311">
        <v>0.49854227405247797</v>
      </c>
      <c r="I1604" s="249">
        <v>10.821052631578899</v>
      </c>
      <c r="J1604" s="249">
        <v>0.13471036545460399</v>
      </c>
      <c r="K1604" s="92">
        <v>92.411310701858397</v>
      </c>
    </row>
    <row r="1605" spans="2:11" x14ac:dyDescent="0.2">
      <c r="B1605" s="295">
        <v>21</v>
      </c>
      <c r="C1605" s="295">
        <v>5196</v>
      </c>
      <c r="D1605" s="312" t="s">
        <v>2174</v>
      </c>
      <c r="E1605" s="310">
        <v>6226</v>
      </c>
      <c r="F1605" s="310">
        <v>1967</v>
      </c>
      <c r="G1605" s="310">
        <v>73</v>
      </c>
      <c r="H1605" s="311">
        <v>0.31593318342435001</v>
      </c>
      <c r="I1605" s="249">
        <v>112.232876712329</v>
      </c>
      <c r="J1605" s="249">
        <v>3.76068345571352</v>
      </c>
      <c r="K1605" s="92">
        <v>23414.015195272401</v>
      </c>
    </row>
    <row r="1606" spans="2:11" x14ac:dyDescent="0.2">
      <c r="B1606" s="295">
        <v>21</v>
      </c>
      <c r="C1606" s="295">
        <v>5197</v>
      </c>
      <c r="D1606" s="312" t="s">
        <v>2175</v>
      </c>
      <c r="E1606" s="310">
        <v>1439</v>
      </c>
      <c r="F1606" s="310">
        <v>525</v>
      </c>
      <c r="G1606" s="310">
        <v>439</v>
      </c>
      <c r="H1606" s="311">
        <v>0.364836692147325</v>
      </c>
      <c r="I1606" s="249">
        <v>4.47380410022779</v>
      </c>
      <c r="J1606" s="249">
        <v>-0.225679147707603</v>
      </c>
      <c r="K1606" s="92">
        <v>-324.75229355123997</v>
      </c>
    </row>
    <row r="1607" spans="2:11" x14ac:dyDescent="0.2">
      <c r="B1607" s="295">
        <v>21</v>
      </c>
      <c r="C1607" s="295">
        <v>5198</v>
      </c>
      <c r="D1607" s="312" t="s">
        <v>2176</v>
      </c>
      <c r="E1607" s="310">
        <v>1802</v>
      </c>
      <c r="F1607" s="310">
        <v>743</v>
      </c>
      <c r="G1607" s="310">
        <v>163</v>
      </c>
      <c r="H1607" s="311">
        <v>0.41231964483906802</v>
      </c>
      <c r="I1607" s="249">
        <v>15.6134969325153</v>
      </c>
      <c r="J1607" s="249">
        <v>0.24462776662385</v>
      </c>
      <c r="K1607" s="92">
        <v>440.81923545617798</v>
      </c>
    </row>
    <row r="1608" spans="2:11" x14ac:dyDescent="0.2">
      <c r="B1608" s="295">
        <v>21</v>
      </c>
      <c r="C1608" s="295">
        <v>5199</v>
      </c>
      <c r="D1608" s="312" t="s">
        <v>2177</v>
      </c>
      <c r="E1608" s="310">
        <v>1371</v>
      </c>
      <c r="F1608" s="310">
        <v>2913</v>
      </c>
      <c r="G1608" s="310">
        <v>988</v>
      </c>
      <c r="H1608" s="311">
        <v>2.1247264770240699</v>
      </c>
      <c r="I1608" s="249">
        <v>4.3360323886639698</v>
      </c>
      <c r="J1608" s="249">
        <v>1.8811719901555199</v>
      </c>
      <c r="K1608" s="92">
        <v>2579.08679850321</v>
      </c>
    </row>
    <row r="1609" spans="2:11" x14ac:dyDescent="0.2">
      <c r="B1609" s="295">
        <v>21</v>
      </c>
      <c r="C1609" s="295">
        <v>5200</v>
      </c>
      <c r="D1609" s="312" t="s">
        <v>2178</v>
      </c>
      <c r="E1609" s="310">
        <v>319</v>
      </c>
      <c r="F1609" s="310">
        <v>53</v>
      </c>
      <c r="G1609" s="310">
        <v>455</v>
      </c>
      <c r="H1609" s="311">
        <v>0.166144200626959</v>
      </c>
      <c r="I1609" s="249">
        <v>0.81758241758241801</v>
      </c>
      <c r="J1609" s="249">
        <v>-0.63726741792092501</v>
      </c>
      <c r="K1609" s="92">
        <v>-203.28830631677499</v>
      </c>
    </row>
    <row r="1610" spans="2:11" x14ac:dyDescent="0.2">
      <c r="B1610" s="295">
        <v>21</v>
      </c>
      <c r="C1610" s="295">
        <v>5202</v>
      </c>
      <c r="D1610" s="312" t="s">
        <v>2179</v>
      </c>
      <c r="E1610" s="310">
        <v>870</v>
      </c>
      <c r="F1610" s="310">
        <v>718</v>
      </c>
      <c r="G1610" s="310">
        <v>325</v>
      </c>
      <c r="H1610" s="311">
        <v>0.82528735632183903</v>
      </c>
      <c r="I1610" s="249">
        <v>4.8861538461538503</v>
      </c>
      <c r="J1610" s="249">
        <v>0.32113005482801299</v>
      </c>
      <c r="K1610" s="92">
        <v>279.38314770037198</v>
      </c>
    </row>
    <row r="1611" spans="2:11" x14ac:dyDescent="0.2">
      <c r="B1611" s="295">
        <v>21</v>
      </c>
      <c r="C1611" s="295">
        <v>5203</v>
      </c>
      <c r="D1611" s="312" t="s">
        <v>2180</v>
      </c>
      <c r="E1611" s="310">
        <v>723</v>
      </c>
      <c r="F1611" s="310">
        <v>221</v>
      </c>
      <c r="G1611" s="310">
        <v>278</v>
      </c>
      <c r="H1611" s="311">
        <v>0.30567081604426</v>
      </c>
      <c r="I1611" s="249">
        <v>3.3956834532374098</v>
      </c>
      <c r="J1611" s="249">
        <v>-0.362091534902589</v>
      </c>
      <c r="K1611" s="92">
        <v>-261.79217973457202</v>
      </c>
    </row>
    <row r="1612" spans="2:11" x14ac:dyDescent="0.2">
      <c r="B1612" s="295">
        <v>21</v>
      </c>
      <c r="C1612" s="295">
        <v>5205</v>
      </c>
      <c r="D1612" s="312" t="s">
        <v>2181</v>
      </c>
      <c r="E1612" s="310">
        <v>819</v>
      </c>
      <c r="F1612" s="310">
        <v>995</v>
      </c>
      <c r="G1612" s="310">
        <v>128</v>
      </c>
      <c r="H1612" s="311">
        <v>1.2148962148962099</v>
      </c>
      <c r="I1612" s="249">
        <v>14.171875</v>
      </c>
      <c r="J1612" s="249">
        <v>1.12053042283877</v>
      </c>
      <c r="K1612" s="92">
        <v>917.71441630495599</v>
      </c>
    </row>
    <row r="1613" spans="2:11" x14ac:dyDescent="0.2">
      <c r="B1613" s="295">
        <v>21</v>
      </c>
      <c r="C1613" s="295">
        <v>5206</v>
      </c>
      <c r="D1613" s="312" t="s">
        <v>2182</v>
      </c>
      <c r="E1613" s="310">
        <v>329</v>
      </c>
      <c r="F1613" s="310">
        <v>93</v>
      </c>
      <c r="G1613" s="310">
        <v>83</v>
      </c>
      <c r="H1613" s="311">
        <v>0.28267477203647401</v>
      </c>
      <c r="I1613" s="249">
        <v>5.0843373493975896</v>
      </c>
      <c r="J1613" s="249">
        <v>-0.34378100850815202</v>
      </c>
      <c r="K1613" s="92">
        <v>-113.103951799182</v>
      </c>
    </row>
    <row r="1614" spans="2:11" x14ac:dyDescent="0.2">
      <c r="B1614" s="295">
        <v>21</v>
      </c>
      <c r="C1614" s="295">
        <v>5207</v>
      </c>
      <c r="D1614" s="312" t="s">
        <v>2183</v>
      </c>
      <c r="E1614" s="310">
        <v>852</v>
      </c>
      <c r="F1614" s="310">
        <v>354</v>
      </c>
      <c r="G1614" s="310">
        <v>433</v>
      </c>
      <c r="H1614" s="311">
        <v>0.41549295774647899</v>
      </c>
      <c r="I1614" s="249">
        <v>2.7852193995381098</v>
      </c>
      <c r="J1614" s="249">
        <v>-0.247258468017334</v>
      </c>
      <c r="K1614" s="92">
        <v>-210.66421475076899</v>
      </c>
    </row>
    <row r="1615" spans="2:11" x14ac:dyDescent="0.2">
      <c r="B1615" s="295">
        <v>21</v>
      </c>
      <c r="C1615" s="295">
        <v>5208</v>
      </c>
      <c r="D1615" s="312" t="s">
        <v>2184</v>
      </c>
      <c r="E1615" s="310">
        <v>1458</v>
      </c>
      <c r="F1615" s="310">
        <v>209</v>
      </c>
      <c r="G1615" s="310">
        <v>199</v>
      </c>
      <c r="H1615" s="311">
        <v>0.143347050754458</v>
      </c>
      <c r="I1615" s="249">
        <v>8.3768844221105496</v>
      </c>
      <c r="J1615" s="249">
        <v>-0.35100481437387798</v>
      </c>
      <c r="K1615" s="92">
        <v>-511.765019357114</v>
      </c>
    </row>
    <row r="1616" spans="2:11" x14ac:dyDescent="0.2">
      <c r="B1616" s="295">
        <v>21</v>
      </c>
      <c r="C1616" s="295">
        <v>5210</v>
      </c>
      <c r="D1616" s="312" t="s">
        <v>2185</v>
      </c>
      <c r="E1616" s="310">
        <v>4247</v>
      </c>
      <c r="F1616" s="310">
        <v>3106</v>
      </c>
      <c r="G1616" s="310">
        <v>85</v>
      </c>
      <c r="H1616" s="311">
        <v>0.731339769248882</v>
      </c>
      <c r="I1616" s="249">
        <v>86.5058823529412</v>
      </c>
      <c r="J1616" s="249">
        <v>3.2628869023760299</v>
      </c>
      <c r="K1616" s="92">
        <v>13857.480674390999</v>
      </c>
    </row>
    <row r="1617" spans="2:11" x14ac:dyDescent="0.2">
      <c r="B1617" s="295">
        <v>21</v>
      </c>
      <c r="C1617" s="295">
        <v>5212</v>
      </c>
      <c r="D1617" s="312" t="s">
        <v>2186</v>
      </c>
      <c r="E1617" s="310">
        <v>1902</v>
      </c>
      <c r="F1617" s="310">
        <v>205</v>
      </c>
      <c r="G1617" s="310">
        <v>474</v>
      </c>
      <c r="H1617" s="311">
        <v>0.107781282860147</v>
      </c>
      <c r="I1617" s="249">
        <v>4.4451476793248901</v>
      </c>
      <c r="J1617" s="249">
        <v>-0.51830512741630097</v>
      </c>
      <c r="K1617" s="92">
        <v>-985.81635234580403</v>
      </c>
    </row>
    <row r="1618" spans="2:11" x14ac:dyDescent="0.2">
      <c r="B1618" s="295">
        <v>21</v>
      </c>
      <c r="C1618" s="295">
        <v>5213</v>
      </c>
      <c r="D1618" s="312" t="s">
        <v>2187</v>
      </c>
      <c r="E1618" s="310">
        <v>800</v>
      </c>
      <c r="F1618" s="310">
        <v>305</v>
      </c>
      <c r="G1618" s="310">
        <v>39</v>
      </c>
      <c r="H1618" s="311">
        <v>0.38124999999999998</v>
      </c>
      <c r="I1618" s="249">
        <v>28.3333333333333</v>
      </c>
      <c r="J1618" s="249">
        <v>0.62647572774390203</v>
      </c>
      <c r="K1618" s="92">
        <v>501.18058219512199</v>
      </c>
    </row>
    <row r="1619" spans="2:11" x14ac:dyDescent="0.2">
      <c r="B1619" s="295">
        <v>21</v>
      </c>
      <c r="C1619" s="295">
        <v>5214</v>
      </c>
      <c r="D1619" s="312" t="s">
        <v>2188</v>
      </c>
      <c r="E1619" s="310">
        <v>1579</v>
      </c>
      <c r="F1619" s="310">
        <v>1063</v>
      </c>
      <c r="G1619" s="310">
        <v>154</v>
      </c>
      <c r="H1619" s="311">
        <v>0.67321089297023395</v>
      </c>
      <c r="I1619" s="249">
        <v>17.1558441558442</v>
      </c>
      <c r="J1619" s="249">
        <v>0.60511194990128003</v>
      </c>
      <c r="K1619" s="92">
        <v>955.47176889412196</v>
      </c>
    </row>
    <row r="1620" spans="2:11" x14ac:dyDescent="0.2">
      <c r="B1620" s="295">
        <v>21</v>
      </c>
      <c r="C1620" s="295">
        <v>5216</v>
      </c>
      <c r="D1620" s="312" t="s">
        <v>2189</v>
      </c>
      <c r="E1620" s="310">
        <v>1341</v>
      </c>
      <c r="F1620" s="310">
        <v>196</v>
      </c>
      <c r="G1620" s="310">
        <v>304</v>
      </c>
      <c r="H1620" s="311">
        <v>0.14615958240119301</v>
      </c>
      <c r="I1620" s="249">
        <v>5.0559210526315796</v>
      </c>
      <c r="J1620" s="249">
        <v>-0.47115395716515202</v>
      </c>
      <c r="K1620" s="92">
        <v>-631.81745655846896</v>
      </c>
    </row>
    <row r="1621" spans="2:11" x14ac:dyDescent="0.2">
      <c r="B1621" s="295">
        <v>21</v>
      </c>
      <c r="C1621" s="295">
        <v>5219</v>
      </c>
      <c r="D1621" s="312" t="s">
        <v>2190</v>
      </c>
      <c r="E1621" s="310">
        <v>839</v>
      </c>
      <c r="F1621" s="310">
        <v>96</v>
      </c>
      <c r="G1621" s="310">
        <v>532</v>
      </c>
      <c r="H1621" s="311">
        <v>0.114421930870083</v>
      </c>
      <c r="I1621" s="249">
        <v>1.7575187969924799</v>
      </c>
      <c r="J1621" s="249">
        <v>-0.64632746998330504</v>
      </c>
      <c r="K1621" s="92">
        <v>-542.26874731599298</v>
      </c>
    </row>
    <row r="1622" spans="2:11" x14ac:dyDescent="0.2">
      <c r="B1622" s="295">
        <v>21</v>
      </c>
      <c r="C1622" s="295">
        <v>5221</v>
      </c>
      <c r="D1622" s="312" t="s">
        <v>2191</v>
      </c>
      <c r="E1622" s="310">
        <v>2213</v>
      </c>
      <c r="F1622" s="310">
        <v>1144</v>
      </c>
      <c r="G1622" s="310">
        <v>74</v>
      </c>
      <c r="H1622" s="311">
        <v>0.51694532309082697</v>
      </c>
      <c r="I1622" s="249">
        <v>45.364864864864899</v>
      </c>
      <c r="J1622" s="249">
        <v>1.45326221895909</v>
      </c>
      <c r="K1622" s="92">
        <v>3216.0692905564601</v>
      </c>
    </row>
    <row r="1623" spans="2:11" x14ac:dyDescent="0.2">
      <c r="B1623" s="295">
        <v>21</v>
      </c>
      <c r="C1623" s="295">
        <v>5222</v>
      </c>
      <c r="D1623" s="312" t="s">
        <v>2192</v>
      </c>
      <c r="E1623" s="310">
        <v>687</v>
      </c>
      <c r="F1623" s="310">
        <v>115</v>
      </c>
      <c r="G1623" s="310">
        <v>288</v>
      </c>
      <c r="H1623" s="311">
        <v>0.167394468704512</v>
      </c>
      <c r="I1623" s="249">
        <v>2.7847222222222201</v>
      </c>
      <c r="J1623" s="249">
        <v>-0.55148046707960896</v>
      </c>
      <c r="K1623" s="92">
        <v>-378.86708088369198</v>
      </c>
    </row>
    <row r="1624" spans="2:11" x14ac:dyDescent="0.2">
      <c r="B1624" s="295">
        <v>21</v>
      </c>
      <c r="C1624" s="295">
        <v>5225</v>
      </c>
      <c r="D1624" s="312" t="s">
        <v>2193</v>
      </c>
      <c r="E1624" s="310">
        <v>1774</v>
      </c>
      <c r="F1624" s="310">
        <v>1279</v>
      </c>
      <c r="G1624" s="310">
        <v>83</v>
      </c>
      <c r="H1624" s="311">
        <v>0.72096956031567105</v>
      </c>
      <c r="I1624" s="249">
        <v>36.783132530120497</v>
      </c>
      <c r="J1624" s="249">
        <v>1.3740811112079401</v>
      </c>
      <c r="K1624" s="92">
        <v>2437.61989128289</v>
      </c>
    </row>
    <row r="1625" spans="2:11" x14ac:dyDescent="0.2">
      <c r="B1625" s="295">
        <v>21</v>
      </c>
      <c r="C1625" s="295">
        <v>5226</v>
      </c>
      <c r="D1625" s="312" t="s">
        <v>2194</v>
      </c>
      <c r="E1625" s="310">
        <v>6707</v>
      </c>
      <c r="F1625" s="310">
        <v>1546</v>
      </c>
      <c r="G1625" s="310">
        <v>3437</v>
      </c>
      <c r="H1625" s="311">
        <v>0.23050544207544399</v>
      </c>
      <c r="I1625" s="249">
        <v>2.4012219959266798</v>
      </c>
      <c r="J1625" s="249">
        <v>-0.265422244936179</v>
      </c>
      <c r="K1625" s="92">
        <v>-1780.18699678695</v>
      </c>
    </row>
    <row r="1626" spans="2:11" x14ac:dyDescent="0.2">
      <c r="B1626" s="295">
        <v>21</v>
      </c>
      <c r="C1626" s="295">
        <v>5227</v>
      </c>
      <c r="D1626" s="312" t="s">
        <v>2195</v>
      </c>
      <c r="E1626" s="310">
        <v>3087</v>
      </c>
      <c r="F1626" s="310">
        <v>1554</v>
      </c>
      <c r="G1626" s="310">
        <v>523</v>
      </c>
      <c r="H1626" s="311">
        <v>0.50340136054421802</v>
      </c>
      <c r="I1626" s="249">
        <v>8.8738049713193092</v>
      </c>
      <c r="J1626" s="249">
        <v>0.16000913030820299</v>
      </c>
      <c r="K1626" s="92">
        <v>493.94818526142399</v>
      </c>
    </row>
    <row r="1627" spans="2:11" x14ac:dyDescent="0.2">
      <c r="B1627" s="295">
        <v>21</v>
      </c>
      <c r="C1627" s="295">
        <v>5230</v>
      </c>
      <c r="D1627" s="312" t="s">
        <v>2196</v>
      </c>
      <c r="E1627" s="310">
        <v>592</v>
      </c>
      <c r="F1627" s="310">
        <v>59</v>
      </c>
      <c r="G1627" s="310">
        <v>152</v>
      </c>
      <c r="H1627" s="311">
        <v>9.9662162162162199E-2</v>
      </c>
      <c r="I1627" s="249">
        <v>4.2828947368421098</v>
      </c>
      <c r="J1627" s="249">
        <v>-0.58262592623993104</v>
      </c>
      <c r="K1627" s="92">
        <v>-344.91454833403901</v>
      </c>
    </row>
    <row r="1628" spans="2:11" x14ac:dyDescent="0.2">
      <c r="B1628" s="295">
        <v>21</v>
      </c>
      <c r="C1628" s="295">
        <v>5231</v>
      </c>
      <c r="D1628" s="312" t="s">
        <v>2197</v>
      </c>
      <c r="E1628" s="310">
        <v>1914</v>
      </c>
      <c r="F1628" s="310">
        <v>1090</v>
      </c>
      <c r="G1628" s="310">
        <v>138</v>
      </c>
      <c r="H1628" s="311">
        <v>0.56948798328108696</v>
      </c>
      <c r="I1628" s="249">
        <v>21.768115942028999</v>
      </c>
      <c r="J1628" s="249">
        <v>0.65847864289888702</v>
      </c>
      <c r="K1628" s="92">
        <v>1260.32812250847</v>
      </c>
    </row>
    <row r="1629" spans="2:11" x14ac:dyDescent="0.2">
      <c r="B1629" s="295">
        <v>21</v>
      </c>
      <c r="C1629" s="295">
        <v>5233</v>
      </c>
      <c r="D1629" s="312" t="s">
        <v>2198</v>
      </c>
      <c r="E1629" s="310">
        <v>405</v>
      </c>
      <c r="F1629" s="310">
        <v>138</v>
      </c>
      <c r="G1629" s="310">
        <v>195</v>
      </c>
      <c r="H1629" s="311">
        <v>0.34074074074074101</v>
      </c>
      <c r="I1629" s="249">
        <v>2.7846153846153801</v>
      </c>
      <c r="J1629" s="249">
        <v>-0.35371968013129601</v>
      </c>
      <c r="K1629" s="92">
        <v>-143.25647045317501</v>
      </c>
    </row>
    <row r="1630" spans="2:11" x14ac:dyDescent="0.2">
      <c r="B1630" s="295">
        <v>21</v>
      </c>
      <c r="C1630" s="295">
        <v>5236</v>
      </c>
      <c r="D1630" s="312" t="s">
        <v>2199</v>
      </c>
      <c r="E1630" s="310">
        <v>4895</v>
      </c>
      <c r="F1630" s="310">
        <v>2273</v>
      </c>
      <c r="G1630" s="310">
        <v>610</v>
      </c>
      <c r="H1630" s="311">
        <v>0.46435137895812101</v>
      </c>
      <c r="I1630" s="249">
        <v>11.750819672131099</v>
      </c>
      <c r="J1630" s="249">
        <v>0.28361204233732201</v>
      </c>
      <c r="K1630" s="92">
        <v>1388.28094724119</v>
      </c>
    </row>
    <row r="1631" spans="2:11" x14ac:dyDescent="0.2">
      <c r="B1631" s="295">
        <v>21</v>
      </c>
      <c r="C1631" s="295">
        <v>5237</v>
      </c>
      <c r="D1631" s="312" t="s">
        <v>2200</v>
      </c>
      <c r="E1631" s="310">
        <v>1405</v>
      </c>
      <c r="F1631" s="310">
        <v>178</v>
      </c>
      <c r="G1631" s="310">
        <v>1947</v>
      </c>
      <c r="H1631" s="311">
        <v>0.12669039145907501</v>
      </c>
      <c r="I1631" s="249">
        <v>0.81304571135079595</v>
      </c>
      <c r="J1631" s="249">
        <v>-0.64442075757427997</v>
      </c>
      <c r="K1631" s="92">
        <v>-905.41116439186305</v>
      </c>
    </row>
    <row r="1632" spans="2:11" x14ac:dyDescent="0.2">
      <c r="B1632" s="295">
        <v>21</v>
      </c>
      <c r="C1632" s="295">
        <v>5238</v>
      </c>
      <c r="D1632" s="312" t="s">
        <v>2201</v>
      </c>
      <c r="E1632" s="310">
        <v>4520</v>
      </c>
      <c r="F1632" s="310">
        <v>2575</v>
      </c>
      <c r="G1632" s="310">
        <v>3400</v>
      </c>
      <c r="H1632" s="311">
        <v>0.56969026548672597</v>
      </c>
      <c r="I1632" s="249">
        <v>2.08676470588235</v>
      </c>
      <c r="J1632" s="249">
        <v>4.9412331344689697E-2</v>
      </c>
      <c r="K1632" s="92">
        <v>223.34373767799701</v>
      </c>
    </row>
    <row r="1633" spans="2:11" x14ac:dyDescent="0.2">
      <c r="B1633" s="295">
        <v>21</v>
      </c>
      <c r="C1633" s="295">
        <v>5242</v>
      </c>
      <c r="D1633" s="312" t="s">
        <v>2202</v>
      </c>
      <c r="E1633" s="310">
        <v>3267</v>
      </c>
      <c r="F1633" s="310">
        <v>4384</v>
      </c>
      <c r="G1633" s="310">
        <v>249</v>
      </c>
      <c r="H1633" s="311">
        <v>1.3419038873584299</v>
      </c>
      <c r="I1633" s="249">
        <v>30.726907630522099</v>
      </c>
      <c r="J1633" s="249">
        <v>1.9582916335058</v>
      </c>
      <c r="K1633" s="92">
        <v>6397.7387666634404</v>
      </c>
    </row>
    <row r="1634" spans="2:11" x14ac:dyDescent="0.2">
      <c r="B1634" s="295">
        <v>21</v>
      </c>
      <c r="C1634" s="295">
        <v>5249</v>
      </c>
      <c r="D1634" s="312" t="s">
        <v>2203</v>
      </c>
      <c r="E1634" s="310">
        <v>2159</v>
      </c>
      <c r="F1634" s="310">
        <v>1423</v>
      </c>
      <c r="G1634" s="310">
        <v>1167</v>
      </c>
      <c r="H1634" s="311">
        <v>0.65910143584993097</v>
      </c>
      <c r="I1634" s="249">
        <v>3.0694087403599002</v>
      </c>
      <c r="J1634" s="249">
        <v>0.10424254230988</v>
      </c>
      <c r="K1634" s="92">
        <v>225.05964884702999</v>
      </c>
    </row>
    <row r="1635" spans="2:11" x14ac:dyDescent="0.2">
      <c r="B1635" s="295">
        <v>21</v>
      </c>
      <c r="C1635" s="295">
        <v>5250</v>
      </c>
      <c r="D1635" s="312" t="s">
        <v>2204</v>
      </c>
      <c r="E1635" s="310">
        <v>7979</v>
      </c>
      <c r="F1635" s="310">
        <v>10472</v>
      </c>
      <c r="G1635" s="310">
        <v>529</v>
      </c>
      <c r="H1635" s="311">
        <v>1.3124451685674901</v>
      </c>
      <c r="I1635" s="249">
        <v>34.879017013232499</v>
      </c>
      <c r="J1635" s="249">
        <v>2.24723029696298</v>
      </c>
      <c r="K1635" s="92">
        <v>17930.650539467599</v>
      </c>
    </row>
    <row r="1636" spans="2:11" x14ac:dyDescent="0.2">
      <c r="B1636" s="295">
        <v>21</v>
      </c>
      <c r="C1636" s="295">
        <v>5251</v>
      </c>
      <c r="D1636" s="312" t="s">
        <v>2205</v>
      </c>
      <c r="E1636" s="310">
        <v>2939</v>
      </c>
      <c r="F1636" s="310">
        <v>928</v>
      </c>
      <c r="G1636" s="310">
        <v>248</v>
      </c>
      <c r="H1636" s="311">
        <v>0.31575365770670299</v>
      </c>
      <c r="I1636" s="249">
        <v>15.5927419354839</v>
      </c>
      <c r="J1636" s="249">
        <v>0.17017572179680601</v>
      </c>
      <c r="K1636" s="92">
        <v>500.146446360813</v>
      </c>
    </row>
    <row r="1637" spans="2:11" x14ac:dyDescent="0.2">
      <c r="B1637" s="295">
        <v>21</v>
      </c>
      <c r="C1637" s="295">
        <v>5254</v>
      </c>
      <c r="D1637" s="312" t="s">
        <v>2206</v>
      </c>
      <c r="E1637" s="310">
        <v>14942</v>
      </c>
      <c r="F1637" s="310">
        <v>16325</v>
      </c>
      <c r="G1637" s="310">
        <v>3134</v>
      </c>
      <c r="H1637" s="311">
        <v>1.09255789050997</v>
      </c>
      <c r="I1637" s="249">
        <v>9.97670708359923</v>
      </c>
      <c r="J1637" s="249">
        <v>1.3485123625548301</v>
      </c>
      <c r="K1637" s="92">
        <v>20149.471721294201</v>
      </c>
    </row>
    <row r="1638" spans="2:11" x14ac:dyDescent="0.2">
      <c r="B1638" s="295">
        <v>21</v>
      </c>
      <c r="C1638" s="295">
        <v>5257</v>
      </c>
      <c r="D1638" s="312" t="s">
        <v>2207</v>
      </c>
      <c r="E1638" s="310">
        <v>4576</v>
      </c>
      <c r="F1638" s="310">
        <v>1690</v>
      </c>
      <c r="G1638" s="310">
        <v>225</v>
      </c>
      <c r="H1638" s="311">
        <v>0.36931818181818199</v>
      </c>
      <c r="I1638" s="249">
        <v>27.848888888888901</v>
      </c>
      <c r="J1638" s="249">
        <v>0.73525804733170197</v>
      </c>
      <c r="K1638" s="92">
        <v>3364.5408245898702</v>
      </c>
    </row>
    <row r="1639" spans="2:11" x14ac:dyDescent="0.2">
      <c r="B1639" s="295">
        <v>21</v>
      </c>
      <c r="C1639" s="295">
        <v>5260</v>
      </c>
      <c r="D1639" s="312" t="s">
        <v>2208</v>
      </c>
      <c r="E1639" s="310">
        <v>2380</v>
      </c>
      <c r="F1639" s="310">
        <v>2025</v>
      </c>
      <c r="G1639" s="310">
        <v>517</v>
      </c>
      <c r="H1639" s="311">
        <v>0.85084033613445398</v>
      </c>
      <c r="I1639" s="249">
        <v>8.5203094777562907</v>
      </c>
      <c r="J1639" s="249">
        <v>0.53842884011998804</v>
      </c>
      <c r="K1639" s="92">
        <v>1281.46063948557</v>
      </c>
    </row>
    <row r="1640" spans="2:11" x14ac:dyDescent="0.2">
      <c r="B1640" s="295">
        <v>21</v>
      </c>
      <c r="C1640" s="295">
        <v>5263</v>
      </c>
      <c r="D1640" s="312" t="s">
        <v>2209</v>
      </c>
      <c r="E1640" s="310">
        <v>2646</v>
      </c>
      <c r="F1640" s="310">
        <v>934</v>
      </c>
      <c r="G1640" s="310">
        <v>600</v>
      </c>
      <c r="H1640" s="311">
        <v>0.352985638699924</v>
      </c>
      <c r="I1640" s="249">
        <v>5.9666666666666703</v>
      </c>
      <c r="J1640" s="249">
        <v>-0.141433312522463</v>
      </c>
      <c r="K1640" s="92">
        <v>-374.23254493443602</v>
      </c>
    </row>
    <row r="1641" spans="2:11" x14ac:dyDescent="0.2">
      <c r="B1641" s="295">
        <v>21</v>
      </c>
      <c r="C1641" s="295">
        <v>5266</v>
      </c>
      <c r="D1641" s="312" t="s">
        <v>2210</v>
      </c>
      <c r="E1641" s="310">
        <v>4591</v>
      </c>
      <c r="F1641" s="310">
        <v>6033</v>
      </c>
      <c r="G1641" s="310">
        <v>608</v>
      </c>
      <c r="H1641" s="311">
        <v>1.3140927902417801</v>
      </c>
      <c r="I1641" s="249">
        <v>17.473684210526301</v>
      </c>
      <c r="J1641" s="249">
        <v>1.4985450077854201</v>
      </c>
      <c r="K1641" s="92">
        <v>6879.8201307428499</v>
      </c>
    </row>
    <row r="1642" spans="2:11" x14ac:dyDescent="0.2">
      <c r="B1642" s="295">
        <v>21</v>
      </c>
      <c r="C1642" s="295">
        <v>5268</v>
      </c>
      <c r="D1642" s="312" t="s">
        <v>2211</v>
      </c>
      <c r="E1642" s="310">
        <v>3398</v>
      </c>
      <c r="F1642" s="310">
        <v>582</v>
      </c>
      <c r="G1642" s="310">
        <v>160</v>
      </c>
      <c r="H1642" s="311">
        <v>0.17127722189523201</v>
      </c>
      <c r="I1642" s="249">
        <v>24.875</v>
      </c>
      <c r="J1642" s="249">
        <v>0.34678029069414501</v>
      </c>
      <c r="K1642" s="92">
        <v>1178.3594277786999</v>
      </c>
    </row>
    <row r="1643" spans="2:11" x14ac:dyDescent="0.2">
      <c r="B1643" s="295">
        <v>21</v>
      </c>
      <c r="C1643" s="295">
        <v>5269</v>
      </c>
      <c r="D1643" s="312" t="s">
        <v>2212</v>
      </c>
      <c r="E1643" s="310">
        <v>1988</v>
      </c>
      <c r="F1643" s="310">
        <v>283</v>
      </c>
      <c r="G1643" s="310">
        <v>2536</v>
      </c>
      <c r="H1643" s="311">
        <v>0.14235412474849099</v>
      </c>
      <c r="I1643" s="249">
        <v>0.89550473186119905</v>
      </c>
      <c r="J1643" s="249">
        <v>-0.60095038479556695</v>
      </c>
      <c r="K1643" s="92">
        <v>-1194.68936497359</v>
      </c>
    </row>
    <row r="1644" spans="2:11" x14ac:dyDescent="0.2">
      <c r="B1644" s="295">
        <v>21</v>
      </c>
      <c r="C1644" s="295">
        <v>5281</v>
      </c>
      <c r="D1644" s="312" t="s">
        <v>2213</v>
      </c>
      <c r="E1644" s="310">
        <v>6115</v>
      </c>
      <c r="F1644" s="310">
        <v>3047</v>
      </c>
      <c r="G1644" s="310">
        <v>3853</v>
      </c>
      <c r="H1644" s="311">
        <v>0.49828291087489801</v>
      </c>
      <c r="I1644" s="249">
        <v>2.3778873604983102</v>
      </c>
      <c r="J1644" s="249">
        <v>3.3419471428341702E-2</v>
      </c>
      <c r="K1644" s="92">
        <v>204.360067784309</v>
      </c>
    </row>
    <row r="1645" spans="2:11" x14ac:dyDescent="0.2">
      <c r="B1645" s="295">
        <v>21</v>
      </c>
      <c r="C1645" s="295">
        <v>5287</v>
      </c>
      <c r="D1645" s="312" t="s">
        <v>2214</v>
      </c>
      <c r="E1645" s="310">
        <v>4220</v>
      </c>
      <c r="F1645" s="310">
        <v>1360</v>
      </c>
      <c r="G1645" s="310">
        <v>6658</v>
      </c>
      <c r="H1645" s="311">
        <v>0.32227488151658801</v>
      </c>
      <c r="I1645" s="249">
        <v>0.83808951637128304</v>
      </c>
      <c r="J1645" s="249">
        <v>-0.30380379213512798</v>
      </c>
      <c r="K1645" s="92">
        <v>-1282.0520028102401</v>
      </c>
    </row>
    <row r="1646" spans="2:11" x14ac:dyDescent="0.2">
      <c r="B1646" s="295">
        <v>21</v>
      </c>
      <c r="C1646" s="295">
        <v>5304</v>
      </c>
      <c r="D1646" s="312" t="s">
        <v>2215</v>
      </c>
      <c r="E1646" s="310">
        <v>46</v>
      </c>
      <c r="F1646" s="310">
        <v>67</v>
      </c>
      <c r="G1646" s="310">
        <v>1258</v>
      </c>
      <c r="H1646" s="311">
        <v>1.4565217391304299</v>
      </c>
      <c r="I1646" s="249">
        <v>8.9825119236883896E-2</v>
      </c>
      <c r="J1646" s="249">
        <v>0.87671352552853798</v>
      </c>
      <c r="K1646" s="92">
        <v>40.328822174312698</v>
      </c>
    </row>
    <row r="1647" spans="2:11" x14ac:dyDescent="0.2">
      <c r="B1647" s="295">
        <v>21</v>
      </c>
      <c r="C1647" s="295">
        <v>5307</v>
      </c>
      <c r="D1647" s="312" t="s">
        <v>2216</v>
      </c>
      <c r="E1647" s="310">
        <v>53</v>
      </c>
      <c r="F1647" s="310">
        <v>34</v>
      </c>
      <c r="G1647" s="310">
        <v>2717</v>
      </c>
      <c r="H1647" s="311">
        <v>0.64150943396226401</v>
      </c>
      <c r="I1647" s="249">
        <v>3.2020610967979403E-2</v>
      </c>
      <c r="J1647" s="249">
        <v>-0.10425326412409799</v>
      </c>
      <c r="K1647" s="92">
        <v>-5.5254229985772101</v>
      </c>
    </row>
    <row r="1648" spans="2:11" x14ac:dyDescent="0.2">
      <c r="B1648" s="295">
        <v>21</v>
      </c>
      <c r="C1648" s="295">
        <v>5309</v>
      </c>
      <c r="D1648" s="312" t="s">
        <v>2217</v>
      </c>
      <c r="E1648" s="310">
        <v>45</v>
      </c>
      <c r="F1648" s="310">
        <v>25</v>
      </c>
      <c r="G1648" s="310">
        <v>1581</v>
      </c>
      <c r="H1648" s="311">
        <v>0.55555555555555602</v>
      </c>
      <c r="I1648" s="249">
        <v>4.4275774826059502E-2</v>
      </c>
      <c r="J1648" s="249">
        <v>-0.20737583991470901</v>
      </c>
      <c r="K1648" s="92">
        <v>-9.3319127961619195</v>
      </c>
    </row>
    <row r="1649" spans="2:11" x14ac:dyDescent="0.2">
      <c r="B1649" s="295">
        <v>21</v>
      </c>
      <c r="C1649" s="295">
        <v>5310</v>
      </c>
      <c r="D1649" s="312" t="s">
        <v>2218</v>
      </c>
      <c r="E1649" s="310">
        <v>1159</v>
      </c>
      <c r="F1649" s="310">
        <v>623</v>
      </c>
      <c r="G1649" s="310">
        <v>7082</v>
      </c>
      <c r="H1649" s="311">
        <v>0.53753235547886102</v>
      </c>
      <c r="I1649" s="249">
        <v>0.25162383507483799</v>
      </c>
      <c r="J1649" s="249">
        <v>-0.180137061410585</v>
      </c>
      <c r="K1649" s="92">
        <v>-208.778854174868</v>
      </c>
    </row>
    <row r="1650" spans="2:11" x14ac:dyDescent="0.2">
      <c r="B1650" s="295">
        <v>21</v>
      </c>
      <c r="C1650" s="295">
        <v>5315</v>
      </c>
      <c r="D1650" s="312" t="s">
        <v>2219</v>
      </c>
      <c r="E1650" s="310">
        <v>48</v>
      </c>
      <c r="F1650" s="310">
        <v>14</v>
      </c>
      <c r="G1650" s="310">
        <v>495</v>
      </c>
      <c r="H1650" s="311">
        <v>0.29166666666666702</v>
      </c>
      <c r="I1650" s="249">
        <v>0.125252525252525</v>
      </c>
      <c r="J1650" s="249">
        <v>-0.52139349580391403</v>
      </c>
      <c r="K1650" s="92">
        <v>-25.0268877985879</v>
      </c>
    </row>
    <row r="1651" spans="2:11" x14ac:dyDescent="0.2">
      <c r="B1651" s="295">
        <v>21</v>
      </c>
      <c r="C1651" s="295">
        <v>5317</v>
      </c>
      <c r="D1651" s="312" t="s">
        <v>2220</v>
      </c>
      <c r="E1651" s="310">
        <v>2592</v>
      </c>
      <c r="F1651" s="310">
        <v>681</v>
      </c>
      <c r="G1651" s="310">
        <v>8665</v>
      </c>
      <c r="H1651" s="311">
        <v>0.26273148148148101</v>
      </c>
      <c r="I1651" s="249">
        <v>0.37772648586266599</v>
      </c>
      <c r="J1651" s="249">
        <v>-0.452435894402971</v>
      </c>
      <c r="K1651" s="92">
        <v>-1172.7138382925</v>
      </c>
    </row>
    <row r="1652" spans="2:11" x14ac:dyDescent="0.2">
      <c r="B1652" s="295">
        <v>21</v>
      </c>
      <c r="C1652" s="295">
        <v>5323</v>
      </c>
      <c r="D1652" s="312" t="s">
        <v>2221</v>
      </c>
      <c r="E1652" s="310">
        <v>509</v>
      </c>
      <c r="F1652" s="310">
        <v>230</v>
      </c>
      <c r="G1652" s="310">
        <v>9267</v>
      </c>
      <c r="H1652" s="311">
        <v>0.45186640471512801</v>
      </c>
      <c r="I1652" s="249">
        <v>7.9745332901694194E-2</v>
      </c>
      <c r="J1652" s="249">
        <v>-0.31340973215151802</v>
      </c>
      <c r="K1652" s="92">
        <v>-159.525553665122</v>
      </c>
    </row>
    <row r="1653" spans="2:11" x14ac:dyDescent="0.2">
      <c r="B1653" s="295">
        <v>21</v>
      </c>
      <c r="C1653" s="295">
        <v>5324</v>
      </c>
      <c r="D1653" s="312" t="s">
        <v>2222</v>
      </c>
      <c r="E1653" s="310">
        <v>1518</v>
      </c>
      <c r="F1653" s="310">
        <v>437</v>
      </c>
      <c r="G1653" s="310">
        <v>2101</v>
      </c>
      <c r="H1653" s="311">
        <v>0.28787878787878801</v>
      </c>
      <c r="I1653" s="249">
        <v>0.93050928129462196</v>
      </c>
      <c r="J1653" s="249">
        <v>-0.44234970764604797</v>
      </c>
      <c r="K1653" s="92">
        <v>-671.48685620670096</v>
      </c>
    </row>
    <row r="1654" spans="2:11" x14ac:dyDescent="0.2">
      <c r="B1654" s="295">
        <v>21</v>
      </c>
      <c r="C1654" s="295">
        <v>5396</v>
      </c>
      <c r="D1654" s="312" t="s">
        <v>2223</v>
      </c>
      <c r="E1654" s="310">
        <v>2589</v>
      </c>
      <c r="F1654" s="310">
        <v>623</v>
      </c>
      <c r="G1654" s="310">
        <v>1053</v>
      </c>
      <c r="H1654" s="311">
        <v>0.24063344920818799</v>
      </c>
      <c r="I1654" s="249">
        <v>3.0503323836657201</v>
      </c>
      <c r="J1654" s="249">
        <v>-0.38318805376829401</v>
      </c>
      <c r="K1654" s="92">
        <v>-992.07387120611202</v>
      </c>
    </row>
    <row r="1655" spans="2:11" x14ac:dyDescent="0.2">
      <c r="B1655" s="295">
        <v>21</v>
      </c>
      <c r="C1655" s="295">
        <v>5397</v>
      </c>
      <c r="D1655" s="312" t="s">
        <v>2224</v>
      </c>
      <c r="E1655" s="310">
        <v>1147</v>
      </c>
      <c r="F1655" s="310">
        <v>402</v>
      </c>
      <c r="G1655" s="310">
        <v>4643</v>
      </c>
      <c r="H1655" s="311">
        <v>0.350479511769834</v>
      </c>
      <c r="I1655" s="249">
        <v>0.333620503984493</v>
      </c>
      <c r="J1655" s="249">
        <v>-0.40236570066051902</v>
      </c>
      <c r="K1655" s="92">
        <v>-461.51345865761601</v>
      </c>
    </row>
    <row r="1656" spans="2:11" x14ac:dyDescent="0.2">
      <c r="B1656" s="295">
        <v>21</v>
      </c>
      <c r="C1656" s="295">
        <v>5398</v>
      </c>
      <c r="D1656" s="312" t="s">
        <v>2225</v>
      </c>
      <c r="E1656" s="310">
        <v>5192</v>
      </c>
      <c r="F1656" s="310">
        <v>2235</v>
      </c>
      <c r="G1656" s="310">
        <v>4819</v>
      </c>
      <c r="H1656" s="311">
        <v>0.43046995377503799</v>
      </c>
      <c r="I1656" s="249">
        <v>1.5411911184893099</v>
      </c>
      <c r="J1656" s="249">
        <v>-0.112420130443131</v>
      </c>
      <c r="K1656" s="92">
        <v>-583.685317260734</v>
      </c>
    </row>
    <row r="1657" spans="2:11" x14ac:dyDescent="0.2">
      <c r="B1657" s="295">
        <v>22</v>
      </c>
      <c r="C1657" s="295">
        <v>5401</v>
      </c>
      <c r="D1657" s="312" t="s">
        <v>2226</v>
      </c>
      <c r="E1657" s="310">
        <v>10119</v>
      </c>
      <c r="F1657" s="310">
        <v>6055</v>
      </c>
      <c r="G1657" s="310">
        <v>1585</v>
      </c>
      <c r="H1657" s="311">
        <v>0.59837928649076</v>
      </c>
      <c r="I1657" s="249">
        <v>10.204416403785499</v>
      </c>
      <c r="J1657" s="249">
        <v>0.583519710928605</v>
      </c>
      <c r="K1657" s="92">
        <v>5904.6359548865603</v>
      </c>
    </row>
    <row r="1658" spans="2:11" x14ac:dyDescent="0.2">
      <c r="B1658" s="295">
        <v>22</v>
      </c>
      <c r="C1658" s="295">
        <v>5402</v>
      </c>
      <c r="D1658" s="312" t="s">
        <v>2227</v>
      </c>
      <c r="E1658" s="310">
        <v>7771</v>
      </c>
      <c r="F1658" s="310">
        <v>2591</v>
      </c>
      <c r="G1658" s="310">
        <v>6359</v>
      </c>
      <c r="H1658" s="311">
        <v>0.33341912237807197</v>
      </c>
      <c r="I1658" s="249">
        <v>1.6295014939455901</v>
      </c>
      <c r="J1658" s="249">
        <v>-0.12988520852795199</v>
      </c>
      <c r="K1658" s="92">
        <v>-1009.33795547072</v>
      </c>
    </row>
    <row r="1659" spans="2:11" x14ac:dyDescent="0.2">
      <c r="B1659" s="295">
        <v>22</v>
      </c>
      <c r="C1659" s="295">
        <v>5403</v>
      </c>
      <c r="D1659" s="312" t="s">
        <v>2228</v>
      </c>
      <c r="E1659" s="310">
        <v>426</v>
      </c>
      <c r="F1659" s="310">
        <v>129</v>
      </c>
      <c r="G1659" s="310">
        <v>331</v>
      </c>
      <c r="H1659" s="311">
        <v>0.30281690140845102</v>
      </c>
      <c r="I1659" s="249">
        <v>1.6767371601208501</v>
      </c>
      <c r="J1659" s="249">
        <v>-0.43825668810712098</v>
      </c>
      <c r="K1659" s="92">
        <v>-186.697349133633</v>
      </c>
    </row>
    <row r="1660" spans="2:11" x14ac:dyDescent="0.2">
      <c r="B1660" s="295">
        <v>22</v>
      </c>
      <c r="C1660" s="295">
        <v>5404</v>
      </c>
      <c r="D1660" s="312" t="s">
        <v>2229</v>
      </c>
      <c r="E1660" s="310">
        <v>438</v>
      </c>
      <c r="F1660" s="310">
        <v>102</v>
      </c>
      <c r="G1660" s="310">
        <v>2046</v>
      </c>
      <c r="H1660" s="311">
        <v>0.232876712328767</v>
      </c>
      <c r="I1660" s="249">
        <v>0.26392961876832799</v>
      </c>
      <c r="J1660" s="249">
        <v>-0.57253546800227795</v>
      </c>
      <c r="K1660" s="92">
        <v>-250.77053498499799</v>
      </c>
    </row>
    <row r="1661" spans="2:11" x14ac:dyDescent="0.2">
      <c r="B1661" s="295">
        <v>22</v>
      </c>
      <c r="C1661" s="295">
        <v>5405</v>
      </c>
      <c r="D1661" s="312" t="s">
        <v>2230</v>
      </c>
      <c r="E1661" s="310">
        <v>1332</v>
      </c>
      <c r="F1661" s="310">
        <v>372</v>
      </c>
      <c r="G1661" s="310">
        <v>1399</v>
      </c>
      <c r="H1661" s="311">
        <v>0.27927927927927898</v>
      </c>
      <c r="I1661" s="249">
        <v>1.2180128663331</v>
      </c>
      <c r="J1661" s="249">
        <v>-0.44928479970567498</v>
      </c>
      <c r="K1661" s="92">
        <v>-598.44735320795905</v>
      </c>
    </row>
    <row r="1662" spans="2:11" x14ac:dyDescent="0.2">
      <c r="B1662" s="295">
        <v>22</v>
      </c>
      <c r="C1662" s="295">
        <v>5406</v>
      </c>
      <c r="D1662" s="312" t="s">
        <v>2231</v>
      </c>
      <c r="E1662" s="310">
        <v>946</v>
      </c>
      <c r="F1662" s="310">
        <v>336</v>
      </c>
      <c r="G1662" s="310">
        <v>1237</v>
      </c>
      <c r="H1662" s="311">
        <v>0.35517970401691301</v>
      </c>
      <c r="I1662" s="249">
        <v>1.0363783346806801</v>
      </c>
      <c r="J1662" s="249">
        <v>-0.37897908402910302</v>
      </c>
      <c r="K1662" s="92">
        <v>-358.514213491531</v>
      </c>
    </row>
    <row r="1663" spans="2:11" x14ac:dyDescent="0.2">
      <c r="B1663" s="295">
        <v>22</v>
      </c>
      <c r="C1663" s="295">
        <v>5407</v>
      </c>
      <c r="D1663" s="312" t="s">
        <v>2232</v>
      </c>
      <c r="E1663" s="310">
        <v>3970</v>
      </c>
      <c r="F1663" s="310">
        <v>1433</v>
      </c>
      <c r="G1663" s="310">
        <v>1487</v>
      </c>
      <c r="H1663" s="311">
        <v>0.36095717884131001</v>
      </c>
      <c r="I1663" s="249">
        <v>3.6334902488231302</v>
      </c>
      <c r="J1663" s="249">
        <v>-0.166318774769392</v>
      </c>
      <c r="K1663" s="92">
        <v>-660.28553583448797</v>
      </c>
    </row>
    <row r="1664" spans="2:11" x14ac:dyDescent="0.2">
      <c r="B1664" s="295">
        <v>22</v>
      </c>
      <c r="C1664" s="295">
        <v>5408</v>
      </c>
      <c r="D1664" s="312" t="s">
        <v>2233</v>
      </c>
      <c r="E1664" s="310">
        <v>1118</v>
      </c>
      <c r="F1664" s="310">
        <v>697</v>
      </c>
      <c r="G1664" s="310">
        <v>884</v>
      </c>
      <c r="H1664" s="311">
        <v>0.62343470483005403</v>
      </c>
      <c r="I1664" s="249">
        <v>2.0531674208144799</v>
      </c>
      <c r="J1664" s="249">
        <v>-1.38104520462255E-2</v>
      </c>
      <c r="K1664" s="92">
        <v>-15.440085387680099</v>
      </c>
    </row>
    <row r="1665" spans="2:11" x14ac:dyDescent="0.2">
      <c r="B1665" s="295">
        <v>22</v>
      </c>
      <c r="C1665" s="295">
        <v>5409</v>
      </c>
      <c r="D1665" s="312" t="s">
        <v>2234</v>
      </c>
      <c r="E1665" s="310">
        <v>7463</v>
      </c>
      <c r="F1665" s="310">
        <v>2653</v>
      </c>
      <c r="G1665" s="310">
        <v>5738</v>
      </c>
      <c r="H1665" s="311">
        <v>0.35548706954307902</v>
      </c>
      <c r="I1665" s="249">
        <v>1.76298361798536</v>
      </c>
      <c r="J1665" s="249">
        <v>-0.110043189745422</v>
      </c>
      <c r="K1665" s="92">
        <v>-821.25232507008502</v>
      </c>
    </row>
    <row r="1666" spans="2:11" x14ac:dyDescent="0.2">
      <c r="B1666" s="295">
        <v>22</v>
      </c>
      <c r="C1666" s="295">
        <v>5410</v>
      </c>
      <c r="D1666" s="312" t="s">
        <v>2235</v>
      </c>
      <c r="E1666" s="310">
        <v>1120</v>
      </c>
      <c r="F1666" s="310">
        <v>403</v>
      </c>
      <c r="G1666" s="310">
        <v>5635</v>
      </c>
      <c r="H1666" s="311">
        <v>0.35982142857142901</v>
      </c>
      <c r="I1666" s="249">
        <v>0.27027506654835798</v>
      </c>
      <c r="J1666" s="249">
        <v>-0.39442018831822101</v>
      </c>
      <c r="K1666" s="92">
        <v>-441.75061091640703</v>
      </c>
    </row>
    <row r="1667" spans="2:11" x14ac:dyDescent="0.2">
      <c r="B1667" s="295">
        <v>22</v>
      </c>
      <c r="C1667" s="295">
        <v>5411</v>
      </c>
      <c r="D1667" s="312" t="s">
        <v>2236</v>
      </c>
      <c r="E1667" s="310">
        <v>1448</v>
      </c>
      <c r="F1667" s="310">
        <v>752</v>
      </c>
      <c r="G1667" s="310">
        <v>4300</v>
      </c>
      <c r="H1667" s="311">
        <v>0.51933701657458597</v>
      </c>
      <c r="I1667" s="249">
        <v>0.51162790697674398</v>
      </c>
      <c r="J1667" s="249">
        <v>-0.18191304253851601</v>
      </c>
      <c r="K1667" s="92">
        <v>-263.41008559577102</v>
      </c>
    </row>
    <row r="1668" spans="2:11" x14ac:dyDescent="0.2">
      <c r="B1668" s="295">
        <v>22</v>
      </c>
      <c r="C1668" s="295">
        <v>5412</v>
      </c>
      <c r="D1668" s="312" t="s">
        <v>2237</v>
      </c>
      <c r="E1668" s="310">
        <v>825</v>
      </c>
      <c r="F1668" s="310">
        <v>667</v>
      </c>
      <c r="G1668" s="310">
        <v>217</v>
      </c>
      <c r="H1668" s="311">
        <v>0.80848484848484803</v>
      </c>
      <c r="I1668" s="249">
        <v>6.8755760368663603</v>
      </c>
      <c r="J1668" s="249">
        <v>0.37066070417515701</v>
      </c>
      <c r="K1668" s="92">
        <v>305.79508094450398</v>
      </c>
    </row>
    <row r="1669" spans="2:11" x14ac:dyDescent="0.2">
      <c r="B1669" s="295">
        <v>22</v>
      </c>
      <c r="C1669" s="295">
        <v>5413</v>
      </c>
      <c r="D1669" s="312" t="s">
        <v>2238</v>
      </c>
      <c r="E1669" s="310">
        <v>1776</v>
      </c>
      <c r="F1669" s="310">
        <v>597</v>
      </c>
      <c r="G1669" s="310">
        <v>611</v>
      </c>
      <c r="H1669" s="311">
        <v>0.33614864864864902</v>
      </c>
      <c r="I1669" s="249">
        <v>3.8837970540098201</v>
      </c>
      <c r="J1669" s="249">
        <v>-0.26877811533470902</v>
      </c>
      <c r="K1669" s="92">
        <v>-477.34993283444197</v>
      </c>
    </row>
    <row r="1670" spans="2:11" x14ac:dyDescent="0.2">
      <c r="B1670" s="295">
        <v>22</v>
      </c>
      <c r="C1670" s="295">
        <v>5414</v>
      </c>
      <c r="D1670" s="312" t="s">
        <v>2239</v>
      </c>
      <c r="E1670" s="310">
        <v>5773</v>
      </c>
      <c r="F1670" s="310">
        <v>2899</v>
      </c>
      <c r="G1670" s="310">
        <v>2874</v>
      </c>
      <c r="H1670" s="311">
        <v>0.50216525203533702</v>
      </c>
      <c r="I1670" s="249">
        <v>3.01739735560195</v>
      </c>
      <c r="J1670" s="249">
        <v>4.8307351283057499E-2</v>
      </c>
      <c r="K1670" s="92">
        <v>278.87833895709099</v>
      </c>
    </row>
    <row r="1671" spans="2:11" x14ac:dyDescent="0.2">
      <c r="B1671" s="295">
        <v>22</v>
      </c>
      <c r="C1671" s="295">
        <v>5415</v>
      </c>
      <c r="D1671" s="312" t="s">
        <v>2240</v>
      </c>
      <c r="E1671" s="310">
        <v>1064</v>
      </c>
      <c r="F1671" s="310">
        <v>464</v>
      </c>
      <c r="G1671" s="310">
        <v>1176</v>
      </c>
      <c r="H1671" s="311">
        <v>0.43609022556390997</v>
      </c>
      <c r="I1671" s="249">
        <v>1.2993197278911599</v>
      </c>
      <c r="J1671" s="249">
        <v>-0.26794699034629199</v>
      </c>
      <c r="K1671" s="92">
        <v>-285.09559772845398</v>
      </c>
    </row>
    <row r="1672" spans="2:11" x14ac:dyDescent="0.2">
      <c r="B1672" s="295">
        <v>22</v>
      </c>
      <c r="C1672" s="295">
        <v>5421</v>
      </c>
      <c r="D1672" s="312" t="s">
        <v>2241</v>
      </c>
      <c r="E1672" s="310">
        <v>1468</v>
      </c>
      <c r="F1672" s="310">
        <v>499</v>
      </c>
      <c r="G1672" s="310">
        <v>1292</v>
      </c>
      <c r="H1672" s="311">
        <v>0.33991825613079002</v>
      </c>
      <c r="I1672" s="249">
        <v>1.5224458204334399</v>
      </c>
      <c r="J1672" s="249">
        <v>-0.36044815567734301</v>
      </c>
      <c r="K1672" s="92">
        <v>-529.13789253434004</v>
      </c>
    </row>
    <row r="1673" spans="2:11" x14ac:dyDescent="0.2">
      <c r="B1673" s="295">
        <v>22</v>
      </c>
      <c r="C1673" s="295">
        <v>5422</v>
      </c>
      <c r="D1673" s="312" t="s">
        <v>2242</v>
      </c>
      <c r="E1673" s="310">
        <v>3241</v>
      </c>
      <c r="F1673" s="310">
        <v>3433</v>
      </c>
      <c r="G1673" s="310">
        <v>933</v>
      </c>
      <c r="H1673" s="311">
        <v>1.0592409750077101</v>
      </c>
      <c r="I1673" s="249">
        <v>7.1532690246516601</v>
      </c>
      <c r="J1673" s="249">
        <v>0.77178068875571704</v>
      </c>
      <c r="K1673" s="92">
        <v>2501.3412122572799</v>
      </c>
    </row>
    <row r="1674" spans="2:11" x14ac:dyDescent="0.2">
      <c r="B1674" s="295">
        <v>22</v>
      </c>
      <c r="C1674" s="295">
        <v>5423</v>
      </c>
      <c r="D1674" s="312" t="s">
        <v>2243</v>
      </c>
      <c r="E1674" s="310">
        <v>537</v>
      </c>
      <c r="F1674" s="310">
        <v>290</v>
      </c>
      <c r="G1674" s="310">
        <v>832</v>
      </c>
      <c r="H1674" s="311">
        <v>0.54003724394785801</v>
      </c>
      <c r="I1674" s="249">
        <v>0.99399038461538503</v>
      </c>
      <c r="J1674" s="249">
        <v>-0.17363154317572699</v>
      </c>
      <c r="K1674" s="92">
        <v>-93.240138685365196</v>
      </c>
    </row>
    <row r="1675" spans="2:11" x14ac:dyDescent="0.2">
      <c r="B1675" s="295">
        <v>22</v>
      </c>
      <c r="C1675" s="295">
        <v>5424</v>
      </c>
      <c r="D1675" s="312" t="s">
        <v>2244</v>
      </c>
      <c r="E1675" s="310">
        <v>305</v>
      </c>
      <c r="F1675" s="310">
        <v>44</v>
      </c>
      <c r="G1675" s="310">
        <v>961</v>
      </c>
      <c r="H1675" s="311">
        <v>0.144262295081967</v>
      </c>
      <c r="I1675" s="249">
        <v>0.36316337148803302</v>
      </c>
      <c r="J1675" s="249">
        <v>-0.68038427309188798</v>
      </c>
      <c r="K1675" s="92">
        <v>-207.517203293026</v>
      </c>
    </row>
    <row r="1676" spans="2:11" x14ac:dyDescent="0.2">
      <c r="B1676" s="295">
        <v>22</v>
      </c>
      <c r="C1676" s="295">
        <v>5425</v>
      </c>
      <c r="D1676" s="312" t="s">
        <v>2245</v>
      </c>
      <c r="E1676" s="310">
        <v>1590</v>
      </c>
      <c r="F1676" s="310">
        <v>538</v>
      </c>
      <c r="G1676" s="310">
        <v>2420</v>
      </c>
      <c r="H1676" s="311">
        <v>0.33836477987421398</v>
      </c>
      <c r="I1676" s="249">
        <v>0.87933884297520704</v>
      </c>
      <c r="J1676" s="249">
        <v>-0.38085323672625299</v>
      </c>
      <c r="K1676" s="92">
        <v>-605.55664639474196</v>
      </c>
    </row>
    <row r="1677" spans="2:11" x14ac:dyDescent="0.2">
      <c r="B1677" s="295">
        <v>22</v>
      </c>
      <c r="C1677" s="295">
        <v>5426</v>
      </c>
      <c r="D1677" s="312" t="s">
        <v>2246</v>
      </c>
      <c r="E1677" s="310">
        <v>488</v>
      </c>
      <c r="F1677" s="310">
        <v>111</v>
      </c>
      <c r="G1677" s="310">
        <v>178</v>
      </c>
      <c r="H1677" s="311">
        <v>0.22745901639344299</v>
      </c>
      <c r="I1677" s="249">
        <v>3.3651685393258401</v>
      </c>
      <c r="J1677" s="249">
        <v>-0.46589410844255902</v>
      </c>
      <c r="K1677" s="92">
        <v>-227.35632491996901</v>
      </c>
    </row>
    <row r="1678" spans="2:11" x14ac:dyDescent="0.2">
      <c r="B1678" s="295">
        <v>22</v>
      </c>
      <c r="C1678" s="295">
        <v>5427</v>
      </c>
      <c r="D1678" s="312" t="s">
        <v>2247</v>
      </c>
      <c r="E1678" s="310">
        <v>861</v>
      </c>
      <c r="F1678" s="310">
        <v>229</v>
      </c>
      <c r="G1678" s="310">
        <v>268</v>
      </c>
      <c r="H1678" s="311">
        <v>0.265969802555168</v>
      </c>
      <c r="I1678" s="249">
        <v>4.0671641791044797</v>
      </c>
      <c r="J1678" s="249">
        <v>-0.38055686701283098</v>
      </c>
      <c r="K1678" s="92">
        <v>-327.65946249804801</v>
      </c>
    </row>
    <row r="1679" spans="2:11" x14ac:dyDescent="0.2">
      <c r="B1679" s="295">
        <v>22</v>
      </c>
      <c r="C1679" s="295">
        <v>5428</v>
      </c>
      <c r="D1679" s="312" t="s">
        <v>2248</v>
      </c>
      <c r="E1679" s="310">
        <v>2190</v>
      </c>
      <c r="F1679" s="310">
        <v>625</v>
      </c>
      <c r="G1679" s="310">
        <v>1882</v>
      </c>
      <c r="H1679" s="311">
        <v>0.28538812785388101</v>
      </c>
      <c r="I1679" s="249">
        <v>1.4957492029755599</v>
      </c>
      <c r="J1679" s="249">
        <v>-0.40005348094066501</v>
      </c>
      <c r="K1679" s="92">
        <v>-876.11712326005704</v>
      </c>
    </row>
    <row r="1680" spans="2:11" x14ac:dyDescent="0.2">
      <c r="B1680" s="295">
        <v>22</v>
      </c>
      <c r="C1680" s="295">
        <v>5429</v>
      </c>
      <c r="D1680" s="312" t="s">
        <v>2249</v>
      </c>
      <c r="E1680" s="310">
        <v>478</v>
      </c>
      <c r="F1680" s="310">
        <v>72</v>
      </c>
      <c r="G1680" s="310">
        <v>944</v>
      </c>
      <c r="H1680" s="311">
        <v>0.15062761506276201</v>
      </c>
      <c r="I1680" s="249">
        <v>0.58262711864406802</v>
      </c>
      <c r="J1680" s="249">
        <v>-0.65842423832153496</v>
      </c>
      <c r="K1680" s="92">
        <v>-314.72678591769397</v>
      </c>
    </row>
    <row r="1681" spans="2:11" x14ac:dyDescent="0.2">
      <c r="B1681" s="295">
        <v>22</v>
      </c>
      <c r="C1681" s="295">
        <v>5430</v>
      </c>
      <c r="D1681" s="312" t="s">
        <v>2250</v>
      </c>
      <c r="E1681" s="310">
        <v>463</v>
      </c>
      <c r="F1681" s="310">
        <v>87</v>
      </c>
      <c r="G1681" s="310">
        <v>1193</v>
      </c>
      <c r="H1681" s="311">
        <v>0.18790496760259201</v>
      </c>
      <c r="I1681" s="249">
        <v>0.46102263202011701</v>
      </c>
      <c r="J1681" s="249">
        <v>-0.61856134112979799</v>
      </c>
      <c r="K1681" s="92">
        <v>-286.39390094309601</v>
      </c>
    </row>
    <row r="1682" spans="2:11" x14ac:dyDescent="0.2">
      <c r="B1682" s="295">
        <v>22</v>
      </c>
      <c r="C1682" s="295">
        <v>5431</v>
      </c>
      <c r="D1682" s="312" t="s">
        <v>2251</v>
      </c>
      <c r="E1682" s="310">
        <v>283</v>
      </c>
      <c r="F1682" s="310">
        <v>57</v>
      </c>
      <c r="G1682" s="310">
        <v>1100</v>
      </c>
      <c r="H1682" s="311">
        <v>0.201413427561837</v>
      </c>
      <c r="I1682" s="249">
        <v>0.30909090909090903</v>
      </c>
      <c r="J1682" s="249">
        <v>-0.61448212616248099</v>
      </c>
      <c r="K1682" s="92">
        <v>-173.898441703982</v>
      </c>
    </row>
    <row r="1683" spans="2:11" x14ac:dyDescent="0.2">
      <c r="B1683" s="295">
        <v>22</v>
      </c>
      <c r="C1683" s="295">
        <v>5432</v>
      </c>
      <c r="D1683" s="312" t="s">
        <v>2252</v>
      </c>
      <c r="E1683" s="310">
        <v>534</v>
      </c>
      <c r="F1683" s="310">
        <v>159</v>
      </c>
      <c r="G1683" s="310">
        <v>494</v>
      </c>
      <c r="H1683" s="311">
        <v>0.297752808988764</v>
      </c>
      <c r="I1683" s="249">
        <v>1.40283400809717</v>
      </c>
      <c r="J1683" s="249">
        <v>-0.45015125206900702</v>
      </c>
      <c r="K1683" s="92">
        <v>-240.38076860485</v>
      </c>
    </row>
    <row r="1684" spans="2:11" x14ac:dyDescent="0.2">
      <c r="B1684" s="295">
        <v>22</v>
      </c>
      <c r="C1684" s="295">
        <v>5434</v>
      </c>
      <c r="D1684" s="312" t="s">
        <v>2253</v>
      </c>
      <c r="E1684" s="310">
        <v>1032</v>
      </c>
      <c r="F1684" s="310">
        <v>213</v>
      </c>
      <c r="G1684" s="310">
        <v>1230</v>
      </c>
      <c r="H1684" s="311">
        <v>0.206395348837209</v>
      </c>
      <c r="I1684" s="249">
        <v>1.01219512195122</v>
      </c>
      <c r="J1684" s="249">
        <v>-0.55539592498512103</v>
      </c>
      <c r="K1684" s="92">
        <v>-573.16859458464501</v>
      </c>
    </row>
    <row r="1685" spans="2:11" x14ac:dyDescent="0.2">
      <c r="B1685" s="295">
        <v>22</v>
      </c>
      <c r="C1685" s="295">
        <v>5435</v>
      </c>
      <c r="D1685" s="312" t="s">
        <v>2254</v>
      </c>
      <c r="E1685" s="310">
        <v>689</v>
      </c>
      <c r="F1685" s="310">
        <v>111</v>
      </c>
      <c r="G1685" s="310">
        <v>805</v>
      </c>
      <c r="H1685" s="311">
        <v>0.16110304789550101</v>
      </c>
      <c r="I1685" s="249">
        <v>0.99378881987577605</v>
      </c>
      <c r="J1685" s="249">
        <v>-0.62323319211782702</v>
      </c>
      <c r="K1685" s="92">
        <v>-429.407669369183</v>
      </c>
    </row>
    <row r="1686" spans="2:11" x14ac:dyDescent="0.2">
      <c r="B1686" s="295">
        <v>22</v>
      </c>
      <c r="C1686" s="295">
        <v>5436</v>
      </c>
      <c r="D1686" s="312" t="s">
        <v>2255</v>
      </c>
      <c r="E1686" s="310">
        <v>446</v>
      </c>
      <c r="F1686" s="310">
        <v>44</v>
      </c>
      <c r="G1686" s="310">
        <v>304</v>
      </c>
      <c r="H1686" s="311">
        <v>9.8654708520179393E-2</v>
      </c>
      <c r="I1686" s="249">
        <v>1.61184210526316</v>
      </c>
      <c r="J1686" s="249">
        <v>-0.68512103861327101</v>
      </c>
      <c r="K1686" s="92">
        <v>-305.56398322151898</v>
      </c>
    </row>
    <row r="1687" spans="2:11" x14ac:dyDescent="0.2">
      <c r="B1687" s="295">
        <v>22</v>
      </c>
      <c r="C1687" s="295">
        <v>5437</v>
      </c>
      <c r="D1687" s="312" t="s">
        <v>2256</v>
      </c>
      <c r="E1687" s="310">
        <v>418</v>
      </c>
      <c r="F1687" s="310">
        <v>41</v>
      </c>
      <c r="G1687" s="310">
        <v>367</v>
      </c>
      <c r="H1687" s="311">
        <v>9.8086124401913902E-2</v>
      </c>
      <c r="I1687" s="249">
        <v>1.2506811989100799</v>
      </c>
      <c r="J1687" s="249">
        <v>-0.69980645186288604</v>
      </c>
      <c r="K1687" s="92">
        <v>-292.51909687868698</v>
      </c>
    </row>
    <row r="1688" spans="2:11" x14ac:dyDescent="0.2">
      <c r="B1688" s="295">
        <v>22</v>
      </c>
      <c r="C1688" s="295">
        <v>5451</v>
      </c>
      <c r="D1688" s="312" t="s">
        <v>2257</v>
      </c>
      <c r="E1688" s="310">
        <v>4294</v>
      </c>
      <c r="F1688" s="310">
        <v>2621</v>
      </c>
      <c r="G1688" s="310">
        <v>1924</v>
      </c>
      <c r="H1688" s="311">
        <v>0.61038658593386097</v>
      </c>
      <c r="I1688" s="249">
        <v>3.5940748440748398</v>
      </c>
      <c r="J1688" s="249">
        <v>0.14398615287177</v>
      </c>
      <c r="K1688" s="92">
        <v>618.27654043138102</v>
      </c>
    </row>
    <row r="1689" spans="2:11" x14ac:dyDescent="0.2">
      <c r="B1689" s="295">
        <v>22</v>
      </c>
      <c r="C1689" s="295">
        <v>5456</v>
      </c>
      <c r="D1689" s="312" t="s">
        <v>2258</v>
      </c>
      <c r="E1689" s="310">
        <v>1633</v>
      </c>
      <c r="F1689" s="310">
        <v>342</v>
      </c>
      <c r="G1689" s="310">
        <v>1449</v>
      </c>
      <c r="H1689" s="311">
        <v>0.20943049601959601</v>
      </c>
      <c r="I1689" s="249">
        <v>1.3630089717046201</v>
      </c>
      <c r="J1689" s="249">
        <v>-0.51679766239369596</v>
      </c>
      <c r="K1689" s="92">
        <v>-843.93058268890604</v>
      </c>
    </row>
    <row r="1690" spans="2:11" x14ac:dyDescent="0.2">
      <c r="B1690" s="295">
        <v>22</v>
      </c>
      <c r="C1690" s="295">
        <v>5458</v>
      </c>
      <c r="D1690" s="312" t="s">
        <v>2259</v>
      </c>
      <c r="E1690" s="310">
        <v>904</v>
      </c>
      <c r="F1690" s="310">
        <v>163</v>
      </c>
      <c r="G1690" s="310">
        <v>346</v>
      </c>
      <c r="H1690" s="311">
        <v>0.18030973451327401</v>
      </c>
      <c r="I1690" s="249">
        <v>3.0838150289017299</v>
      </c>
      <c r="J1690" s="249">
        <v>-0.51715661461303697</v>
      </c>
      <c r="K1690" s="92">
        <v>-467.50957961018599</v>
      </c>
    </row>
    <row r="1691" spans="2:11" x14ac:dyDescent="0.2">
      <c r="B1691" s="295">
        <v>22</v>
      </c>
      <c r="C1691" s="295">
        <v>5464</v>
      </c>
      <c r="D1691" s="312" t="s">
        <v>2260</v>
      </c>
      <c r="E1691" s="310">
        <v>3151</v>
      </c>
      <c r="F1691" s="310">
        <v>630</v>
      </c>
      <c r="G1691" s="310">
        <v>2029</v>
      </c>
      <c r="H1691" s="311">
        <v>0.19993652808632201</v>
      </c>
      <c r="I1691" s="249">
        <v>1.8634795465746701</v>
      </c>
      <c r="J1691" s="249">
        <v>-0.453760534270928</v>
      </c>
      <c r="K1691" s="92">
        <v>-1429.7994434877</v>
      </c>
    </row>
    <row r="1692" spans="2:11" x14ac:dyDescent="0.2">
      <c r="B1692" s="295">
        <v>22</v>
      </c>
      <c r="C1692" s="295">
        <v>5471</v>
      </c>
      <c r="D1692" s="312" t="s">
        <v>2261</v>
      </c>
      <c r="E1692" s="310">
        <v>590</v>
      </c>
      <c r="F1692" s="310">
        <v>82</v>
      </c>
      <c r="G1692" s="310">
        <v>374</v>
      </c>
      <c r="H1692" s="311">
        <v>0.13898305084745799</v>
      </c>
      <c r="I1692" s="249">
        <v>1.7967914438502699</v>
      </c>
      <c r="J1692" s="249">
        <v>-0.62467558281156998</v>
      </c>
      <c r="K1692" s="92">
        <v>-368.55859385882599</v>
      </c>
    </row>
    <row r="1693" spans="2:11" x14ac:dyDescent="0.2">
      <c r="B1693" s="295">
        <v>22</v>
      </c>
      <c r="C1693" s="295">
        <v>5472</v>
      </c>
      <c r="D1693" s="312" t="s">
        <v>2262</v>
      </c>
      <c r="E1693" s="310">
        <v>402</v>
      </c>
      <c r="F1693" s="310">
        <v>58</v>
      </c>
      <c r="G1693" s="310">
        <v>382</v>
      </c>
      <c r="H1693" s="311">
        <v>0.144278606965174</v>
      </c>
      <c r="I1693" s="249">
        <v>1.2041884816753901</v>
      </c>
      <c r="J1693" s="249">
        <v>-0.64657472997935905</v>
      </c>
      <c r="K1693" s="92">
        <v>-259.92304145170198</v>
      </c>
    </row>
    <row r="1694" spans="2:11" x14ac:dyDescent="0.2">
      <c r="B1694" s="295">
        <v>22</v>
      </c>
      <c r="C1694" s="295">
        <v>5473</v>
      </c>
      <c r="D1694" s="312" t="s">
        <v>2263</v>
      </c>
      <c r="E1694" s="310">
        <v>969</v>
      </c>
      <c r="F1694" s="310">
        <v>136</v>
      </c>
      <c r="G1694" s="310">
        <v>317</v>
      </c>
      <c r="H1694" s="311">
        <v>0.140350877192982</v>
      </c>
      <c r="I1694" s="249">
        <v>3.48580441640379</v>
      </c>
      <c r="J1694" s="249">
        <v>-0.54831883512600499</v>
      </c>
      <c r="K1694" s="92">
        <v>-531.32095123709905</v>
      </c>
    </row>
    <row r="1695" spans="2:11" x14ac:dyDescent="0.2">
      <c r="B1695" s="295">
        <v>22</v>
      </c>
      <c r="C1695" s="295">
        <v>5474</v>
      </c>
      <c r="D1695" s="312" t="s">
        <v>2264</v>
      </c>
      <c r="E1695" s="310">
        <v>410</v>
      </c>
      <c r="F1695" s="310">
        <v>86</v>
      </c>
      <c r="G1695" s="310">
        <v>673</v>
      </c>
      <c r="H1695" s="311">
        <v>0.20975609756097599</v>
      </c>
      <c r="I1695" s="249">
        <v>0.73699851411589901</v>
      </c>
      <c r="J1695" s="249">
        <v>-0.58437800556076602</v>
      </c>
      <c r="K1695" s="92">
        <v>-239.59498227991401</v>
      </c>
    </row>
    <row r="1696" spans="2:11" x14ac:dyDescent="0.2">
      <c r="B1696" s="295">
        <v>22</v>
      </c>
      <c r="C1696" s="295">
        <v>5475</v>
      </c>
      <c r="D1696" s="312" t="s">
        <v>2265</v>
      </c>
      <c r="E1696" s="310">
        <v>142</v>
      </c>
      <c r="F1696" s="310">
        <v>33</v>
      </c>
      <c r="G1696" s="310">
        <v>264</v>
      </c>
      <c r="H1696" s="311">
        <v>0.23239436619718301</v>
      </c>
      <c r="I1696" s="249">
        <v>0.66287878787878796</v>
      </c>
      <c r="J1696" s="249">
        <v>-0.56981234801949099</v>
      </c>
      <c r="K1696" s="92">
        <v>-80.913353418767699</v>
      </c>
    </row>
    <row r="1697" spans="2:11" x14ac:dyDescent="0.2">
      <c r="B1697" s="295">
        <v>22</v>
      </c>
      <c r="C1697" s="295">
        <v>5476</v>
      </c>
      <c r="D1697" s="312" t="s">
        <v>2266</v>
      </c>
      <c r="E1697" s="310">
        <v>314</v>
      </c>
      <c r="F1697" s="310">
        <v>30</v>
      </c>
      <c r="G1697" s="310">
        <v>381</v>
      </c>
      <c r="H1697" s="311">
        <v>9.5541401273885398E-2</v>
      </c>
      <c r="I1697" s="249">
        <v>0.90288713910761198</v>
      </c>
      <c r="J1697" s="249">
        <v>-0.71921420962869398</v>
      </c>
      <c r="K1697" s="92">
        <v>-225.83326182341</v>
      </c>
    </row>
    <row r="1698" spans="2:11" x14ac:dyDescent="0.2">
      <c r="B1698" s="295">
        <v>22</v>
      </c>
      <c r="C1698" s="295">
        <v>5477</v>
      </c>
      <c r="D1698" s="312" t="s">
        <v>2267</v>
      </c>
      <c r="E1698" s="310">
        <v>3876</v>
      </c>
      <c r="F1698" s="310">
        <v>1394</v>
      </c>
      <c r="G1698" s="310">
        <v>821</v>
      </c>
      <c r="H1698" s="311">
        <v>0.359649122807018</v>
      </c>
      <c r="I1698" s="249">
        <v>6.4190012180267999</v>
      </c>
      <c r="J1698" s="249">
        <v>-7.1428300116811699E-2</v>
      </c>
      <c r="K1698" s="92">
        <v>-276.85609125276198</v>
      </c>
    </row>
    <row r="1699" spans="2:11" x14ac:dyDescent="0.2">
      <c r="B1699" s="295">
        <v>22</v>
      </c>
      <c r="C1699" s="295">
        <v>5478</v>
      </c>
      <c r="D1699" s="312" t="s">
        <v>2268</v>
      </c>
      <c r="E1699" s="310">
        <v>486</v>
      </c>
      <c r="F1699" s="310">
        <v>100</v>
      </c>
      <c r="G1699" s="310">
        <v>242</v>
      </c>
      <c r="H1699" s="311">
        <v>0.20576131687242799</v>
      </c>
      <c r="I1699" s="249">
        <v>2.4214876033057902</v>
      </c>
      <c r="J1699" s="249">
        <v>-0.52590058756483704</v>
      </c>
      <c r="K1699" s="92">
        <v>-255.58768555651099</v>
      </c>
    </row>
    <row r="1700" spans="2:11" x14ac:dyDescent="0.2">
      <c r="B1700" s="295">
        <v>22</v>
      </c>
      <c r="C1700" s="295">
        <v>5479</v>
      </c>
      <c r="D1700" s="312" t="s">
        <v>2269</v>
      </c>
      <c r="E1700" s="310">
        <v>478</v>
      </c>
      <c r="F1700" s="310">
        <v>136</v>
      </c>
      <c r="G1700" s="310">
        <v>704</v>
      </c>
      <c r="H1700" s="311">
        <v>0.28451882845188298</v>
      </c>
      <c r="I1700" s="249">
        <v>0.87215909090909105</v>
      </c>
      <c r="J1700" s="249">
        <v>-0.487177789512657</v>
      </c>
      <c r="K1700" s="92">
        <v>-232.87098338704999</v>
      </c>
    </row>
    <row r="1701" spans="2:11" x14ac:dyDescent="0.2">
      <c r="B1701" s="295">
        <v>22</v>
      </c>
      <c r="C1701" s="295">
        <v>5480</v>
      </c>
      <c r="D1701" s="312" t="s">
        <v>2270</v>
      </c>
      <c r="E1701" s="310">
        <v>1027</v>
      </c>
      <c r="F1701" s="310">
        <v>759</v>
      </c>
      <c r="G1701" s="310">
        <v>548</v>
      </c>
      <c r="H1701" s="311">
        <v>0.73904576436222003</v>
      </c>
      <c r="I1701" s="249">
        <v>3.2591240875912399</v>
      </c>
      <c r="J1701" s="249">
        <v>0.16497466807346001</v>
      </c>
      <c r="K1701" s="92">
        <v>169.42898411144299</v>
      </c>
    </row>
    <row r="1702" spans="2:11" x14ac:dyDescent="0.2">
      <c r="B1702" s="295">
        <v>22</v>
      </c>
      <c r="C1702" s="295">
        <v>5481</v>
      </c>
      <c r="D1702" s="312" t="s">
        <v>2271</v>
      </c>
      <c r="E1702" s="310">
        <v>222</v>
      </c>
      <c r="F1702" s="310">
        <v>65</v>
      </c>
      <c r="G1702" s="310">
        <v>306</v>
      </c>
      <c r="H1702" s="311">
        <v>0.29279279279279302</v>
      </c>
      <c r="I1702" s="249">
        <v>0.93790849673202603</v>
      </c>
      <c r="J1702" s="249">
        <v>-0.48440356424165099</v>
      </c>
      <c r="K1702" s="92">
        <v>-107.53759126164699</v>
      </c>
    </row>
    <row r="1703" spans="2:11" x14ac:dyDescent="0.2">
      <c r="B1703" s="295">
        <v>22</v>
      </c>
      <c r="C1703" s="295">
        <v>5482</v>
      </c>
      <c r="D1703" s="312" t="s">
        <v>2272</v>
      </c>
      <c r="E1703" s="310">
        <v>1213</v>
      </c>
      <c r="F1703" s="310">
        <v>1427</v>
      </c>
      <c r="G1703" s="310">
        <v>576</v>
      </c>
      <c r="H1703" s="311">
        <v>1.1764220939818599</v>
      </c>
      <c r="I1703" s="249">
        <v>4.5833333333333304</v>
      </c>
      <c r="J1703" s="249">
        <v>0.74487794083401304</v>
      </c>
      <c r="K1703" s="92">
        <v>903.53694223165803</v>
      </c>
    </row>
    <row r="1704" spans="2:11" x14ac:dyDescent="0.2">
      <c r="B1704" s="295">
        <v>22</v>
      </c>
      <c r="C1704" s="295">
        <v>5483</v>
      </c>
      <c r="D1704" s="312" t="s">
        <v>2273</v>
      </c>
      <c r="E1704" s="310">
        <v>309</v>
      </c>
      <c r="F1704" s="310">
        <v>51</v>
      </c>
      <c r="G1704" s="310">
        <v>315</v>
      </c>
      <c r="H1704" s="311">
        <v>0.16504854368932001</v>
      </c>
      <c r="I1704" s="249">
        <v>1.1428571428571399</v>
      </c>
      <c r="J1704" s="249">
        <v>-0.62728316124222705</v>
      </c>
      <c r="K1704" s="92">
        <v>-193.83049682384799</v>
      </c>
    </row>
    <row r="1705" spans="2:11" x14ac:dyDescent="0.2">
      <c r="B1705" s="295">
        <v>22</v>
      </c>
      <c r="C1705" s="295">
        <v>5484</v>
      </c>
      <c r="D1705" s="312" t="s">
        <v>2274</v>
      </c>
      <c r="E1705" s="310">
        <v>941</v>
      </c>
      <c r="F1705" s="310">
        <v>223</v>
      </c>
      <c r="G1705" s="310">
        <v>544</v>
      </c>
      <c r="H1705" s="311">
        <v>0.23698193411264601</v>
      </c>
      <c r="I1705" s="249">
        <v>2.1397058823529398</v>
      </c>
      <c r="J1705" s="249">
        <v>-0.48157398357071102</v>
      </c>
      <c r="K1705" s="92">
        <v>-453.16111854003901</v>
      </c>
    </row>
    <row r="1706" spans="2:11" x14ac:dyDescent="0.2">
      <c r="B1706" s="295">
        <v>22</v>
      </c>
      <c r="C1706" s="295">
        <v>5485</v>
      </c>
      <c r="D1706" s="312" t="s">
        <v>2275</v>
      </c>
      <c r="E1706" s="310">
        <v>398</v>
      </c>
      <c r="F1706" s="310">
        <v>93</v>
      </c>
      <c r="G1706" s="310">
        <v>563</v>
      </c>
      <c r="H1706" s="311">
        <v>0.233668341708543</v>
      </c>
      <c r="I1706" s="249">
        <v>0.87211367673179396</v>
      </c>
      <c r="J1706" s="249">
        <v>-0.551247745959214</v>
      </c>
      <c r="K1706" s="92">
        <v>-219.396602891767</v>
      </c>
    </row>
    <row r="1707" spans="2:11" x14ac:dyDescent="0.2">
      <c r="B1707" s="295">
        <v>22</v>
      </c>
      <c r="C1707" s="295">
        <v>5486</v>
      </c>
      <c r="D1707" s="312" t="s">
        <v>2276</v>
      </c>
      <c r="E1707" s="310">
        <v>1001</v>
      </c>
      <c r="F1707" s="310">
        <v>310</v>
      </c>
      <c r="G1707" s="310">
        <v>1618</v>
      </c>
      <c r="H1707" s="311">
        <v>0.30969030969030997</v>
      </c>
      <c r="I1707" s="249">
        <v>0.81025957972805895</v>
      </c>
      <c r="J1707" s="249">
        <v>-0.43969777762517198</v>
      </c>
      <c r="K1707" s="92">
        <v>-440.13747540279701</v>
      </c>
    </row>
    <row r="1708" spans="2:11" x14ac:dyDescent="0.2">
      <c r="B1708" s="295">
        <v>22</v>
      </c>
      <c r="C1708" s="295">
        <v>5487</v>
      </c>
      <c r="D1708" s="312" t="s">
        <v>2277</v>
      </c>
      <c r="E1708" s="310">
        <v>462</v>
      </c>
      <c r="F1708" s="310">
        <v>47</v>
      </c>
      <c r="G1708" s="310">
        <v>368</v>
      </c>
      <c r="H1708" s="311">
        <v>0.10173160173160201</v>
      </c>
      <c r="I1708" s="249">
        <v>1.3831521739130399</v>
      </c>
      <c r="J1708" s="249">
        <v>-0.68903579050598696</v>
      </c>
      <c r="K1708" s="92">
        <v>-318.334535213766</v>
      </c>
    </row>
    <row r="1709" spans="2:11" x14ac:dyDescent="0.2">
      <c r="B1709" s="295">
        <v>22</v>
      </c>
      <c r="C1709" s="295">
        <v>5488</v>
      </c>
      <c r="D1709" s="312" t="s">
        <v>2278</v>
      </c>
      <c r="E1709" s="310">
        <v>59</v>
      </c>
      <c r="F1709" s="310">
        <v>18</v>
      </c>
      <c r="G1709" s="310">
        <v>47</v>
      </c>
      <c r="H1709" s="311">
        <v>0.305084745762712</v>
      </c>
      <c r="I1709" s="249">
        <v>1.63829787234043</v>
      </c>
      <c r="J1709" s="249">
        <v>-0.450567278973867</v>
      </c>
      <c r="K1709" s="92">
        <v>-26.583469459458101</v>
      </c>
    </row>
    <row r="1710" spans="2:11" x14ac:dyDescent="0.2">
      <c r="B1710" s="295">
        <v>22</v>
      </c>
      <c r="C1710" s="295">
        <v>5489</v>
      </c>
      <c r="D1710" s="312" t="s">
        <v>2279</v>
      </c>
      <c r="E1710" s="310">
        <v>725</v>
      </c>
      <c r="F1710" s="310">
        <v>1705</v>
      </c>
      <c r="G1710" s="310">
        <v>290</v>
      </c>
      <c r="H1710" s="311">
        <v>2.3517241379310301</v>
      </c>
      <c r="I1710" s="249">
        <v>8.3793103448275907</v>
      </c>
      <c r="J1710" s="249">
        <v>2.2749443759236798</v>
      </c>
      <c r="K1710" s="92">
        <v>1649.33467254467</v>
      </c>
    </row>
    <row r="1711" spans="2:11" x14ac:dyDescent="0.2">
      <c r="B1711" s="295">
        <v>22</v>
      </c>
      <c r="C1711" s="295">
        <v>5490</v>
      </c>
      <c r="D1711" s="312" t="s">
        <v>2280</v>
      </c>
      <c r="E1711" s="310">
        <v>310</v>
      </c>
      <c r="F1711" s="310">
        <v>56</v>
      </c>
      <c r="G1711" s="310">
        <v>668</v>
      </c>
      <c r="H1711" s="311">
        <v>0.18064516129032299</v>
      </c>
      <c r="I1711" s="249">
        <v>0.54790419161676696</v>
      </c>
      <c r="J1711" s="249">
        <v>-0.62985845209713398</v>
      </c>
      <c r="K1711" s="92">
        <v>-195.256120150112</v>
      </c>
    </row>
    <row r="1712" spans="2:11" x14ac:dyDescent="0.2">
      <c r="B1712" s="295">
        <v>22</v>
      </c>
      <c r="C1712" s="295">
        <v>5491</v>
      </c>
      <c r="D1712" s="312" t="s">
        <v>2281</v>
      </c>
      <c r="E1712" s="310">
        <v>465</v>
      </c>
      <c r="F1712" s="310">
        <v>75</v>
      </c>
      <c r="G1712" s="310">
        <v>1975</v>
      </c>
      <c r="H1712" s="311">
        <v>0.16129032258064499</v>
      </c>
      <c r="I1712" s="249">
        <v>0.27341772151898702</v>
      </c>
      <c r="J1712" s="249">
        <v>-0.65719397116469602</v>
      </c>
      <c r="K1712" s="92">
        <v>-305.595196591584</v>
      </c>
    </row>
    <row r="1713" spans="2:11" x14ac:dyDescent="0.2">
      <c r="B1713" s="295">
        <v>22</v>
      </c>
      <c r="C1713" s="295">
        <v>5492</v>
      </c>
      <c r="D1713" s="312" t="s">
        <v>2282</v>
      </c>
      <c r="E1713" s="310">
        <v>949</v>
      </c>
      <c r="F1713" s="310">
        <v>266</v>
      </c>
      <c r="G1713" s="310">
        <v>2575</v>
      </c>
      <c r="H1713" s="311">
        <v>0.280295047418335</v>
      </c>
      <c r="I1713" s="249">
        <v>0.47184466019417498</v>
      </c>
      <c r="J1713" s="249">
        <v>-0.48909222715582301</v>
      </c>
      <c r="K1713" s="92">
        <v>-464.14852357087602</v>
      </c>
    </row>
    <row r="1714" spans="2:11" x14ac:dyDescent="0.2">
      <c r="B1714" s="295">
        <v>22</v>
      </c>
      <c r="C1714" s="295">
        <v>5493</v>
      </c>
      <c r="D1714" s="312" t="s">
        <v>2283</v>
      </c>
      <c r="E1714" s="310">
        <v>368</v>
      </c>
      <c r="F1714" s="310">
        <v>102</v>
      </c>
      <c r="G1714" s="310">
        <v>546</v>
      </c>
      <c r="H1714" s="311">
        <v>0.27717391304347799</v>
      </c>
      <c r="I1714" s="249">
        <v>0.86080586080586097</v>
      </c>
      <c r="J1714" s="249">
        <v>-0.50050236777144497</v>
      </c>
      <c r="K1714" s="92">
        <v>-184.184871339892</v>
      </c>
    </row>
    <row r="1715" spans="2:11" x14ac:dyDescent="0.2">
      <c r="B1715" s="295">
        <v>22</v>
      </c>
      <c r="C1715" s="295">
        <v>5494</v>
      </c>
      <c r="D1715" s="312" t="s">
        <v>2284</v>
      </c>
      <c r="E1715" s="310">
        <v>1114</v>
      </c>
      <c r="F1715" s="310">
        <v>322</v>
      </c>
      <c r="G1715" s="310">
        <v>1104</v>
      </c>
      <c r="H1715" s="311">
        <v>0.28904847396768402</v>
      </c>
      <c r="I1715" s="249">
        <v>1.3007246376811601</v>
      </c>
      <c r="J1715" s="249">
        <v>-0.44269155849831299</v>
      </c>
      <c r="K1715" s="92">
        <v>-493.158396167121</v>
      </c>
    </row>
    <row r="1716" spans="2:11" x14ac:dyDescent="0.2">
      <c r="B1716" s="295">
        <v>22</v>
      </c>
      <c r="C1716" s="295">
        <v>5495</v>
      </c>
      <c r="D1716" s="312" t="s">
        <v>2285</v>
      </c>
      <c r="E1716" s="310">
        <v>3283</v>
      </c>
      <c r="F1716" s="310">
        <v>1116</v>
      </c>
      <c r="G1716" s="310">
        <v>376</v>
      </c>
      <c r="H1716" s="311">
        <v>0.339932988120621</v>
      </c>
      <c r="I1716" s="249">
        <v>11.6994680851064</v>
      </c>
      <c r="J1716" s="249">
        <v>7.2312307152936295E-2</v>
      </c>
      <c r="K1716" s="92">
        <v>237.40130438309001</v>
      </c>
    </row>
    <row r="1717" spans="2:11" x14ac:dyDescent="0.2">
      <c r="B1717" s="295">
        <v>22</v>
      </c>
      <c r="C1717" s="295">
        <v>5496</v>
      </c>
      <c r="D1717" s="312" t="s">
        <v>2286</v>
      </c>
      <c r="E1717" s="310">
        <v>1749</v>
      </c>
      <c r="F1717" s="310">
        <v>690</v>
      </c>
      <c r="G1717" s="310">
        <v>381</v>
      </c>
      <c r="H1717" s="311">
        <v>0.39451114922813002</v>
      </c>
      <c r="I1717" s="249">
        <v>6.40157480314961</v>
      </c>
      <c r="J1717" s="249">
        <v>-0.109314389212087</v>
      </c>
      <c r="K1717" s="92">
        <v>-191.19086673194099</v>
      </c>
    </row>
    <row r="1718" spans="2:11" x14ac:dyDescent="0.2">
      <c r="B1718" s="295">
        <v>22</v>
      </c>
      <c r="C1718" s="295">
        <v>5497</v>
      </c>
      <c r="D1718" s="312" t="s">
        <v>2287</v>
      </c>
      <c r="E1718" s="310">
        <v>847</v>
      </c>
      <c r="F1718" s="310">
        <v>587</v>
      </c>
      <c r="G1718" s="310">
        <v>440</v>
      </c>
      <c r="H1718" s="311">
        <v>0.69303423848878398</v>
      </c>
      <c r="I1718" s="249">
        <v>3.2590909090909101</v>
      </c>
      <c r="J1718" s="249">
        <v>0.102997746884803</v>
      </c>
      <c r="K1718" s="92">
        <v>87.239091611428094</v>
      </c>
    </row>
    <row r="1719" spans="2:11" x14ac:dyDescent="0.2">
      <c r="B1719" s="295">
        <v>22</v>
      </c>
      <c r="C1719" s="295">
        <v>5498</v>
      </c>
      <c r="D1719" s="312" t="s">
        <v>2288</v>
      </c>
      <c r="E1719" s="310">
        <v>2595</v>
      </c>
      <c r="F1719" s="310">
        <v>565</v>
      </c>
      <c r="G1719" s="310">
        <v>771</v>
      </c>
      <c r="H1719" s="311">
        <v>0.21772639691714801</v>
      </c>
      <c r="I1719" s="249">
        <v>4.0985732814526603</v>
      </c>
      <c r="J1719" s="249">
        <v>-0.37286853639601802</v>
      </c>
      <c r="K1719" s="92">
        <v>-967.59385194766799</v>
      </c>
    </row>
    <row r="1720" spans="2:11" x14ac:dyDescent="0.2">
      <c r="B1720" s="295">
        <v>22</v>
      </c>
      <c r="C1720" s="295">
        <v>5499</v>
      </c>
      <c r="D1720" s="312" t="s">
        <v>2289</v>
      </c>
      <c r="E1720" s="310">
        <v>488</v>
      </c>
      <c r="F1720" s="310">
        <v>107</v>
      </c>
      <c r="G1720" s="310">
        <v>395</v>
      </c>
      <c r="H1720" s="311">
        <v>0.21926229508196701</v>
      </c>
      <c r="I1720" s="249">
        <v>1.50632911392405</v>
      </c>
      <c r="J1720" s="249">
        <v>-0.54244711890087305</v>
      </c>
      <c r="K1720" s="92">
        <v>-264.71419402362602</v>
      </c>
    </row>
    <row r="1721" spans="2:11" x14ac:dyDescent="0.2">
      <c r="B1721" s="295">
        <v>22</v>
      </c>
      <c r="C1721" s="295">
        <v>5500</v>
      </c>
      <c r="D1721" s="312" t="s">
        <v>2290</v>
      </c>
      <c r="E1721" s="310">
        <v>225</v>
      </c>
      <c r="F1721" s="310">
        <v>71</v>
      </c>
      <c r="G1721" s="310">
        <v>240</v>
      </c>
      <c r="H1721" s="311">
        <v>0.31555555555555598</v>
      </c>
      <c r="I1721" s="249">
        <v>1.2333333333333301</v>
      </c>
      <c r="J1721" s="249">
        <v>-0.44634334754009097</v>
      </c>
      <c r="K1721" s="92">
        <v>-100.42725319652</v>
      </c>
    </row>
    <row r="1722" spans="2:11" x14ac:dyDescent="0.2">
      <c r="B1722" s="295">
        <v>22</v>
      </c>
      <c r="C1722" s="295">
        <v>5501</v>
      </c>
      <c r="D1722" s="312" t="s">
        <v>2291</v>
      </c>
      <c r="E1722" s="310">
        <v>1036</v>
      </c>
      <c r="F1722" s="310">
        <v>92</v>
      </c>
      <c r="G1722" s="310">
        <v>390</v>
      </c>
      <c r="H1722" s="311">
        <v>8.8803088803088806E-2</v>
      </c>
      <c r="I1722" s="249">
        <v>2.89230769230769</v>
      </c>
      <c r="J1722" s="249">
        <v>-0.62905311732219704</v>
      </c>
      <c r="K1722" s="92">
        <v>-651.69902954579595</v>
      </c>
    </row>
    <row r="1723" spans="2:11" x14ac:dyDescent="0.2">
      <c r="B1723" s="295">
        <v>22</v>
      </c>
      <c r="C1723" s="295">
        <v>5503</v>
      </c>
      <c r="D1723" s="312" t="s">
        <v>2292</v>
      </c>
      <c r="E1723" s="310">
        <v>1299</v>
      </c>
      <c r="F1723" s="310">
        <v>379</v>
      </c>
      <c r="G1723" s="310">
        <v>535</v>
      </c>
      <c r="H1723" s="311">
        <v>0.29176289453425702</v>
      </c>
      <c r="I1723" s="249">
        <v>3.1364485981308401</v>
      </c>
      <c r="J1723" s="249">
        <v>-0.36667078474780901</v>
      </c>
      <c r="K1723" s="92">
        <v>-476.30534938740402</v>
      </c>
    </row>
    <row r="1724" spans="2:11" x14ac:dyDescent="0.2">
      <c r="B1724" s="295">
        <v>22</v>
      </c>
      <c r="C1724" s="295">
        <v>5511</v>
      </c>
      <c r="D1724" s="312" t="s">
        <v>2293</v>
      </c>
      <c r="E1724" s="310">
        <v>1077</v>
      </c>
      <c r="F1724" s="310">
        <v>434</v>
      </c>
      <c r="G1724" s="310">
        <v>534</v>
      </c>
      <c r="H1724" s="311">
        <v>0.40297121634168998</v>
      </c>
      <c r="I1724" s="249">
        <v>2.8295880149812702</v>
      </c>
      <c r="J1724" s="249">
        <v>-0.25233779396476103</v>
      </c>
      <c r="K1724" s="92">
        <v>-271.76780410004699</v>
      </c>
    </row>
    <row r="1725" spans="2:11" x14ac:dyDescent="0.2">
      <c r="B1725" s="295">
        <v>22</v>
      </c>
      <c r="C1725" s="295">
        <v>5512</v>
      </c>
      <c r="D1725" s="312" t="s">
        <v>2294</v>
      </c>
      <c r="E1725" s="310">
        <v>1238</v>
      </c>
      <c r="F1725" s="310">
        <v>438</v>
      </c>
      <c r="G1725" s="310">
        <v>422</v>
      </c>
      <c r="H1725" s="311">
        <v>0.353796445880452</v>
      </c>
      <c r="I1725" s="249">
        <v>3.97156398104265</v>
      </c>
      <c r="J1725" s="249">
        <v>-0.26444506760534198</v>
      </c>
      <c r="K1725" s="92">
        <v>-327.38299369541397</v>
      </c>
    </row>
    <row r="1726" spans="2:11" x14ac:dyDescent="0.2">
      <c r="B1726" s="295">
        <v>22</v>
      </c>
      <c r="C1726" s="295">
        <v>5513</v>
      </c>
      <c r="D1726" s="312" t="s">
        <v>2295</v>
      </c>
      <c r="E1726" s="310">
        <v>512</v>
      </c>
      <c r="F1726" s="310">
        <v>676</v>
      </c>
      <c r="G1726" s="310">
        <v>304</v>
      </c>
      <c r="H1726" s="311">
        <v>1.3203125</v>
      </c>
      <c r="I1726" s="249">
        <v>3.9078947368421102</v>
      </c>
      <c r="J1726" s="249">
        <v>0.867425263219891</v>
      </c>
      <c r="K1726" s="92">
        <v>444.12173476858402</v>
      </c>
    </row>
    <row r="1727" spans="2:11" x14ac:dyDescent="0.2">
      <c r="B1727" s="295">
        <v>22</v>
      </c>
      <c r="C1727" s="295">
        <v>5514</v>
      </c>
      <c r="D1727" s="312" t="s">
        <v>2296</v>
      </c>
      <c r="E1727" s="310">
        <v>1297</v>
      </c>
      <c r="F1727" s="310">
        <v>244</v>
      </c>
      <c r="G1727" s="310">
        <v>693</v>
      </c>
      <c r="H1727" s="311">
        <v>0.18812644564379299</v>
      </c>
      <c r="I1727" s="249">
        <v>2.2236652236652201</v>
      </c>
      <c r="J1727" s="249">
        <v>-0.52400941173443305</v>
      </c>
      <c r="K1727" s="92">
        <v>-679.64020701955997</v>
      </c>
    </row>
    <row r="1728" spans="2:11" x14ac:dyDescent="0.2">
      <c r="B1728" s="295">
        <v>22</v>
      </c>
      <c r="C1728" s="295">
        <v>5515</v>
      </c>
      <c r="D1728" s="312" t="s">
        <v>2297</v>
      </c>
      <c r="E1728" s="310">
        <v>841</v>
      </c>
      <c r="F1728" s="310">
        <v>137</v>
      </c>
      <c r="G1728" s="310">
        <v>283</v>
      </c>
      <c r="H1728" s="311">
        <v>0.16290130796670599</v>
      </c>
      <c r="I1728" s="249">
        <v>3.4558303886925801</v>
      </c>
      <c r="J1728" s="249">
        <v>-0.52706523239159397</v>
      </c>
      <c r="K1728" s="92">
        <v>-443.26186044133101</v>
      </c>
    </row>
    <row r="1729" spans="2:11" x14ac:dyDescent="0.2">
      <c r="B1729" s="295">
        <v>22</v>
      </c>
      <c r="C1729" s="295">
        <v>5516</v>
      </c>
      <c r="D1729" s="312" t="s">
        <v>2298</v>
      </c>
      <c r="E1729" s="310">
        <v>2739</v>
      </c>
      <c r="F1729" s="310">
        <v>1063</v>
      </c>
      <c r="G1729" s="310">
        <v>289</v>
      </c>
      <c r="H1729" s="311">
        <v>0.38809784592917101</v>
      </c>
      <c r="I1729" s="249">
        <v>13.1557093425606</v>
      </c>
      <c r="J1729" s="249">
        <v>0.162193660008836</v>
      </c>
      <c r="K1729" s="92">
        <v>444.24843476420199</v>
      </c>
    </row>
    <row r="1730" spans="2:11" x14ac:dyDescent="0.2">
      <c r="B1730" s="295">
        <v>22</v>
      </c>
      <c r="C1730" s="295">
        <v>5518</v>
      </c>
      <c r="D1730" s="312" t="s">
        <v>2299</v>
      </c>
      <c r="E1730" s="310">
        <v>5740</v>
      </c>
      <c r="F1730" s="310">
        <v>2552</v>
      </c>
      <c r="G1730" s="310">
        <v>660</v>
      </c>
      <c r="H1730" s="311">
        <v>0.44459930313588902</v>
      </c>
      <c r="I1730" s="249">
        <v>12.5636363636364</v>
      </c>
      <c r="J1730" s="249">
        <v>0.32049207848628503</v>
      </c>
      <c r="K1730" s="92">
        <v>1839.62453051127</v>
      </c>
    </row>
    <row r="1731" spans="2:11" x14ac:dyDescent="0.2">
      <c r="B1731" s="295">
        <v>22</v>
      </c>
      <c r="C1731" s="295">
        <v>5520</v>
      </c>
      <c r="D1731" s="312" t="s">
        <v>2300</v>
      </c>
      <c r="E1731" s="310">
        <v>1023</v>
      </c>
      <c r="F1731" s="310">
        <v>180</v>
      </c>
      <c r="G1731" s="310">
        <v>972</v>
      </c>
      <c r="H1731" s="311">
        <v>0.175953079178886</v>
      </c>
      <c r="I1731" s="249">
        <v>1.23765432098765</v>
      </c>
      <c r="J1731" s="249">
        <v>-0.58421331239650198</v>
      </c>
      <c r="K1731" s="92">
        <v>-597.65021858162197</v>
      </c>
    </row>
    <row r="1732" spans="2:11" x14ac:dyDescent="0.2">
      <c r="B1732" s="295">
        <v>22</v>
      </c>
      <c r="C1732" s="295">
        <v>5521</v>
      </c>
      <c r="D1732" s="312" t="s">
        <v>2301</v>
      </c>
      <c r="E1732" s="310">
        <v>1116</v>
      </c>
      <c r="F1732" s="310">
        <v>652</v>
      </c>
      <c r="G1732" s="310">
        <v>375</v>
      </c>
      <c r="H1732" s="311">
        <v>0.58422939068100399</v>
      </c>
      <c r="I1732" s="249">
        <v>4.7146666666666697</v>
      </c>
      <c r="J1732" s="249">
        <v>3.4523401223587102E-2</v>
      </c>
      <c r="K1732" s="92">
        <v>38.528115765523197</v>
      </c>
    </row>
    <row r="1733" spans="2:11" x14ac:dyDescent="0.2">
      <c r="B1733" s="295">
        <v>22</v>
      </c>
      <c r="C1733" s="295">
        <v>5522</v>
      </c>
      <c r="D1733" s="312" t="s">
        <v>2302</v>
      </c>
      <c r="E1733" s="310">
        <v>735</v>
      </c>
      <c r="F1733" s="310">
        <v>196</v>
      </c>
      <c r="G1733" s="310">
        <v>741</v>
      </c>
      <c r="H1733" s="311">
        <v>0.266666666666667</v>
      </c>
      <c r="I1733" s="249">
        <v>1.2564102564102599</v>
      </c>
      <c r="J1733" s="249">
        <v>-0.48527349460292801</v>
      </c>
      <c r="K1733" s="92">
        <v>-356.67601853315199</v>
      </c>
    </row>
    <row r="1734" spans="2:11" x14ac:dyDescent="0.2">
      <c r="B1734" s="295">
        <v>22</v>
      </c>
      <c r="C1734" s="295">
        <v>5523</v>
      </c>
      <c r="D1734" s="312" t="s">
        <v>2303</v>
      </c>
      <c r="E1734" s="310">
        <v>2579</v>
      </c>
      <c r="F1734" s="310">
        <v>256</v>
      </c>
      <c r="G1734" s="310">
        <v>700</v>
      </c>
      <c r="H1734" s="311">
        <v>9.9263280341217494E-2</v>
      </c>
      <c r="I1734" s="249">
        <v>4.05</v>
      </c>
      <c r="J1734" s="249">
        <v>-0.51752813228623396</v>
      </c>
      <c r="K1734" s="92">
        <v>-1334.7050531662001</v>
      </c>
    </row>
    <row r="1735" spans="2:11" x14ac:dyDescent="0.2">
      <c r="B1735" s="295">
        <v>22</v>
      </c>
      <c r="C1735" s="295">
        <v>5527</v>
      </c>
      <c r="D1735" s="312" t="s">
        <v>2304</v>
      </c>
      <c r="E1735" s="310">
        <v>1078</v>
      </c>
      <c r="F1735" s="310">
        <v>127</v>
      </c>
      <c r="G1735" s="310">
        <v>371</v>
      </c>
      <c r="H1735" s="311">
        <v>0.117810760667904</v>
      </c>
      <c r="I1735" s="249">
        <v>3.24797843665768</v>
      </c>
      <c r="J1735" s="249">
        <v>-0.57987717399159</v>
      </c>
      <c r="K1735" s="92">
        <v>-625.10759356293397</v>
      </c>
    </row>
    <row r="1736" spans="2:11" x14ac:dyDescent="0.2">
      <c r="B1736" s="295">
        <v>22</v>
      </c>
      <c r="C1736" s="295">
        <v>5529</v>
      </c>
      <c r="D1736" s="312" t="s">
        <v>2305</v>
      </c>
      <c r="E1736" s="310">
        <v>616</v>
      </c>
      <c r="F1736" s="310">
        <v>191</v>
      </c>
      <c r="G1736" s="310">
        <v>587</v>
      </c>
      <c r="H1736" s="311">
        <v>0.31006493506493499</v>
      </c>
      <c r="I1736" s="249">
        <v>1.3747870528109001</v>
      </c>
      <c r="J1736" s="249">
        <v>-0.43331483827800799</v>
      </c>
      <c r="K1736" s="92">
        <v>-266.92194037925299</v>
      </c>
    </row>
    <row r="1737" spans="2:11" x14ac:dyDescent="0.2">
      <c r="B1737" s="295">
        <v>22</v>
      </c>
      <c r="C1737" s="295">
        <v>5530</v>
      </c>
      <c r="D1737" s="312" t="s">
        <v>2306</v>
      </c>
      <c r="E1737" s="310">
        <v>560</v>
      </c>
      <c r="F1737" s="310">
        <v>178</v>
      </c>
      <c r="G1737" s="310">
        <v>574</v>
      </c>
      <c r="H1737" s="311">
        <v>0.317857142857143</v>
      </c>
      <c r="I1737" s="249">
        <v>1.28571428571429</v>
      </c>
      <c r="J1737" s="249">
        <v>-0.42923344572258498</v>
      </c>
      <c r="K1737" s="92">
        <v>-240.37072960464801</v>
      </c>
    </row>
    <row r="1738" spans="2:11" x14ac:dyDescent="0.2">
      <c r="B1738" s="295">
        <v>22</v>
      </c>
      <c r="C1738" s="295">
        <v>5531</v>
      </c>
      <c r="D1738" s="312" t="s">
        <v>2307</v>
      </c>
      <c r="E1738" s="310">
        <v>422</v>
      </c>
      <c r="F1738" s="310">
        <v>107</v>
      </c>
      <c r="G1738" s="310">
        <v>570</v>
      </c>
      <c r="H1738" s="311">
        <v>0.25355450236966798</v>
      </c>
      <c r="I1738" s="249">
        <v>0.92807017543859605</v>
      </c>
      <c r="J1738" s="249">
        <v>-0.52445553286831004</v>
      </c>
      <c r="K1738" s="92">
        <v>-221.32023487042699</v>
      </c>
    </row>
    <row r="1739" spans="2:11" x14ac:dyDescent="0.2">
      <c r="B1739" s="295">
        <v>22</v>
      </c>
      <c r="C1739" s="295">
        <v>5533</v>
      </c>
      <c r="D1739" s="312" t="s">
        <v>2308</v>
      </c>
      <c r="E1739" s="310">
        <v>847</v>
      </c>
      <c r="F1739" s="310">
        <v>341</v>
      </c>
      <c r="G1739" s="310">
        <v>497</v>
      </c>
      <c r="H1739" s="311">
        <v>0.40259740259740301</v>
      </c>
      <c r="I1739" s="249">
        <v>2.3903420523138799</v>
      </c>
      <c r="J1739" s="249">
        <v>-0.27710758389809098</v>
      </c>
      <c r="K1739" s="92">
        <v>-234.71012356168299</v>
      </c>
    </row>
    <row r="1740" spans="2:11" x14ac:dyDescent="0.2">
      <c r="B1740" s="295">
        <v>22</v>
      </c>
      <c r="C1740" s="295">
        <v>5534</v>
      </c>
      <c r="D1740" s="312" t="s">
        <v>2309</v>
      </c>
      <c r="E1740" s="310">
        <v>254</v>
      </c>
      <c r="F1740" s="310">
        <v>87</v>
      </c>
      <c r="G1740" s="310">
        <v>199</v>
      </c>
      <c r="H1740" s="311">
        <v>0.34251968503937003</v>
      </c>
      <c r="I1740" s="249">
        <v>1.7135678391959801</v>
      </c>
      <c r="J1740" s="249">
        <v>-0.39563618702431103</v>
      </c>
      <c r="K1740" s="92">
        <v>-100.49159150417501</v>
      </c>
    </row>
    <row r="1741" spans="2:11" x14ac:dyDescent="0.2">
      <c r="B1741" s="295">
        <v>22</v>
      </c>
      <c r="C1741" s="295">
        <v>5535</v>
      </c>
      <c r="D1741" s="312" t="s">
        <v>2310</v>
      </c>
      <c r="E1741" s="310">
        <v>781</v>
      </c>
      <c r="F1741" s="310">
        <v>311</v>
      </c>
      <c r="G1741" s="310">
        <v>413</v>
      </c>
      <c r="H1741" s="311">
        <v>0.39820742637644002</v>
      </c>
      <c r="I1741" s="249">
        <v>2.64406779661017</v>
      </c>
      <c r="J1741" s="249">
        <v>-0.27573239823376899</v>
      </c>
      <c r="K1741" s="92">
        <v>-215.34700302057399</v>
      </c>
    </row>
    <row r="1742" spans="2:11" x14ac:dyDescent="0.2">
      <c r="B1742" s="295">
        <v>22</v>
      </c>
      <c r="C1742" s="295">
        <v>5537</v>
      </c>
      <c r="D1742" s="312" t="s">
        <v>2311</v>
      </c>
      <c r="E1742" s="310">
        <v>1212</v>
      </c>
      <c r="F1742" s="310">
        <v>148</v>
      </c>
      <c r="G1742" s="310">
        <v>714</v>
      </c>
      <c r="H1742" s="311">
        <v>0.12211221122112199</v>
      </c>
      <c r="I1742" s="249">
        <v>1.9047619047619</v>
      </c>
      <c r="J1742" s="249">
        <v>-0.61792548210436704</v>
      </c>
      <c r="K1742" s="92">
        <v>-748.92568431049301</v>
      </c>
    </row>
    <row r="1743" spans="2:11" x14ac:dyDescent="0.2">
      <c r="B1743" s="295">
        <v>22</v>
      </c>
      <c r="C1743" s="295">
        <v>5539</v>
      </c>
      <c r="D1743" s="312" t="s">
        <v>2312</v>
      </c>
      <c r="E1743" s="310">
        <v>1004</v>
      </c>
      <c r="F1743" s="310">
        <v>156</v>
      </c>
      <c r="G1743" s="310">
        <v>895</v>
      </c>
      <c r="H1743" s="311">
        <v>0.155378486055777</v>
      </c>
      <c r="I1743" s="249">
        <v>1.2960893854748601</v>
      </c>
      <c r="J1743" s="249">
        <v>-0.60754155450788405</v>
      </c>
      <c r="K1743" s="92">
        <v>-609.97172072591502</v>
      </c>
    </row>
    <row r="1744" spans="2:11" x14ac:dyDescent="0.2">
      <c r="B1744" s="295">
        <v>22</v>
      </c>
      <c r="C1744" s="295">
        <v>5540</v>
      </c>
      <c r="D1744" s="312" t="s">
        <v>2313</v>
      </c>
      <c r="E1744" s="310">
        <v>1780</v>
      </c>
      <c r="F1744" s="310">
        <v>254</v>
      </c>
      <c r="G1744" s="310">
        <v>1184</v>
      </c>
      <c r="H1744" s="311">
        <v>0.142696629213483</v>
      </c>
      <c r="I1744" s="249">
        <v>1.7179054054054099</v>
      </c>
      <c r="J1744" s="249">
        <v>-0.57876609216907604</v>
      </c>
      <c r="K1744" s="92">
        <v>-1030.20364406096</v>
      </c>
    </row>
    <row r="1745" spans="2:11" x14ac:dyDescent="0.2">
      <c r="B1745" s="295">
        <v>22</v>
      </c>
      <c r="C1745" s="295">
        <v>5541</v>
      </c>
      <c r="D1745" s="312" t="s">
        <v>2314</v>
      </c>
      <c r="E1745" s="310">
        <v>1119</v>
      </c>
      <c r="F1745" s="310">
        <v>304</v>
      </c>
      <c r="G1745" s="310">
        <v>1063</v>
      </c>
      <c r="H1745" s="311">
        <v>0.27167113494191197</v>
      </c>
      <c r="I1745" s="249">
        <v>1.3386641580432701</v>
      </c>
      <c r="J1745" s="249">
        <v>-0.46202110551377101</v>
      </c>
      <c r="K1745" s="92">
        <v>-517.00161706991003</v>
      </c>
    </row>
    <row r="1746" spans="2:11" x14ac:dyDescent="0.2">
      <c r="B1746" s="295">
        <v>22</v>
      </c>
      <c r="C1746" s="295">
        <v>5551</v>
      </c>
      <c r="D1746" s="312" t="s">
        <v>2315</v>
      </c>
      <c r="E1746" s="310">
        <v>505</v>
      </c>
      <c r="F1746" s="310">
        <v>123</v>
      </c>
      <c r="G1746" s="310">
        <v>742</v>
      </c>
      <c r="H1746" s="311">
        <v>0.243564356435644</v>
      </c>
      <c r="I1746" s="249">
        <v>0.84636118598382704</v>
      </c>
      <c r="J1746" s="249">
        <v>-0.53630147307991705</v>
      </c>
      <c r="K1746" s="92">
        <v>-270.83224390535798</v>
      </c>
    </row>
    <row r="1747" spans="2:11" x14ac:dyDescent="0.2">
      <c r="B1747" s="295">
        <v>22</v>
      </c>
      <c r="C1747" s="295">
        <v>5552</v>
      </c>
      <c r="D1747" s="312" t="s">
        <v>2316</v>
      </c>
      <c r="E1747" s="310">
        <v>655</v>
      </c>
      <c r="F1747" s="310">
        <v>198</v>
      </c>
      <c r="G1747" s="310">
        <v>1678</v>
      </c>
      <c r="H1747" s="311">
        <v>0.30229007633587801</v>
      </c>
      <c r="I1747" s="249">
        <v>0.50834326579261002</v>
      </c>
      <c r="J1747" s="249">
        <v>-0.47229719220589</v>
      </c>
      <c r="K1747" s="92">
        <v>-309.354660894858</v>
      </c>
    </row>
    <row r="1748" spans="2:11" x14ac:dyDescent="0.2">
      <c r="B1748" s="295">
        <v>22</v>
      </c>
      <c r="C1748" s="295">
        <v>5553</v>
      </c>
      <c r="D1748" s="312" t="s">
        <v>2317</v>
      </c>
      <c r="E1748" s="310">
        <v>1035</v>
      </c>
      <c r="F1748" s="310">
        <v>439</v>
      </c>
      <c r="G1748" s="310">
        <v>386</v>
      </c>
      <c r="H1748" s="311">
        <v>0.42415458937198097</v>
      </c>
      <c r="I1748" s="249">
        <v>3.8186528497409302</v>
      </c>
      <c r="J1748" s="249">
        <v>-0.19295780044400601</v>
      </c>
      <c r="K1748" s="92">
        <v>-199.71132345954601</v>
      </c>
    </row>
    <row r="1749" spans="2:11" x14ac:dyDescent="0.2">
      <c r="B1749" s="295">
        <v>22</v>
      </c>
      <c r="C1749" s="295">
        <v>5554</v>
      </c>
      <c r="D1749" s="312" t="s">
        <v>2318</v>
      </c>
      <c r="E1749" s="310">
        <v>995</v>
      </c>
      <c r="F1749" s="310">
        <v>188</v>
      </c>
      <c r="G1749" s="310">
        <v>1136</v>
      </c>
      <c r="H1749" s="311">
        <v>0.18894472361809</v>
      </c>
      <c r="I1749" s="249">
        <v>1.04137323943662</v>
      </c>
      <c r="J1749" s="249">
        <v>-0.57669070966524905</v>
      </c>
      <c r="K1749" s="92">
        <v>-573.80725611692299</v>
      </c>
    </row>
    <row r="1750" spans="2:11" x14ac:dyDescent="0.2">
      <c r="B1750" s="295">
        <v>22</v>
      </c>
      <c r="C1750" s="295">
        <v>5555</v>
      </c>
      <c r="D1750" s="312" t="s">
        <v>2319</v>
      </c>
      <c r="E1750" s="310">
        <v>403</v>
      </c>
      <c r="F1750" s="310">
        <v>122</v>
      </c>
      <c r="G1750" s="310">
        <v>406</v>
      </c>
      <c r="H1750" s="311">
        <v>0.30272952853598001</v>
      </c>
      <c r="I1750" s="249">
        <v>1.2931034482758601</v>
      </c>
      <c r="J1750" s="249">
        <v>-0.45298437941450798</v>
      </c>
      <c r="K1750" s="92">
        <v>-182.552704904047</v>
      </c>
    </row>
    <row r="1751" spans="2:11" x14ac:dyDescent="0.2">
      <c r="B1751" s="295">
        <v>22</v>
      </c>
      <c r="C1751" s="295">
        <v>5556</v>
      </c>
      <c r="D1751" s="312" t="s">
        <v>2320</v>
      </c>
      <c r="E1751" s="310">
        <v>448</v>
      </c>
      <c r="F1751" s="310">
        <v>44</v>
      </c>
      <c r="G1751" s="310">
        <v>680</v>
      </c>
      <c r="H1751" s="311">
        <v>9.8214285714285698E-2</v>
      </c>
      <c r="I1751" s="249">
        <v>0.72352941176470598</v>
      </c>
      <c r="J1751" s="249">
        <v>-0.71745334342832501</v>
      </c>
      <c r="K1751" s="92">
        <v>-321.41909785589002</v>
      </c>
    </row>
    <row r="1752" spans="2:11" x14ac:dyDescent="0.2">
      <c r="B1752" s="295">
        <v>22</v>
      </c>
      <c r="C1752" s="295">
        <v>5557</v>
      </c>
      <c r="D1752" s="312" t="s">
        <v>2321</v>
      </c>
      <c r="E1752" s="310">
        <v>218</v>
      </c>
      <c r="F1752" s="310">
        <v>24</v>
      </c>
      <c r="G1752" s="310">
        <v>792</v>
      </c>
      <c r="H1752" s="311">
        <v>0.11009174311926601</v>
      </c>
      <c r="I1752" s="249">
        <v>0.30555555555555602</v>
      </c>
      <c r="J1752" s="249">
        <v>-0.72674113794485595</v>
      </c>
      <c r="K1752" s="92">
        <v>-158.42956807197899</v>
      </c>
    </row>
    <row r="1753" spans="2:11" x14ac:dyDescent="0.2">
      <c r="B1753" s="295">
        <v>22</v>
      </c>
      <c r="C1753" s="295">
        <v>5559</v>
      </c>
      <c r="D1753" s="312" t="s">
        <v>2322</v>
      </c>
      <c r="E1753" s="310">
        <v>410</v>
      </c>
      <c r="F1753" s="310">
        <v>99</v>
      </c>
      <c r="G1753" s="310">
        <v>474</v>
      </c>
      <c r="H1753" s="311">
        <v>0.241463414634146</v>
      </c>
      <c r="I1753" s="249">
        <v>1.0738396624472599</v>
      </c>
      <c r="J1753" s="249">
        <v>-0.53419721267195597</v>
      </c>
      <c r="K1753" s="92">
        <v>-219.020857195502</v>
      </c>
    </row>
    <row r="1754" spans="2:11" x14ac:dyDescent="0.2">
      <c r="B1754" s="295">
        <v>22</v>
      </c>
      <c r="C1754" s="295">
        <v>5560</v>
      </c>
      <c r="D1754" s="312" t="s">
        <v>2323</v>
      </c>
      <c r="E1754" s="310">
        <v>238</v>
      </c>
      <c r="F1754" s="310">
        <v>26</v>
      </c>
      <c r="G1754" s="310">
        <v>344</v>
      </c>
      <c r="H1754" s="311">
        <v>0.109243697478992</v>
      </c>
      <c r="I1754" s="249">
        <v>0.76744186046511598</v>
      </c>
      <c r="J1754" s="249">
        <v>-0.710440744246009</v>
      </c>
      <c r="K1754" s="92">
        <v>-169.08489713054999</v>
      </c>
    </row>
    <row r="1755" spans="2:11" x14ac:dyDescent="0.2">
      <c r="B1755" s="295">
        <v>22</v>
      </c>
      <c r="C1755" s="295">
        <v>5561</v>
      </c>
      <c r="D1755" s="312" t="s">
        <v>2324</v>
      </c>
      <c r="E1755" s="310">
        <v>3357</v>
      </c>
      <c r="F1755" s="310">
        <v>1482</v>
      </c>
      <c r="G1755" s="310">
        <v>766</v>
      </c>
      <c r="H1755" s="311">
        <v>0.441465594280608</v>
      </c>
      <c r="I1755" s="249">
        <v>6.3172323759791098</v>
      </c>
      <c r="J1755" s="249">
        <v>3.90214235805724E-3</v>
      </c>
      <c r="K1755" s="92">
        <v>13.099491895998099</v>
      </c>
    </row>
    <row r="1756" spans="2:11" x14ac:dyDescent="0.2">
      <c r="B1756" s="295">
        <v>22</v>
      </c>
      <c r="C1756" s="295">
        <v>5562</v>
      </c>
      <c r="D1756" s="312" t="s">
        <v>2325</v>
      </c>
      <c r="E1756" s="310">
        <v>122</v>
      </c>
      <c r="F1756" s="310">
        <v>23</v>
      </c>
      <c r="G1756" s="310">
        <v>551</v>
      </c>
      <c r="H1756" s="311">
        <v>0.188524590163934</v>
      </c>
      <c r="I1756" s="249">
        <v>0.26315789473684198</v>
      </c>
      <c r="J1756" s="249">
        <v>-0.63760573404848797</v>
      </c>
      <c r="K1756" s="92">
        <v>-77.787899553915494</v>
      </c>
    </row>
    <row r="1757" spans="2:11" x14ac:dyDescent="0.2">
      <c r="B1757" s="295">
        <v>22</v>
      </c>
      <c r="C1757" s="295">
        <v>5563</v>
      </c>
      <c r="D1757" s="312" t="s">
        <v>2326</v>
      </c>
      <c r="E1757" s="310">
        <v>158</v>
      </c>
      <c r="F1757" s="310">
        <v>37</v>
      </c>
      <c r="G1757" s="310">
        <v>322</v>
      </c>
      <c r="H1757" s="311">
        <v>0.234177215189873</v>
      </c>
      <c r="I1757" s="249">
        <v>0.605590062111801</v>
      </c>
      <c r="J1757" s="249">
        <v>-0.56913093139000104</v>
      </c>
      <c r="K1757" s="92">
        <v>-89.922687159620196</v>
      </c>
    </row>
    <row r="1758" spans="2:11" x14ac:dyDescent="0.2">
      <c r="B1758" s="295">
        <v>22</v>
      </c>
      <c r="C1758" s="295">
        <v>5564</v>
      </c>
      <c r="D1758" s="312" t="s">
        <v>2327</v>
      </c>
      <c r="E1758" s="310">
        <v>101</v>
      </c>
      <c r="F1758" s="310">
        <v>25</v>
      </c>
      <c r="G1758" s="310">
        <v>201</v>
      </c>
      <c r="H1758" s="311">
        <v>0.24752475247524799</v>
      </c>
      <c r="I1758" s="249">
        <v>0.62686567164179097</v>
      </c>
      <c r="J1758" s="249">
        <v>-0.55445268116752799</v>
      </c>
      <c r="K1758" s="92">
        <v>-55.999720797920297</v>
      </c>
    </row>
    <row r="1759" spans="2:11" x14ac:dyDescent="0.2">
      <c r="B1759" s="295">
        <v>22</v>
      </c>
      <c r="C1759" s="295">
        <v>5565</v>
      </c>
      <c r="D1759" s="312" t="s">
        <v>2328</v>
      </c>
      <c r="E1759" s="310">
        <v>493</v>
      </c>
      <c r="F1759" s="310">
        <v>117</v>
      </c>
      <c r="G1759" s="310">
        <v>513</v>
      </c>
      <c r="H1759" s="311">
        <v>0.237322515212982</v>
      </c>
      <c r="I1759" s="249">
        <v>1.1890838206627701</v>
      </c>
      <c r="J1759" s="249">
        <v>-0.53194811427768796</v>
      </c>
      <c r="K1759" s="92">
        <v>-262.25042033890003</v>
      </c>
    </row>
    <row r="1760" spans="2:11" x14ac:dyDescent="0.2">
      <c r="B1760" s="295">
        <v>22</v>
      </c>
      <c r="C1760" s="295">
        <v>5566</v>
      </c>
      <c r="D1760" s="312" t="s">
        <v>2329</v>
      </c>
      <c r="E1760" s="310">
        <v>373</v>
      </c>
      <c r="F1760" s="310">
        <v>132</v>
      </c>
      <c r="G1760" s="310">
        <v>3181</v>
      </c>
      <c r="H1760" s="311">
        <v>0.35388739946380698</v>
      </c>
      <c r="I1760" s="249">
        <v>0.15875510845645999</v>
      </c>
      <c r="J1760" s="249">
        <v>-0.43334649643880502</v>
      </c>
      <c r="K1760" s="92">
        <v>-161.63824317167399</v>
      </c>
    </row>
    <row r="1761" spans="2:11" x14ac:dyDescent="0.2">
      <c r="B1761" s="295">
        <v>22</v>
      </c>
      <c r="C1761" s="295">
        <v>5568</v>
      </c>
      <c r="D1761" s="312" t="s">
        <v>2330</v>
      </c>
      <c r="E1761" s="310">
        <v>4863</v>
      </c>
      <c r="F1761" s="310">
        <v>1649</v>
      </c>
      <c r="G1761" s="310">
        <v>3875</v>
      </c>
      <c r="H1761" s="311">
        <v>0.33909109603125598</v>
      </c>
      <c r="I1761" s="249">
        <v>1.6805161290322601</v>
      </c>
      <c r="J1761" s="249">
        <v>-0.22944441934149101</v>
      </c>
      <c r="K1761" s="92">
        <v>-1115.7882112576699</v>
      </c>
    </row>
    <row r="1762" spans="2:11" x14ac:dyDescent="0.2">
      <c r="B1762" s="295">
        <v>22</v>
      </c>
      <c r="C1762" s="295">
        <v>5571</v>
      </c>
      <c r="D1762" s="312" t="s">
        <v>2331</v>
      </c>
      <c r="E1762" s="310">
        <v>876</v>
      </c>
      <c r="F1762" s="310">
        <v>128</v>
      </c>
      <c r="G1762" s="310">
        <v>1429</v>
      </c>
      <c r="H1762" s="311">
        <v>0.14611872146118701</v>
      </c>
      <c r="I1762" s="249">
        <v>0.70258922323302997</v>
      </c>
      <c r="J1762" s="249">
        <v>-0.644727060526885</v>
      </c>
      <c r="K1762" s="92">
        <v>-564.78090502155101</v>
      </c>
    </row>
    <row r="1763" spans="2:11" x14ac:dyDescent="0.2">
      <c r="B1763" s="295">
        <v>22</v>
      </c>
      <c r="C1763" s="295">
        <v>5581</v>
      </c>
      <c r="D1763" s="312" t="s">
        <v>2332</v>
      </c>
      <c r="E1763" s="310">
        <v>3724</v>
      </c>
      <c r="F1763" s="310">
        <v>481</v>
      </c>
      <c r="G1763" s="310">
        <v>256</v>
      </c>
      <c r="H1763" s="311">
        <v>0.12916219119226599</v>
      </c>
      <c r="I1763" s="249">
        <v>16.42578125</v>
      </c>
      <c r="J1763" s="249">
        <v>5.10865452883154E-3</v>
      </c>
      <c r="K1763" s="92">
        <v>19.024629465368701</v>
      </c>
    </row>
    <row r="1764" spans="2:11" x14ac:dyDescent="0.2">
      <c r="B1764" s="295">
        <v>22</v>
      </c>
      <c r="C1764" s="295">
        <v>5582</v>
      </c>
      <c r="D1764" s="312" t="s">
        <v>2333</v>
      </c>
      <c r="E1764" s="310">
        <v>4343</v>
      </c>
      <c r="F1764" s="310">
        <v>2160</v>
      </c>
      <c r="G1764" s="310">
        <v>454</v>
      </c>
      <c r="H1764" s="311">
        <v>0.49735206078747402</v>
      </c>
      <c r="I1764" s="249">
        <v>14.3237885462555</v>
      </c>
      <c r="J1764" s="249">
        <v>0.39505193325889798</v>
      </c>
      <c r="K1764" s="92">
        <v>1715.71054614339</v>
      </c>
    </row>
    <row r="1765" spans="2:11" x14ac:dyDescent="0.2">
      <c r="B1765" s="295">
        <v>22</v>
      </c>
      <c r="C1765" s="295">
        <v>5583</v>
      </c>
      <c r="D1765" s="312" t="s">
        <v>2334</v>
      </c>
      <c r="E1765" s="310">
        <v>7930</v>
      </c>
      <c r="F1765" s="310">
        <v>9147</v>
      </c>
      <c r="G1765" s="310">
        <v>550</v>
      </c>
      <c r="H1765" s="311">
        <v>1.15346784363178</v>
      </c>
      <c r="I1765" s="249">
        <v>31.0490909090909</v>
      </c>
      <c r="J1765" s="249">
        <v>1.9169731993196</v>
      </c>
      <c r="K1765" s="92">
        <v>15201.5974706044</v>
      </c>
    </row>
    <row r="1766" spans="2:11" x14ac:dyDescent="0.2">
      <c r="B1766" s="295">
        <v>22</v>
      </c>
      <c r="C1766" s="295">
        <v>5584</v>
      </c>
      <c r="D1766" s="312" t="s">
        <v>2335</v>
      </c>
      <c r="E1766" s="310">
        <v>9611</v>
      </c>
      <c r="F1766" s="310">
        <v>3087</v>
      </c>
      <c r="G1766" s="310">
        <v>461</v>
      </c>
      <c r="H1766" s="311">
        <v>0.32119446467589202</v>
      </c>
      <c r="I1766" s="249">
        <v>27.544468546637699</v>
      </c>
      <c r="J1766" s="249">
        <v>0.85386612490020697</v>
      </c>
      <c r="K1766" s="92">
        <v>8206.5073264158891</v>
      </c>
    </row>
    <row r="1767" spans="2:11" x14ac:dyDescent="0.2">
      <c r="B1767" s="295">
        <v>22</v>
      </c>
      <c r="C1767" s="295">
        <v>5585</v>
      </c>
      <c r="D1767" s="312" t="s">
        <v>2336</v>
      </c>
      <c r="E1767" s="310">
        <v>1470</v>
      </c>
      <c r="F1767" s="310">
        <v>145</v>
      </c>
      <c r="G1767" s="310">
        <v>192</v>
      </c>
      <c r="H1767" s="311">
        <v>9.8639455782312896E-2</v>
      </c>
      <c r="I1767" s="249">
        <v>8.4114583333333304</v>
      </c>
      <c r="J1767" s="249">
        <v>-0.40302914717883698</v>
      </c>
      <c r="K1767" s="92">
        <v>-592.45284635288999</v>
      </c>
    </row>
    <row r="1768" spans="2:11" x14ac:dyDescent="0.2">
      <c r="B1768" s="295">
        <v>22</v>
      </c>
      <c r="C1768" s="295">
        <v>5586</v>
      </c>
      <c r="D1768" s="312" t="s">
        <v>2337</v>
      </c>
      <c r="E1768" s="310">
        <v>139111</v>
      </c>
      <c r="F1768" s="310">
        <v>122138</v>
      </c>
      <c r="G1768" s="310">
        <v>4128</v>
      </c>
      <c r="H1768" s="311">
        <v>0.87798951916095802</v>
      </c>
      <c r="I1768" s="249">
        <v>63.287063953488399</v>
      </c>
      <c r="J1768" s="249">
        <v>7.6240249415465398</v>
      </c>
      <c r="K1768" s="92">
        <v>1060585.7336434801</v>
      </c>
    </row>
    <row r="1769" spans="2:11" x14ac:dyDescent="0.2">
      <c r="B1769" s="295">
        <v>22</v>
      </c>
      <c r="C1769" s="295">
        <v>5587</v>
      </c>
      <c r="D1769" s="312" t="s">
        <v>2338</v>
      </c>
      <c r="E1769" s="310">
        <v>8523</v>
      </c>
      <c r="F1769" s="310">
        <v>8344</v>
      </c>
      <c r="G1769" s="310">
        <v>972</v>
      </c>
      <c r="H1769" s="311">
        <v>0.97899800539716098</v>
      </c>
      <c r="I1769" s="249">
        <v>17.352880658436199</v>
      </c>
      <c r="J1769" s="249">
        <v>1.237934564356</v>
      </c>
      <c r="K1769" s="92">
        <v>10550.916292006201</v>
      </c>
    </row>
    <row r="1770" spans="2:11" x14ac:dyDescent="0.2">
      <c r="B1770" s="295">
        <v>22</v>
      </c>
      <c r="C1770" s="295">
        <v>5588</v>
      </c>
      <c r="D1770" s="312" t="s">
        <v>2339</v>
      </c>
      <c r="E1770" s="310">
        <v>1504</v>
      </c>
      <c r="F1770" s="310">
        <v>1058</v>
      </c>
      <c r="G1770" s="310">
        <v>49</v>
      </c>
      <c r="H1770" s="311">
        <v>0.70345744680851097</v>
      </c>
      <c r="I1770" s="249">
        <v>52.285714285714299</v>
      </c>
      <c r="J1770" s="249">
        <v>1.89931451792968</v>
      </c>
      <c r="K1770" s="92">
        <v>2856.56903496624</v>
      </c>
    </row>
    <row r="1771" spans="2:11" x14ac:dyDescent="0.2">
      <c r="B1771" s="295">
        <v>22</v>
      </c>
      <c r="C1771" s="295">
        <v>5589</v>
      </c>
      <c r="D1771" s="312" t="s">
        <v>2340</v>
      </c>
      <c r="E1771" s="310">
        <v>12399</v>
      </c>
      <c r="F1771" s="310">
        <v>6822</v>
      </c>
      <c r="G1771" s="310">
        <v>219</v>
      </c>
      <c r="H1771" s="311">
        <v>0.55020566174691499</v>
      </c>
      <c r="I1771" s="249">
        <v>87.767123287671197</v>
      </c>
      <c r="J1771" s="249">
        <v>3.3938623019126899</v>
      </c>
      <c r="K1771" s="92">
        <v>42080.498681415498</v>
      </c>
    </row>
    <row r="1772" spans="2:11" x14ac:dyDescent="0.2">
      <c r="B1772" s="295">
        <v>22</v>
      </c>
      <c r="C1772" s="295">
        <v>5590</v>
      </c>
      <c r="D1772" s="312" t="s">
        <v>2341</v>
      </c>
      <c r="E1772" s="310">
        <v>18313</v>
      </c>
      <c r="F1772" s="310">
        <v>5867</v>
      </c>
      <c r="G1772" s="310">
        <v>591</v>
      </c>
      <c r="H1772" s="311">
        <v>0.32037350516026902</v>
      </c>
      <c r="I1772" s="249">
        <v>40.913705583756297</v>
      </c>
      <c r="J1772" s="249">
        <v>1.6564363838307901</v>
      </c>
      <c r="K1772" s="92">
        <v>30334.3194970933</v>
      </c>
    </row>
    <row r="1773" spans="2:11" x14ac:dyDescent="0.2">
      <c r="B1773" s="295">
        <v>22</v>
      </c>
      <c r="C1773" s="295">
        <v>5591</v>
      </c>
      <c r="D1773" s="312" t="s">
        <v>2342</v>
      </c>
      <c r="E1773" s="310">
        <v>20927</v>
      </c>
      <c r="F1773" s="310">
        <v>13628</v>
      </c>
      <c r="G1773" s="310">
        <v>295</v>
      </c>
      <c r="H1773" s="311">
        <v>0.65121613226931696</v>
      </c>
      <c r="I1773" s="249">
        <v>117.135593220339</v>
      </c>
      <c r="J1773" s="249">
        <v>4.8864395627787296</v>
      </c>
      <c r="K1773" s="92">
        <v>102258.52073027</v>
      </c>
    </row>
    <row r="1774" spans="2:11" x14ac:dyDescent="0.2">
      <c r="B1774" s="295">
        <v>22</v>
      </c>
      <c r="C1774" s="295">
        <v>5592</v>
      </c>
      <c r="D1774" s="312" t="s">
        <v>2343</v>
      </c>
      <c r="E1774" s="310">
        <v>3309</v>
      </c>
      <c r="F1774" s="310">
        <v>1461</v>
      </c>
      <c r="G1774" s="310">
        <v>289</v>
      </c>
      <c r="H1774" s="311">
        <v>0.44152311876699901</v>
      </c>
      <c r="I1774" s="249">
        <v>16.505190311418701</v>
      </c>
      <c r="J1774" s="249">
        <v>0.367785814608805</v>
      </c>
      <c r="K1774" s="92">
        <v>1217.0032605405299</v>
      </c>
    </row>
    <row r="1775" spans="2:11" x14ac:dyDescent="0.2">
      <c r="B1775" s="295">
        <v>22</v>
      </c>
      <c r="C1775" s="295">
        <v>5601</v>
      </c>
      <c r="D1775" s="312" t="s">
        <v>2344</v>
      </c>
      <c r="E1775" s="310">
        <v>2239</v>
      </c>
      <c r="F1775" s="310">
        <v>837</v>
      </c>
      <c r="G1775" s="310">
        <v>220</v>
      </c>
      <c r="H1775" s="311">
        <v>0.37382760160786099</v>
      </c>
      <c r="I1775" s="249">
        <v>13.9818181818182</v>
      </c>
      <c r="J1775" s="249">
        <v>0.156090247586883</v>
      </c>
      <c r="K1775" s="92">
        <v>349.48606434702998</v>
      </c>
    </row>
    <row r="1776" spans="2:11" x14ac:dyDescent="0.2">
      <c r="B1776" s="295">
        <v>22</v>
      </c>
      <c r="C1776" s="295">
        <v>5604</v>
      </c>
      <c r="D1776" s="312" t="s">
        <v>2345</v>
      </c>
      <c r="E1776" s="310">
        <v>2078</v>
      </c>
      <c r="F1776" s="310">
        <v>960</v>
      </c>
      <c r="G1776" s="310">
        <v>1842</v>
      </c>
      <c r="H1776" s="311">
        <v>0.461982675649663</v>
      </c>
      <c r="I1776" s="249">
        <v>1.64929424538545</v>
      </c>
      <c r="J1776" s="249">
        <v>-0.18655078844855399</v>
      </c>
      <c r="K1776" s="92">
        <v>-387.65253839609602</v>
      </c>
    </row>
    <row r="1777" spans="2:11" x14ac:dyDescent="0.2">
      <c r="B1777" s="295">
        <v>22</v>
      </c>
      <c r="C1777" s="295">
        <v>5606</v>
      </c>
      <c r="D1777" s="312" t="s">
        <v>2346</v>
      </c>
      <c r="E1777" s="310">
        <v>10290</v>
      </c>
      <c r="F1777" s="310">
        <v>2922</v>
      </c>
      <c r="G1777" s="310">
        <v>840</v>
      </c>
      <c r="H1777" s="311">
        <v>0.28396501457725898</v>
      </c>
      <c r="I1777" s="249">
        <v>15.728571428571399</v>
      </c>
      <c r="J1777" s="249">
        <v>0.41038368857030999</v>
      </c>
      <c r="K1777" s="92">
        <v>4222.8481553884903</v>
      </c>
    </row>
    <row r="1778" spans="2:11" x14ac:dyDescent="0.2">
      <c r="B1778" s="295">
        <v>22</v>
      </c>
      <c r="C1778" s="295">
        <v>5607</v>
      </c>
      <c r="D1778" s="312" t="s">
        <v>2347</v>
      </c>
      <c r="E1778" s="310">
        <v>2880</v>
      </c>
      <c r="F1778" s="310">
        <v>1876</v>
      </c>
      <c r="G1778" s="310">
        <v>2218</v>
      </c>
      <c r="H1778" s="311">
        <v>0.65138888888888902</v>
      </c>
      <c r="I1778" s="249">
        <v>2.1442741208295799</v>
      </c>
      <c r="J1778" s="249">
        <v>8.86055317344496E-2</v>
      </c>
      <c r="K1778" s="92">
        <v>255.18393139521501</v>
      </c>
    </row>
    <row r="1779" spans="2:11" x14ac:dyDescent="0.2">
      <c r="B1779" s="295">
        <v>22</v>
      </c>
      <c r="C1779" s="295">
        <v>5609</v>
      </c>
      <c r="D1779" s="312" t="s">
        <v>2348</v>
      </c>
      <c r="E1779" s="310">
        <v>358</v>
      </c>
      <c r="F1779" s="310">
        <v>140</v>
      </c>
      <c r="G1779" s="310">
        <v>29</v>
      </c>
      <c r="H1779" s="311">
        <v>0.39106145251396601</v>
      </c>
      <c r="I1779" s="249">
        <v>17.172413793103399</v>
      </c>
      <c r="J1779" s="249">
        <v>0.22130085489380499</v>
      </c>
      <c r="K1779" s="92">
        <v>79.2257060519823</v>
      </c>
    </row>
    <row r="1780" spans="2:11" x14ac:dyDescent="0.2">
      <c r="B1780" s="295">
        <v>22</v>
      </c>
      <c r="C1780" s="295">
        <v>5610</v>
      </c>
      <c r="D1780" s="312" t="s">
        <v>2349</v>
      </c>
      <c r="E1780" s="310">
        <v>392</v>
      </c>
      <c r="F1780" s="310">
        <v>72</v>
      </c>
      <c r="G1780" s="310">
        <v>87</v>
      </c>
      <c r="H1780" s="311">
        <v>0.183673469387755</v>
      </c>
      <c r="I1780" s="249">
        <v>5.3333333333333304</v>
      </c>
      <c r="J1780" s="249">
        <v>-0.45144128704851599</v>
      </c>
      <c r="K1780" s="92">
        <v>-176.96498452301799</v>
      </c>
    </row>
    <row r="1781" spans="2:11" x14ac:dyDescent="0.2">
      <c r="B1781" s="295">
        <v>22</v>
      </c>
      <c r="C1781" s="295">
        <v>5611</v>
      </c>
      <c r="D1781" s="312" t="s">
        <v>2350</v>
      </c>
      <c r="E1781" s="310">
        <v>3357</v>
      </c>
      <c r="F1781" s="310">
        <v>1506</v>
      </c>
      <c r="G1781" s="310">
        <v>1609</v>
      </c>
      <c r="H1781" s="311">
        <v>0.44861483467381602</v>
      </c>
      <c r="I1781" s="249">
        <v>3.0223741454319502</v>
      </c>
      <c r="J1781" s="249">
        <v>-0.105746626488973</v>
      </c>
      <c r="K1781" s="92">
        <v>-354.991425123483</v>
      </c>
    </row>
    <row r="1782" spans="2:11" x14ac:dyDescent="0.2">
      <c r="B1782" s="295">
        <v>22</v>
      </c>
      <c r="C1782" s="295">
        <v>5613</v>
      </c>
      <c r="D1782" s="312" t="s">
        <v>2351</v>
      </c>
      <c r="E1782" s="310">
        <v>5369</v>
      </c>
      <c r="F1782" s="310">
        <v>1855</v>
      </c>
      <c r="G1782" s="310">
        <v>960</v>
      </c>
      <c r="H1782" s="311">
        <v>0.34550195567144698</v>
      </c>
      <c r="I1782" s="249">
        <v>7.5250000000000004</v>
      </c>
      <c r="J1782" s="249">
        <v>6.8179826591856403E-3</v>
      </c>
      <c r="K1782" s="92">
        <v>36.6057488971677</v>
      </c>
    </row>
    <row r="1783" spans="2:11" x14ac:dyDescent="0.2">
      <c r="B1783" s="295">
        <v>22</v>
      </c>
      <c r="C1783" s="295">
        <v>5621</v>
      </c>
      <c r="D1783" s="312" t="s">
        <v>2352</v>
      </c>
      <c r="E1783" s="310">
        <v>535</v>
      </c>
      <c r="F1783" s="310">
        <v>1598</v>
      </c>
      <c r="G1783" s="310">
        <v>388</v>
      </c>
      <c r="H1783" s="311">
        <v>2.9869158878504698</v>
      </c>
      <c r="I1783" s="249">
        <v>5.4974226804123703</v>
      </c>
      <c r="J1783" s="249">
        <v>2.927573604809</v>
      </c>
      <c r="K1783" s="92">
        <v>1566.25187857281</v>
      </c>
    </row>
    <row r="1784" spans="2:11" x14ac:dyDescent="0.2">
      <c r="B1784" s="295">
        <v>22</v>
      </c>
      <c r="C1784" s="295">
        <v>5622</v>
      </c>
      <c r="D1784" s="312" t="s">
        <v>2353</v>
      </c>
      <c r="E1784" s="310">
        <v>548</v>
      </c>
      <c r="F1784" s="310">
        <v>375</v>
      </c>
      <c r="G1784" s="310">
        <v>293</v>
      </c>
      <c r="H1784" s="311">
        <v>0.684306569343066</v>
      </c>
      <c r="I1784" s="249">
        <v>3.1501706484641598</v>
      </c>
      <c r="J1784" s="249">
        <v>7.7478157303693507E-2</v>
      </c>
      <c r="K1784" s="92">
        <v>42.458030202423998</v>
      </c>
    </row>
    <row r="1785" spans="2:11" x14ac:dyDescent="0.2">
      <c r="B1785" s="295">
        <v>22</v>
      </c>
      <c r="C1785" s="295">
        <v>5623</v>
      </c>
      <c r="D1785" s="312" t="s">
        <v>2354</v>
      </c>
      <c r="E1785" s="310">
        <v>651</v>
      </c>
      <c r="F1785" s="310">
        <v>119</v>
      </c>
      <c r="G1785" s="310">
        <v>211</v>
      </c>
      <c r="H1785" s="311">
        <v>0.18279569892473099</v>
      </c>
      <c r="I1785" s="249">
        <v>3.6492890995260701</v>
      </c>
      <c r="J1785" s="249">
        <v>-0.50329154389493402</v>
      </c>
      <c r="K1785" s="92">
        <v>-327.64279507560201</v>
      </c>
    </row>
    <row r="1786" spans="2:11" x14ac:dyDescent="0.2">
      <c r="B1786" s="295">
        <v>22</v>
      </c>
      <c r="C1786" s="295">
        <v>5624</v>
      </c>
      <c r="D1786" s="312" t="s">
        <v>2355</v>
      </c>
      <c r="E1786" s="310">
        <v>8736</v>
      </c>
      <c r="F1786" s="310">
        <v>6474</v>
      </c>
      <c r="G1786" s="310">
        <v>474</v>
      </c>
      <c r="H1786" s="311">
        <v>0.74107142857142905</v>
      </c>
      <c r="I1786" s="249">
        <v>32.088607594936697</v>
      </c>
      <c r="J1786" s="249">
        <v>1.48881581260805</v>
      </c>
      <c r="K1786" s="92">
        <v>13006.2949389439</v>
      </c>
    </row>
    <row r="1787" spans="2:11" x14ac:dyDescent="0.2">
      <c r="B1787" s="295">
        <v>22</v>
      </c>
      <c r="C1787" s="295">
        <v>5625</v>
      </c>
      <c r="D1787" s="312" t="s">
        <v>2356</v>
      </c>
      <c r="E1787" s="310">
        <v>375</v>
      </c>
      <c r="F1787" s="310">
        <v>78</v>
      </c>
      <c r="G1787" s="310">
        <v>304</v>
      </c>
      <c r="H1787" s="311">
        <v>0.20799999999999999</v>
      </c>
      <c r="I1787" s="249">
        <v>1.4901315789473699</v>
      </c>
      <c r="J1787" s="249">
        <v>-0.56076349130615899</v>
      </c>
      <c r="K1787" s="92">
        <v>-210.28630923981001</v>
      </c>
    </row>
    <row r="1788" spans="2:11" x14ac:dyDescent="0.2">
      <c r="B1788" s="295">
        <v>22</v>
      </c>
      <c r="C1788" s="295">
        <v>5627</v>
      </c>
      <c r="D1788" s="312" t="s">
        <v>2357</v>
      </c>
      <c r="E1788" s="310">
        <v>7727</v>
      </c>
      <c r="F1788" s="310">
        <v>3554</v>
      </c>
      <c r="G1788" s="310">
        <v>164</v>
      </c>
      <c r="H1788" s="311">
        <v>0.45994564514041703</v>
      </c>
      <c r="I1788" s="249">
        <v>68.786585365853696</v>
      </c>
      <c r="J1788" s="249">
        <v>2.4304558387270001</v>
      </c>
      <c r="K1788" s="92">
        <v>18780.132265843498</v>
      </c>
    </row>
    <row r="1789" spans="2:11" x14ac:dyDescent="0.2">
      <c r="B1789" s="295">
        <v>22</v>
      </c>
      <c r="C1789" s="295">
        <v>5628</v>
      </c>
      <c r="D1789" s="312" t="s">
        <v>2358</v>
      </c>
      <c r="E1789" s="310">
        <v>359</v>
      </c>
      <c r="F1789" s="310">
        <v>65</v>
      </c>
      <c r="G1789" s="310">
        <v>86</v>
      </c>
      <c r="H1789" s="311">
        <v>0.18105849582172701</v>
      </c>
      <c r="I1789" s="249">
        <v>4.9302325581395303</v>
      </c>
      <c r="J1789" s="249">
        <v>-0.47027630685865002</v>
      </c>
      <c r="K1789" s="92">
        <v>-168.82919416225499</v>
      </c>
    </row>
    <row r="1790" spans="2:11" x14ac:dyDescent="0.2">
      <c r="B1790" s="295">
        <v>22</v>
      </c>
      <c r="C1790" s="295">
        <v>5629</v>
      </c>
      <c r="D1790" s="312" t="s">
        <v>2359</v>
      </c>
      <c r="E1790" s="310">
        <v>190</v>
      </c>
      <c r="F1790" s="310">
        <v>47</v>
      </c>
      <c r="G1790" s="310">
        <v>101</v>
      </c>
      <c r="H1790" s="311">
        <v>0.24736842105263199</v>
      </c>
      <c r="I1790" s="249">
        <v>2.34653465346535</v>
      </c>
      <c r="J1790" s="249">
        <v>-0.48961759467379101</v>
      </c>
      <c r="K1790" s="92">
        <v>-93.027342988020294</v>
      </c>
    </row>
    <row r="1791" spans="2:11" x14ac:dyDescent="0.2">
      <c r="B1791" s="295">
        <v>22</v>
      </c>
      <c r="C1791" s="295">
        <v>5631</v>
      </c>
      <c r="D1791" s="312" t="s">
        <v>2360</v>
      </c>
      <c r="E1791" s="310">
        <v>747</v>
      </c>
      <c r="F1791" s="310">
        <v>108</v>
      </c>
      <c r="G1791" s="310">
        <v>329</v>
      </c>
      <c r="H1791" s="311">
        <v>0.14457831325301199</v>
      </c>
      <c r="I1791" s="249">
        <v>2.5987841945288799</v>
      </c>
      <c r="J1791" s="249">
        <v>-0.58333165781302398</v>
      </c>
      <c r="K1791" s="92">
        <v>-435.748748386329</v>
      </c>
    </row>
    <row r="1792" spans="2:11" x14ac:dyDescent="0.2">
      <c r="B1792" s="295">
        <v>22</v>
      </c>
      <c r="C1792" s="295">
        <v>5632</v>
      </c>
      <c r="D1792" s="312" t="s">
        <v>2361</v>
      </c>
      <c r="E1792" s="310">
        <v>1611</v>
      </c>
      <c r="F1792" s="310">
        <v>919</v>
      </c>
      <c r="G1792" s="310">
        <v>167</v>
      </c>
      <c r="H1792" s="311">
        <v>0.57045313469894499</v>
      </c>
      <c r="I1792" s="249">
        <v>15.149700598802401</v>
      </c>
      <c r="J1792" s="249">
        <v>0.41085824441025398</v>
      </c>
      <c r="K1792" s="92">
        <v>661.89263174491896</v>
      </c>
    </row>
    <row r="1793" spans="2:11" x14ac:dyDescent="0.2">
      <c r="B1793" s="295">
        <v>22</v>
      </c>
      <c r="C1793" s="295">
        <v>5633</v>
      </c>
      <c r="D1793" s="312" t="s">
        <v>2362</v>
      </c>
      <c r="E1793" s="310">
        <v>2791</v>
      </c>
      <c r="F1793" s="310">
        <v>1506</v>
      </c>
      <c r="G1793" s="310">
        <v>386</v>
      </c>
      <c r="H1793" s="311">
        <v>0.53959154424937295</v>
      </c>
      <c r="I1793" s="249">
        <v>11.1321243523316</v>
      </c>
      <c r="J1793" s="249">
        <v>0.27351504416146499</v>
      </c>
      <c r="K1793" s="92">
        <v>763.38048825465</v>
      </c>
    </row>
    <row r="1794" spans="2:11" x14ac:dyDescent="0.2">
      <c r="B1794" s="295">
        <v>22</v>
      </c>
      <c r="C1794" s="295">
        <v>5634</v>
      </c>
      <c r="D1794" s="312" t="s">
        <v>2363</v>
      </c>
      <c r="E1794" s="310">
        <v>3058</v>
      </c>
      <c r="F1794" s="310">
        <v>817</v>
      </c>
      <c r="G1794" s="310">
        <v>1324</v>
      </c>
      <c r="H1794" s="311">
        <v>0.26716808371484602</v>
      </c>
      <c r="I1794" s="249">
        <v>2.9267371601208501</v>
      </c>
      <c r="J1794" s="249">
        <v>-0.33829363343951802</v>
      </c>
      <c r="K1794" s="92">
        <v>-1034.5019310580401</v>
      </c>
    </row>
    <row r="1795" spans="2:11" x14ac:dyDescent="0.2">
      <c r="B1795" s="295">
        <v>22</v>
      </c>
      <c r="C1795" s="295">
        <v>5635</v>
      </c>
      <c r="D1795" s="312" t="s">
        <v>2364</v>
      </c>
      <c r="E1795" s="310">
        <v>12863</v>
      </c>
      <c r="F1795" s="310">
        <v>16406</v>
      </c>
      <c r="G1795" s="310">
        <v>567</v>
      </c>
      <c r="H1795" s="311">
        <v>1.2754411879032901</v>
      </c>
      <c r="I1795" s="249">
        <v>51.620811287477999</v>
      </c>
      <c r="J1795" s="249">
        <v>2.9852920063428501</v>
      </c>
      <c r="K1795" s="92">
        <v>38399.811077587998</v>
      </c>
    </row>
    <row r="1796" spans="2:11" x14ac:dyDescent="0.2">
      <c r="B1796" s="295">
        <v>22</v>
      </c>
      <c r="C1796" s="295">
        <v>5636</v>
      </c>
      <c r="D1796" s="312" t="s">
        <v>2365</v>
      </c>
      <c r="E1796" s="310">
        <v>2898</v>
      </c>
      <c r="F1796" s="310">
        <v>2858</v>
      </c>
      <c r="G1796" s="310">
        <v>492</v>
      </c>
      <c r="H1796" s="311">
        <v>0.98619737750172498</v>
      </c>
      <c r="I1796" s="249">
        <v>11.699186991869899</v>
      </c>
      <c r="J1796" s="249">
        <v>0.83439645581030097</v>
      </c>
      <c r="K1796" s="92">
        <v>2418.0809289382501</v>
      </c>
    </row>
    <row r="1797" spans="2:11" x14ac:dyDescent="0.2">
      <c r="B1797" s="295">
        <v>22</v>
      </c>
      <c r="C1797" s="295">
        <v>5637</v>
      </c>
      <c r="D1797" s="312" t="s">
        <v>2366</v>
      </c>
      <c r="E1797" s="310">
        <v>999</v>
      </c>
      <c r="F1797" s="310">
        <v>845</v>
      </c>
      <c r="G1797" s="310">
        <v>394</v>
      </c>
      <c r="H1797" s="311">
        <v>0.84584584584584599</v>
      </c>
      <c r="I1797" s="249">
        <v>4.6802030456852801</v>
      </c>
      <c r="J1797" s="249">
        <v>0.34323827073315</v>
      </c>
      <c r="K1797" s="92">
        <v>342.895032462416</v>
      </c>
    </row>
    <row r="1798" spans="2:11" x14ac:dyDescent="0.2">
      <c r="B1798" s="295">
        <v>22</v>
      </c>
      <c r="C1798" s="295">
        <v>5638</v>
      </c>
      <c r="D1798" s="312" t="s">
        <v>2367</v>
      </c>
      <c r="E1798" s="310">
        <v>2592</v>
      </c>
      <c r="F1798" s="310">
        <v>1750</v>
      </c>
      <c r="G1798" s="310">
        <v>369</v>
      </c>
      <c r="H1798" s="311">
        <v>0.67515432098765404</v>
      </c>
      <c r="I1798" s="249">
        <v>11.7669376693767</v>
      </c>
      <c r="J1798" s="249">
        <v>0.451755699037997</v>
      </c>
      <c r="K1798" s="92">
        <v>1170.95077190649</v>
      </c>
    </row>
    <row r="1799" spans="2:11" x14ac:dyDescent="0.2">
      <c r="B1799" s="295">
        <v>22</v>
      </c>
      <c r="C1799" s="295">
        <v>5639</v>
      </c>
      <c r="D1799" s="312" t="s">
        <v>2368</v>
      </c>
      <c r="E1799" s="310">
        <v>786</v>
      </c>
      <c r="F1799" s="310">
        <v>222</v>
      </c>
      <c r="G1799" s="310">
        <v>205</v>
      </c>
      <c r="H1799" s="311">
        <v>0.28244274809160302</v>
      </c>
      <c r="I1799" s="249">
        <v>4.9170731707317099</v>
      </c>
      <c r="J1799" s="249">
        <v>-0.33305755189334402</v>
      </c>
      <c r="K1799" s="92">
        <v>-261.78323578816901</v>
      </c>
    </row>
    <row r="1800" spans="2:11" x14ac:dyDescent="0.2">
      <c r="B1800" s="295">
        <v>22</v>
      </c>
      <c r="C1800" s="295">
        <v>5640</v>
      </c>
      <c r="D1800" s="312" t="s">
        <v>2369</v>
      </c>
      <c r="E1800" s="310">
        <v>686</v>
      </c>
      <c r="F1800" s="310">
        <v>215</v>
      </c>
      <c r="G1800" s="310">
        <v>234</v>
      </c>
      <c r="H1800" s="311">
        <v>0.31341107871720097</v>
      </c>
      <c r="I1800" s="249">
        <v>3.8504273504273501</v>
      </c>
      <c r="J1800" s="249">
        <v>-0.337850408402534</v>
      </c>
      <c r="K1800" s="92">
        <v>-231.76538016413801</v>
      </c>
    </row>
    <row r="1801" spans="2:11" x14ac:dyDescent="0.2">
      <c r="B1801" s="295">
        <v>22</v>
      </c>
      <c r="C1801" s="295">
        <v>5642</v>
      </c>
      <c r="D1801" s="312" t="s">
        <v>2370</v>
      </c>
      <c r="E1801" s="310">
        <v>15708</v>
      </c>
      <c r="F1801" s="310">
        <v>10501</v>
      </c>
      <c r="G1801" s="310">
        <v>385</v>
      </c>
      <c r="H1801" s="311">
        <v>0.66851285968933005</v>
      </c>
      <c r="I1801" s="249">
        <v>68.075324675324694</v>
      </c>
      <c r="J1801" s="249">
        <v>2.9524699369953198</v>
      </c>
      <c r="K1801" s="92">
        <v>46377.397770322503</v>
      </c>
    </row>
    <row r="1802" spans="2:11" x14ac:dyDescent="0.2">
      <c r="B1802" s="295">
        <v>22</v>
      </c>
      <c r="C1802" s="295">
        <v>5643</v>
      </c>
      <c r="D1802" s="312" t="s">
        <v>2371</v>
      </c>
      <c r="E1802" s="310">
        <v>5287</v>
      </c>
      <c r="F1802" s="310">
        <v>1478</v>
      </c>
      <c r="G1802" s="310">
        <v>183</v>
      </c>
      <c r="H1802" s="311">
        <v>0.27955362209192403</v>
      </c>
      <c r="I1802" s="249">
        <v>36.967213114754102</v>
      </c>
      <c r="J1802" s="249">
        <v>0.98108711712436303</v>
      </c>
      <c r="K1802" s="92">
        <v>5187.0075882365099</v>
      </c>
    </row>
    <row r="1803" spans="2:11" x14ac:dyDescent="0.2">
      <c r="B1803" s="295">
        <v>22</v>
      </c>
      <c r="C1803" s="295">
        <v>5644</v>
      </c>
      <c r="D1803" s="312" t="s">
        <v>2372</v>
      </c>
      <c r="E1803" s="310">
        <v>398</v>
      </c>
      <c r="F1803" s="310">
        <v>77</v>
      </c>
      <c r="G1803" s="310">
        <v>116</v>
      </c>
      <c r="H1803" s="311">
        <v>0.19346733668341701</v>
      </c>
      <c r="I1803" s="249">
        <v>4.0948275862069003</v>
      </c>
      <c r="J1803" s="249">
        <v>-0.48389619000930301</v>
      </c>
      <c r="K1803" s="92">
        <v>-192.590683623703</v>
      </c>
    </row>
    <row r="1804" spans="2:11" x14ac:dyDescent="0.2">
      <c r="B1804" s="295">
        <v>22</v>
      </c>
      <c r="C1804" s="295">
        <v>5645</v>
      </c>
      <c r="D1804" s="312" t="s">
        <v>2373</v>
      </c>
      <c r="E1804" s="310">
        <v>458</v>
      </c>
      <c r="F1804" s="310">
        <v>473</v>
      </c>
      <c r="G1804" s="310">
        <v>171</v>
      </c>
      <c r="H1804" s="311">
        <v>1.03275109170306</v>
      </c>
      <c r="I1804" s="249">
        <v>5.4444444444444402</v>
      </c>
      <c r="J1804" s="249">
        <v>0.57508065926322705</v>
      </c>
      <c r="K1804" s="92">
        <v>263.386941942558</v>
      </c>
    </row>
    <row r="1805" spans="2:11" x14ac:dyDescent="0.2">
      <c r="B1805" s="295">
        <v>22</v>
      </c>
      <c r="C1805" s="295">
        <v>5646</v>
      </c>
      <c r="D1805" s="312" t="s">
        <v>2374</v>
      </c>
      <c r="E1805" s="310">
        <v>5682</v>
      </c>
      <c r="F1805" s="310">
        <v>2824</v>
      </c>
      <c r="G1805" s="310">
        <v>547</v>
      </c>
      <c r="H1805" s="311">
        <v>0.49700809574093602</v>
      </c>
      <c r="I1805" s="249">
        <v>15.5502742230347</v>
      </c>
      <c r="J1805" s="249">
        <v>0.48847486622076502</v>
      </c>
      <c r="K1805" s="92">
        <v>2775.5141898663901</v>
      </c>
    </row>
    <row r="1806" spans="2:11" x14ac:dyDescent="0.2">
      <c r="B1806" s="295">
        <v>22</v>
      </c>
      <c r="C1806" s="295">
        <v>5648</v>
      </c>
      <c r="D1806" s="312" t="s">
        <v>2375</v>
      </c>
      <c r="E1806" s="310">
        <v>4668</v>
      </c>
      <c r="F1806" s="310">
        <v>1391</v>
      </c>
      <c r="G1806" s="310">
        <v>182</v>
      </c>
      <c r="H1806" s="311">
        <v>0.29798628963153401</v>
      </c>
      <c r="I1806" s="249">
        <v>33.291208791208803</v>
      </c>
      <c r="J1806" s="249">
        <v>0.84828411614737398</v>
      </c>
      <c r="K1806" s="92">
        <v>3959.7902541759399</v>
      </c>
    </row>
    <row r="1807" spans="2:11" x14ac:dyDescent="0.2">
      <c r="B1807" s="295">
        <v>22</v>
      </c>
      <c r="C1807" s="295">
        <v>5649</v>
      </c>
      <c r="D1807" s="312" t="s">
        <v>2376</v>
      </c>
      <c r="E1807" s="310">
        <v>1933</v>
      </c>
      <c r="F1807" s="310">
        <v>2338</v>
      </c>
      <c r="G1807" s="310">
        <v>158</v>
      </c>
      <c r="H1807" s="311">
        <v>1.20951888256596</v>
      </c>
      <c r="I1807" s="249">
        <v>27.031645569620299</v>
      </c>
      <c r="J1807" s="249">
        <v>1.6170012011677899</v>
      </c>
      <c r="K1807" s="92">
        <v>3125.6633218573502</v>
      </c>
    </row>
    <row r="1808" spans="2:11" x14ac:dyDescent="0.2">
      <c r="B1808" s="295">
        <v>22</v>
      </c>
      <c r="C1808" s="295">
        <v>5650</v>
      </c>
      <c r="D1808" s="312" t="s">
        <v>2377</v>
      </c>
      <c r="E1808" s="310">
        <v>184</v>
      </c>
      <c r="F1808" s="310">
        <v>78</v>
      </c>
      <c r="G1808" s="310">
        <v>210</v>
      </c>
      <c r="H1808" s="311">
        <v>0.42391304347826098</v>
      </c>
      <c r="I1808" s="249">
        <v>1.2476190476190501</v>
      </c>
      <c r="J1808" s="249">
        <v>-0.31717596804522302</v>
      </c>
      <c r="K1808" s="92">
        <v>-58.360378120320902</v>
      </c>
    </row>
    <row r="1809" spans="2:11" x14ac:dyDescent="0.2">
      <c r="B1809" s="295">
        <v>22</v>
      </c>
      <c r="C1809" s="295">
        <v>5651</v>
      </c>
      <c r="D1809" s="312" t="s">
        <v>2378</v>
      </c>
      <c r="E1809" s="310">
        <v>962</v>
      </c>
      <c r="F1809" s="310">
        <v>1107</v>
      </c>
      <c r="G1809" s="310">
        <v>165</v>
      </c>
      <c r="H1809" s="311">
        <v>1.15072765072765</v>
      </c>
      <c r="I1809" s="249">
        <v>12.5393939393939</v>
      </c>
      <c r="J1809" s="249">
        <v>0.99017694270562395</v>
      </c>
      <c r="K1809" s="92">
        <v>952.55021888280999</v>
      </c>
    </row>
    <row r="1810" spans="2:11" x14ac:dyDescent="0.2">
      <c r="B1810" s="295">
        <v>22</v>
      </c>
      <c r="C1810" s="295">
        <v>5652</v>
      </c>
      <c r="D1810" s="312" t="s">
        <v>2379</v>
      </c>
      <c r="E1810" s="310">
        <v>608</v>
      </c>
      <c r="F1810" s="310">
        <v>98</v>
      </c>
      <c r="G1810" s="310">
        <v>307</v>
      </c>
      <c r="H1810" s="311">
        <v>0.16118421052631601</v>
      </c>
      <c r="I1810" s="249">
        <v>2.29967426710098</v>
      </c>
      <c r="J1810" s="249">
        <v>-0.57928719037287402</v>
      </c>
      <c r="K1810" s="92">
        <v>-352.20661174670698</v>
      </c>
    </row>
    <row r="1811" spans="2:11" x14ac:dyDescent="0.2">
      <c r="B1811" s="295">
        <v>22</v>
      </c>
      <c r="C1811" s="295">
        <v>5653</v>
      </c>
      <c r="D1811" s="312" t="s">
        <v>2380</v>
      </c>
      <c r="E1811" s="310">
        <v>885</v>
      </c>
      <c r="F1811" s="310">
        <v>178</v>
      </c>
      <c r="G1811" s="310">
        <v>215</v>
      </c>
      <c r="H1811" s="311">
        <v>0.20112994350282501</v>
      </c>
      <c r="I1811" s="249">
        <v>4.9441860465116303</v>
      </c>
      <c r="J1811" s="249">
        <v>-0.42608980229576299</v>
      </c>
      <c r="K1811" s="92">
        <v>-377.08947503175</v>
      </c>
    </row>
    <row r="1812" spans="2:11" x14ac:dyDescent="0.2">
      <c r="B1812" s="295">
        <v>22</v>
      </c>
      <c r="C1812" s="295">
        <v>5654</v>
      </c>
      <c r="D1812" s="312" t="s">
        <v>2381</v>
      </c>
      <c r="E1812" s="310">
        <v>508</v>
      </c>
      <c r="F1812" s="310">
        <v>140</v>
      </c>
      <c r="G1812" s="310">
        <v>682</v>
      </c>
      <c r="H1812" s="311">
        <v>0.27559055118110198</v>
      </c>
      <c r="I1812" s="249">
        <v>0.950146627565982</v>
      </c>
      <c r="J1812" s="249">
        <v>-0.49398928938584902</v>
      </c>
      <c r="K1812" s="92">
        <v>-250.94655900801101</v>
      </c>
    </row>
    <row r="1813" spans="2:11" x14ac:dyDescent="0.2">
      <c r="B1813" s="295">
        <v>22</v>
      </c>
      <c r="C1813" s="295">
        <v>5655</v>
      </c>
      <c r="D1813" s="312" t="s">
        <v>2382</v>
      </c>
      <c r="E1813" s="310">
        <v>1430</v>
      </c>
      <c r="F1813" s="310">
        <v>398</v>
      </c>
      <c r="G1813" s="310">
        <v>953</v>
      </c>
      <c r="H1813" s="311">
        <v>0.27832167832167798</v>
      </c>
      <c r="I1813" s="249">
        <v>1.9181532004197299</v>
      </c>
      <c r="J1813" s="249">
        <v>-0.42166383233925597</v>
      </c>
      <c r="K1813" s="92">
        <v>-602.97928024513601</v>
      </c>
    </row>
    <row r="1814" spans="2:11" x14ac:dyDescent="0.2">
      <c r="B1814" s="295">
        <v>22</v>
      </c>
      <c r="C1814" s="295">
        <v>5661</v>
      </c>
      <c r="D1814" s="312" t="s">
        <v>2383</v>
      </c>
      <c r="E1814" s="310">
        <v>384</v>
      </c>
      <c r="F1814" s="310">
        <v>73</v>
      </c>
      <c r="G1814" s="310">
        <v>342</v>
      </c>
      <c r="H1814" s="311">
        <v>0.19010416666666699</v>
      </c>
      <c r="I1814" s="249">
        <v>1.33625730994152</v>
      </c>
      <c r="J1814" s="249">
        <v>-0.58745046470909901</v>
      </c>
      <c r="K1814" s="92">
        <v>-225.58097844829399</v>
      </c>
    </row>
    <row r="1815" spans="2:11" x14ac:dyDescent="0.2">
      <c r="B1815" s="295">
        <v>22</v>
      </c>
      <c r="C1815" s="295">
        <v>5663</v>
      </c>
      <c r="D1815" s="312" t="s">
        <v>2384</v>
      </c>
      <c r="E1815" s="310">
        <v>214</v>
      </c>
      <c r="F1815" s="310">
        <v>31</v>
      </c>
      <c r="G1815" s="310">
        <v>313</v>
      </c>
      <c r="H1815" s="311">
        <v>0.144859813084112</v>
      </c>
      <c r="I1815" s="249">
        <v>0.78274760383386599</v>
      </c>
      <c r="J1815" s="249">
        <v>-0.667995432915655</v>
      </c>
      <c r="K1815" s="92">
        <v>-142.95102264395001</v>
      </c>
    </row>
    <row r="1816" spans="2:11" x14ac:dyDescent="0.2">
      <c r="B1816" s="295">
        <v>22</v>
      </c>
      <c r="C1816" s="295">
        <v>5665</v>
      </c>
      <c r="D1816" s="312" t="s">
        <v>2385</v>
      </c>
      <c r="E1816" s="310">
        <v>215</v>
      </c>
      <c r="F1816" s="310">
        <v>61</v>
      </c>
      <c r="G1816" s="310">
        <v>514</v>
      </c>
      <c r="H1816" s="311">
        <v>0.28372093023255801</v>
      </c>
      <c r="I1816" s="249">
        <v>0.53696498054474695</v>
      </c>
      <c r="J1816" s="249">
        <v>-0.50995101551639199</v>
      </c>
      <c r="K1816" s="92">
        <v>-109.639468336024</v>
      </c>
    </row>
    <row r="1817" spans="2:11" x14ac:dyDescent="0.2">
      <c r="B1817" s="295">
        <v>22</v>
      </c>
      <c r="C1817" s="295">
        <v>5669</v>
      </c>
      <c r="D1817" s="312" t="s">
        <v>2386</v>
      </c>
      <c r="E1817" s="310">
        <v>313</v>
      </c>
      <c r="F1817" s="310">
        <v>55</v>
      </c>
      <c r="G1817" s="310">
        <v>494</v>
      </c>
      <c r="H1817" s="311">
        <v>0.17571884984025599</v>
      </c>
      <c r="I1817" s="249">
        <v>0.74493927125506099</v>
      </c>
      <c r="J1817" s="249">
        <v>-0.62859456318444895</v>
      </c>
      <c r="K1817" s="92">
        <v>-196.75009827673301</v>
      </c>
    </row>
    <row r="1818" spans="2:11" x14ac:dyDescent="0.2">
      <c r="B1818" s="295">
        <v>22</v>
      </c>
      <c r="C1818" s="295">
        <v>5671</v>
      </c>
      <c r="D1818" s="312" t="s">
        <v>2387</v>
      </c>
      <c r="E1818" s="310">
        <v>239</v>
      </c>
      <c r="F1818" s="310">
        <v>71</v>
      </c>
      <c r="G1818" s="310">
        <v>325</v>
      </c>
      <c r="H1818" s="311">
        <v>0.29707112970711302</v>
      </c>
      <c r="I1818" s="249">
        <v>0.95384615384615401</v>
      </c>
      <c r="J1818" s="249">
        <v>-0.47805909814828701</v>
      </c>
      <c r="K1818" s="92">
        <v>-114.256124457441</v>
      </c>
    </row>
    <row r="1819" spans="2:11" x14ac:dyDescent="0.2">
      <c r="B1819" s="295">
        <v>22</v>
      </c>
      <c r="C1819" s="295">
        <v>5673</v>
      </c>
      <c r="D1819" s="312" t="s">
        <v>2388</v>
      </c>
      <c r="E1819" s="310">
        <v>364</v>
      </c>
      <c r="F1819" s="310">
        <v>61</v>
      </c>
      <c r="G1819" s="310">
        <v>478</v>
      </c>
      <c r="H1819" s="311">
        <v>0.16758241758241799</v>
      </c>
      <c r="I1819" s="249">
        <v>0.88912133891213396</v>
      </c>
      <c r="J1819" s="249">
        <v>-0.63129792326385803</v>
      </c>
      <c r="K1819" s="92">
        <v>-229.79244406804401</v>
      </c>
    </row>
    <row r="1820" spans="2:11" x14ac:dyDescent="0.2">
      <c r="B1820" s="295">
        <v>22</v>
      </c>
      <c r="C1820" s="295">
        <v>5674</v>
      </c>
      <c r="D1820" s="312" t="s">
        <v>2389</v>
      </c>
      <c r="E1820" s="310">
        <v>146</v>
      </c>
      <c r="F1820" s="310">
        <v>31</v>
      </c>
      <c r="G1820" s="310">
        <v>347</v>
      </c>
      <c r="H1820" s="311">
        <v>0.21232876712328799</v>
      </c>
      <c r="I1820" s="249">
        <v>0.51008645533141195</v>
      </c>
      <c r="J1820" s="249">
        <v>-0.59925329014191897</v>
      </c>
      <c r="K1820" s="92">
        <v>-87.490980360720101</v>
      </c>
    </row>
    <row r="1821" spans="2:11" x14ac:dyDescent="0.2">
      <c r="B1821" s="295">
        <v>22</v>
      </c>
      <c r="C1821" s="295">
        <v>5675</v>
      </c>
      <c r="D1821" s="312" t="s">
        <v>2390</v>
      </c>
      <c r="E1821" s="310">
        <v>4204</v>
      </c>
      <c r="F1821" s="310">
        <v>1151</v>
      </c>
      <c r="G1821" s="310">
        <v>1907</v>
      </c>
      <c r="H1821" s="311">
        <v>0.27378686964795401</v>
      </c>
      <c r="I1821" s="249">
        <v>2.8080755112742501</v>
      </c>
      <c r="J1821" s="249">
        <v>-0.291958409142001</v>
      </c>
      <c r="K1821" s="92">
        <v>-1227.39315203297</v>
      </c>
    </row>
    <row r="1822" spans="2:11" x14ac:dyDescent="0.2">
      <c r="B1822" s="295">
        <v>22</v>
      </c>
      <c r="C1822" s="295">
        <v>5678</v>
      </c>
      <c r="D1822" s="312" t="s">
        <v>2391</v>
      </c>
      <c r="E1822" s="310">
        <v>6135</v>
      </c>
      <c r="F1822" s="310">
        <v>2586</v>
      </c>
      <c r="G1822" s="310">
        <v>1537</v>
      </c>
      <c r="H1822" s="311">
        <v>0.421515892420538</v>
      </c>
      <c r="I1822" s="249">
        <v>5.6740403383214097</v>
      </c>
      <c r="J1822" s="249">
        <v>6.0220333070848397E-2</v>
      </c>
      <c r="K1822" s="92">
        <v>369.45174338965501</v>
      </c>
    </row>
    <row r="1823" spans="2:11" x14ac:dyDescent="0.2">
      <c r="B1823" s="295">
        <v>22</v>
      </c>
      <c r="C1823" s="295">
        <v>5680</v>
      </c>
      <c r="D1823" s="312" t="s">
        <v>2392</v>
      </c>
      <c r="E1823" s="310">
        <v>298</v>
      </c>
      <c r="F1823" s="310">
        <v>77</v>
      </c>
      <c r="G1823" s="310">
        <v>338</v>
      </c>
      <c r="H1823" s="311">
        <v>0.25838926174496601</v>
      </c>
      <c r="I1823" s="249">
        <v>1.1094674556213</v>
      </c>
      <c r="J1823" s="249">
        <v>-0.51675146035689301</v>
      </c>
      <c r="K1823" s="92">
        <v>-153.991935186354</v>
      </c>
    </row>
    <row r="1824" spans="2:11" x14ac:dyDescent="0.2">
      <c r="B1824" s="295">
        <v>22</v>
      </c>
      <c r="C1824" s="295">
        <v>5683</v>
      </c>
      <c r="D1824" s="312" t="s">
        <v>2393</v>
      </c>
      <c r="E1824" s="310">
        <v>184</v>
      </c>
      <c r="F1824" s="310">
        <v>32</v>
      </c>
      <c r="G1824" s="310">
        <v>181</v>
      </c>
      <c r="H1824" s="311">
        <v>0.173913043478261</v>
      </c>
      <c r="I1824" s="249">
        <v>1.19337016574586</v>
      </c>
      <c r="J1824" s="249">
        <v>-0.61947183716420295</v>
      </c>
      <c r="K1824" s="92">
        <v>-113.982818038213</v>
      </c>
    </row>
    <row r="1825" spans="2:11" x14ac:dyDescent="0.2">
      <c r="B1825" s="295">
        <v>22</v>
      </c>
      <c r="C1825" s="295">
        <v>5684</v>
      </c>
      <c r="D1825" s="312" t="s">
        <v>2394</v>
      </c>
      <c r="E1825" s="310">
        <v>65</v>
      </c>
      <c r="F1825" s="310">
        <v>12</v>
      </c>
      <c r="G1825" s="310">
        <v>106</v>
      </c>
      <c r="H1825" s="311">
        <v>0.18461538461538499</v>
      </c>
      <c r="I1825" s="249">
        <v>0.72641509433962304</v>
      </c>
      <c r="J1825" s="249">
        <v>-0.62779891576674896</v>
      </c>
      <c r="K1825" s="92">
        <v>-40.806929524838701</v>
      </c>
    </row>
    <row r="1826" spans="2:11" x14ac:dyDescent="0.2">
      <c r="B1826" s="295">
        <v>22</v>
      </c>
      <c r="C1826" s="295">
        <v>5688</v>
      </c>
      <c r="D1826" s="312" t="s">
        <v>2395</v>
      </c>
      <c r="E1826" s="310">
        <v>159</v>
      </c>
      <c r="F1826" s="310">
        <v>31</v>
      </c>
      <c r="G1826" s="310">
        <v>253</v>
      </c>
      <c r="H1826" s="311">
        <v>0.19496855345912001</v>
      </c>
      <c r="I1826" s="249">
        <v>0.75098814229249</v>
      </c>
      <c r="J1826" s="249">
        <v>-0.61098117814359598</v>
      </c>
      <c r="K1826" s="92">
        <v>-97.1460073248317</v>
      </c>
    </row>
    <row r="1827" spans="2:11" x14ac:dyDescent="0.2">
      <c r="B1827" s="295">
        <v>22</v>
      </c>
      <c r="C1827" s="295">
        <v>5690</v>
      </c>
      <c r="D1827" s="312" t="s">
        <v>2396</v>
      </c>
      <c r="E1827" s="310">
        <v>132</v>
      </c>
      <c r="F1827" s="310">
        <v>32</v>
      </c>
      <c r="G1827" s="310">
        <v>418</v>
      </c>
      <c r="H1827" s="311">
        <v>0.24242424242424199</v>
      </c>
      <c r="I1827" s="249">
        <v>0.392344497607655</v>
      </c>
      <c r="J1827" s="249">
        <v>-0.56784285674662305</v>
      </c>
      <c r="K1827" s="92">
        <v>-74.955257090554298</v>
      </c>
    </row>
    <row r="1828" spans="2:11" x14ac:dyDescent="0.2">
      <c r="B1828" s="295">
        <v>22</v>
      </c>
      <c r="C1828" s="295">
        <v>5692</v>
      </c>
      <c r="D1828" s="312" t="s">
        <v>2397</v>
      </c>
      <c r="E1828" s="310">
        <v>576</v>
      </c>
      <c r="F1828" s="310">
        <v>176</v>
      </c>
      <c r="G1828" s="310">
        <v>324</v>
      </c>
      <c r="H1828" s="311">
        <v>0.30555555555555602</v>
      </c>
      <c r="I1828" s="249">
        <v>2.32098765432099</v>
      </c>
      <c r="J1828" s="249">
        <v>-0.40626581579600202</v>
      </c>
      <c r="K1828" s="92">
        <v>-234.009109898497</v>
      </c>
    </row>
    <row r="1829" spans="2:11" x14ac:dyDescent="0.2">
      <c r="B1829" s="295">
        <v>22</v>
      </c>
      <c r="C1829" s="295">
        <v>5693</v>
      </c>
      <c r="D1829" s="312" t="s">
        <v>2398</v>
      </c>
      <c r="E1829" s="310">
        <v>2683</v>
      </c>
      <c r="F1829" s="310">
        <v>688</v>
      </c>
      <c r="G1829" s="310">
        <v>3344</v>
      </c>
      <c r="H1829" s="311">
        <v>0.25642937010808797</v>
      </c>
      <c r="I1829" s="249">
        <v>1.0080741626794301</v>
      </c>
      <c r="J1829" s="249">
        <v>-0.43400081575251498</v>
      </c>
      <c r="K1829" s="92">
        <v>-1164.424188664</v>
      </c>
    </row>
    <row r="1830" spans="2:11" x14ac:dyDescent="0.2">
      <c r="B1830" s="295">
        <v>22</v>
      </c>
      <c r="C1830" s="295">
        <v>5701</v>
      </c>
      <c r="D1830" s="312" t="s">
        <v>2399</v>
      </c>
      <c r="E1830" s="310">
        <v>235</v>
      </c>
      <c r="F1830" s="310">
        <v>23</v>
      </c>
      <c r="G1830" s="310">
        <v>208</v>
      </c>
      <c r="H1830" s="311">
        <v>9.7872340425531903E-2</v>
      </c>
      <c r="I1830" s="249">
        <v>1.2403846153846201</v>
      </c>
      <c r="J1830" s="249">
        <v>-0.70724206309933102</v>
      </c>
      <c r="K1830" s="92">
        <v>-166.201884828343</v>
      </c>
    </row>
    <row r="1831" spans="2:11" x14ac:dyDescent="0.2">
      <c r="B1831" s="295">
        <v>22</v>
      </c>
      <c r="C1831" s="295">
        <v>5702</v>
      </c>
      <c r="D1831" s="312" t="s">
        <v>2400</v>
      </c>
      <c r="E1831" s="310">
        <v>2698</v>
      </c>
      <c r="F1831" s="310">
        <v>380</v>
      </c>
      <c r="G1831" s="310">
        <v>5164</v>
      </c>
      <c r="H1831" s="311">
        <v>0.140845070422535</v>
      </c>
      <c r="I1831" s="249">
        <v>0.59604957397366398</v>
      </c>
      <c r="J1831" s="249">
        <v>-0.58709098235820001</v>
      </c>
      <c r="K1831" s="92">
        <v>-1583.97147040242</v>
      </c>
    </row>
    <row r="1832" spans="2:11" x14ac:dyDescent="0.2">
      <c r="B1832" s="295">
        <v>22</v>
      </c>
      <c r="C1832" s="295">
        <v>5703</v>
      </c>
      <c r="D1832" s="312" t="s">
        <v>2401</v>
      </c>
      <c r="E1832" s="310">
        <v>1344</v>
      </c>
      <c r="F1832" s="310">
        <v>221</v>
      </c>
      <c r="G1832" s="310">
        <v>2083</v>
      </c>
      <c r="H1832" s="311">
        <v>0.164434523809524</v>
      </c>
      <c r="I1832" s="249">
        <v>0.751320211233797</v>
      </c>
      <c r="J1832" s="249">
        <v>-0.60355990224542599</v>
      </c>
      <c r="K1832" s="92">
        <v>-811.18450861785198</v>
      </c>
    </row>
    <row r="1833" spans="2:11" x14ac:dyDescent="0.2">
      <c r="B1833" s="295">
        <v>22</v>
      </c>
      <c r="C1833" s="295">
        <v>5704</v>
      </c>
      <c r="D1833" s="312" t="s">
        <v>2402</v>
      </c>
      <c r="E1833" s="310">
        <v>1952</v>
      </c>
      <c r="F1833" s="310">
        <v>490</v>
      </c>
      <c r="G1833" s="310">
        <v>479</v>
      </c>
      <c r="H1833" s="311">
        <v>0.25102459016393402</v>
      </c>
      <c r="I1833" s="249">
        <v>5.0981210855949897</v>
      </c>
      <c r="J1833" s="249">
        <v>-0.320920348524038</v>
      </c>
      <c r="K1833" s="92">
        <v>-626.43652031892202</v>
      </c>
    </row>
    <row r="1834" spans="2:11" x14ac:dyDescent="0.2">
      <c r="B1834" s="295">
        <v>22</v>
      </c>
      <c r="C1834" s="295">
        <v>5705</v>
      </c>
      <c r="D1834" s="312" t="s">
        <v>2403</v>
      </c>
      <c r="E1834" s="310">
        <v>888</v>
      </c>
      <c r="F1834" s="310">
        <v>89</v>
      </c>
      <c r="G1834" s="310">
        <v>242</v>
      </c>
      <c r="H1834" s="311">
        <v>0.10022522522522501</v>
      </c>
      <c r="I1834" s="249">
        <v>4.0371900826446296</v>
      </c>
      <c r="J1834" s="249">
        <v>-0.57975280756583403</v>
      </c>
      <c r="K1834" s="92">
        <v>-514.82049311846004</v>
      </c>
    </row>
    <row r="1835" spans="2:11" x14ac:dyDescent="0.2">
      <c r="B1835" s="295">
        <v>22</v>
      </c>
      <c r="C1835" s="295">
        <v>5706</v>
      </c>
      <c r="D1835" s="312" t="s">
        <v>2404</v>
      </c>
      <c r="E1835" s="310">
        <v>1132</v>
      </c>
      <c r="F1835" s="310">
        <v>105</v>
      </c>
      <c r="G1835" s="310">
        <v>196</v>
      </c>
      <c r="H1835" s="311">
        <v>9.2756183745583004E-2</v>
      </c>
      <c r="I1835" s="249">
        <v>6.3112244897959204</v>
      </c>
      <c r="J1835" s="249">
        <v>-0.498042052775305</v>
      </c>
      <c r="K1835" s="92">
        <v>-563.78360374164595</v>
      </c>
    </row>
    <row r="1836" spans="2:11" x14ac:dyDescent="0.2">
      <c r="B1836" s="295">
        <v>22</v>
      </c>
      <c r="C1836" s="295">
        <v>5707</v>
      </c>
      <c r="D1836" s="312" t="s">
        <v>2405</v>
      </c>
      <c r="E1836" s="310">
        <v>1285</v>
      </c>
      <c r="F1836" s="310">
        <v>1201</v>
      </c>
      <c r="G1836" s="310">
        <v>270</v>
      </c>
      <c r="H1836" s="311">
        <v>0.93463035019455298</v>
      </c>
      <c r="I1836" s="249">
        <v>9.2074074074074108</v>
      </c>
      <c r="J1836" s="249">
        <v>0.62300675098487601</v>
      </c>
      <c r="K1836" s="92">
        <v>800.56367501556497</v>
      </c>
    </row>
    <row r="1837" spans="2:11" x14ac:dyDescent="0.2">
      <c r="B1837" s="295">
        <v>22</v>
      </c>
      <c r="C1837" s="295">
        <v>5708</v>
      </c>
      <c r="D1837" s="312" t="s">
        <v>2406</v>
      </c>
      <c r="E1837" s="310">
        <v>982</v>
      </c>
      <c r="F1837" s="310">
        <v>48</v>
      </c>
      <c r="G1837" s="310">
        <v>212</v>
      </c>
      <c r="H1837" s="311">
        <v>4.8879837067209803E-2</v>
      </c>
      <c r="I1837" s="249">
        <v>4.85849056603774</v>
      </c>
      <c r="J1837" s="249">
        <v>-0.60846848632926498</v>
      </c>
      <c r="K1837" s="92">
        <v>-597.51605357533799</v>
      </c>
    </row>
    <row r="1838" spans="2:11" x14ac:dyDescent="0.2">
      <c r="B1838" s="295">
        <v>22</v>
      </c>
      <c r="C1838" s="295">
        <v>5709</v>
      </c>
      <c r="D1838" s="312" t="s">
        <v>2407</v>
      </c>
      <c r="E1838" s="310">
        <v>1222</v>
      </c>
      <c r="F1838" s="310">
        <v>189</v>
      </c>
      <c r="G1838" s="310">
        <v>1040</v>
      </c>
      <c r="H1838" s="311">
        <v>0.15466448445171799</v>
      </c>
      <c r="I1838" s="249">
        <v>1.35673076923077</v>
      </c>
      <c r="J1838" s="249">
        <v>-0.59811161009983904</v>
      </c>
      <c r="K1838" s="92">
        <v>-730.89238754200301</v>
      </c>
    </row>
    <row r="1839" spans="2:11" x14ac:dyDescent="0.2">
      <c r="B1839" s="295">
        <v>22</v>
      </c>
      <c r="C1839" s="295">
        <v>5710</v>
      </c>
      <c r="D1839" s="312" t="s">
        <v>2408</v>
      </c>
      <c r="E1839" s="310">
        <v>497</v>
      </c>
      <c r="F1839" s="310">
        <v>322</v>
      </c>
      <c r="G1839" s="310">
        <v>294</v>
      </c>
      <c r="H1839" s="311">
        <v>0.647887323943662</v>
      </c>
      <c r="I1839" s="249">
        <v>2.78571428571429</v>
      </c>
      <c r="J1839" s="249">
        <v>1.8747816543820899E-2</v>
      </c>
      <c r="K1839" s="92">
        <v>9.3176648222789904</v>
      </c>
    </row>
    <row r="1840" spans="2:11" x14ac:dyDescent="0.2">
      <c r="B1840" s="295">
        <v>22</v>
      </c>
      <c r="C1840" s="295">
        <v>5711</v>
      </c>
      <c r="D1840" s="312" t="s">
        <v>2409</v>
      </c>
      <c r="E1840" s="310">
        <v>2874</v>
      </c>
      <c r="F1840" s="310">
        <v>275</v>
      </c>
      <c r="G1840" s="310">
        <v>646</v>
      </c>
      <c r="H1840" s="311">
        <v>9.5685455810716802E-2</v>
      </c>
      <c r="I1840" s="249">
        <v>4.8746130030959796</v>
      </c>
      <c r="J1840" s="249">
        <v>-0.481258119288485</v>
      </c>
      <c r="K1840" s="92">
        <v>-1383.13583483511</v>
      </c>
    </row>
    <row r="1841" spans="2:11" x14ac:dyDescent="0.2">
      <c r="B1841" s="295">
        <v>22</v>
      </c>
      <c r="C1841" s="295">
        <v>5712</v>
      </c>
      <c r="D1841" s="312" t="s">
        <v>2410</v>
      </c>
      <c r="E1841" s="310">
        <v>3146</v>
      </c>
      <c r="F1841" s="310">
        <v>844</v>
      </c>
      <c r="G1841" s="310">
        <v>184</v>
      </c>
      <c r="H1841" s="311">
        <v>0.26827717736808598</v>
      </c>
      <c r="I1841" s="249">
        <v>21.684782608695699</v>
      </c>
      <c r="J1841" s="249">
        <v>0.33945624502092198</v>
      </c>
      <c r="K1841" s="92">
        <v>1067.9293468358201</v>
      </c>
    </row>
    <row r="1842" spans="2:11" x14ac:dyDescent="0.2">
      <c r="B1842" s="295">
        <v>22</v>
      </c>
      <c r="C1842" s="295">
        <v>5713</v>
      </c>
      <c r="D1842" s="312" t="s">
        <v>2411</v>
      </c>
      <c r="E1842" s="310">
        <v>2185</v>
      </c>
      <c r="F1842" s="310">
        <v>269</v>
      </c>
      <c r="G1842" s="310">
        <v>429</v>
      </c>
      <c r="H1842" s="311">
        <v>0.123112128146453</v>
      </c>
      <c r="I1842" s="249">
        <v>5.72027972027972</v>
      </c>
      <c r="J1842" s="249">
        <v>-0.44359768587166798</v>
      </c>
      <c r="K1842" s="92">
        <v>-969.26094362959395</v>
      </c>
    </row>
    <row r="1843" spans="2:11" x14ac:dyDescent="0.2">
      <c r="B1843" s="295">
        <v>22</v>
      </c>
      <c r="C1843" s="295">
        <v>5714</v>
      </c>
      <c r="D1843" s="312" t="s">
        <v>2412</v>
      </c>
      <c r="E1843" s="310">
        <v>1177</v>
      </c>
      <c r="F1843" s="310">
        <v>389</v>
      </c>
      <c r="G1843" s="310">
        <v>202</v>
      </c>
      <c r="H1843" s="311">
        <v>0.33050127442650801</v>
      </c>
      <c r="I1843" s="249">
        <v>7.7524752475247496</v>
      </c>
      <c r="J1843" s="249">
        <v>-0.15902143447365</v>
      </c>
      <c r="K1843" s="92">
        <v>-187.16822837548699</v>
      </c>
    </row>
    <row r="1844" spans="2:11" x14ac:dyDescent="0.2">
      <c r="B1844" s="295">
        <v>22</v>
      </c>
      <c r="C1844" s="295">
        <v>5715</v>
      </c>
      <c r="D1844" s="312" t="s">
        <v>2413</v>
      </c>
      <c r="E1844" s="310">
        <v>1080</v>
      </c>
      <c r="F1844" s="310">
        <v>329</v>
      </c>
      <c r="G1844" s="310">
        <v>405</v>
      </c>
      <c r="H1844" s="311">
        <v>0.30462962962963003</v>
      </c>
      <c r="I1844" s="249">
        <v>3.4790123456790099</v>
      </c>
      <c r="J1844" s="249">
        <v>-0.34706844423627797</v>
      </c>
      <c r="K1844" s="92">
        <v>-374.83391977517999</v>
      </c>
    </row>
    <row r="1845" spans="2:11" x14ac:dyDescent="0.2">
      <c r="B1845" s="295">
        <v>22</v>
      </c>
      <c r="C1845" s="295">
        <v>5716</v>
      </c>
      <c r="D1845" s="312" t="s">
        <v>2414</v>
      </c>
      <c r="E1845" s="310">
        <v>1608</v>
      </c>
      <c r="F1845" s="310">
        <v>1440</v>
      </c>
      <c r="G1845" s="310">
        <v>236</v>
      </c>
      <c r="H1845" s="311">
        <v>0.89552238805970197</v>
      </c>
      <c r="I1845" s="249">
        <v>12.915254237288099</v>
      </c>
      <c r="J1845" s="249">
        <v>0.72109930584584503</v>
      </c>
      <c r="K1845" s="92">
        <v>1159.52768380012</v>
      </c>
    </row>
    <row r="1846" spans="2:11" x14ac:dyDescent="0.2">
      <c r="B1846" s="295">
        <v>22</v>
      </c>
      <c r="C1846" s="295">
        <v>5717</v>
      </c>
      <c r="D1846" s="312" t="s">
        <v>2415</v>
      </c>
      <c r="E1846" s="310">
        <v>3775</v>
      </c>
      <c r="F1846" s="310">
        <v>888</v>
      </c>
      <c r="G1846" s="310">
        <v>478</v>
      </c>
      <c r="H1846" s="311">
        <v>0.23523178807947001</v>
      </c>
      <c r="I1846" s="249">
        <v>9.7552301255230098</v>
      </c>
      <c r="J1846" s="249">
        <v>-0.104938519298578</v>
      </c>
      <c r="K1846" s="92">
        <v>-396.14291035213398</v>
      </c>
    </row>
    <row r="1847" spans="2:11" x14ac:dyDescent="0.2">
      <c r="B1847" s="295">
        <v>22</v>
      </c>
      <c r="C1847" s="295">
        <v>5718</v>
      </c>
      <c r="D1847" s="312" t="s">
        <v>2416</v>
      </c>
      <c r="E1847" s="310">
        <v>1958</v>
      </c>
      <c r="F1847" s="310">
        <v>1044</v>
      </c>
      <c r="G1847" s="310">
        <v>479</v>
      </c>
      <c r="H1847" s="311">
        <v>0.53319713993871298</v>
      </c>
      <c r="I1847" s="249">
        <v>6.2672233820459304</v>
      </c>
      <c r="J1847" s="249">
        <v>6.0257905088766502E-2</v>
      </c>
      <c r="K1847" s="92">
        <v>117.984978163805</v>
      </c>
    </row>
    <row r="1848" spans="2:11" x14ac:dyDescent="0.2">
      <c r="B1848" s="295">
        <v>22</v>
      </c>
      <c r="C1848" s="295">
        <v>5719</v>
      </c>
      <c r="D1848" s="312" t="s">
        <v>2417</v>
      </c>
      <c r="E1848" s="310">
        <v>1221</v>
      </c>
      <c r="F1848" s="310">
        <v>316</v>
      </c>
      <c r="G1848" s="310">
        <v>1248</v>
      </c>
      <c r="H1848" s="311">
        <v>0.258804258804259</v>
      </c>
      <c r="I1848" s="249">
        <v>1.2315705128205101</v>
      </c>
      <c r="J1848" s="249">
        <v>-0.47752710816509703</v>
      </c>
      <c r="K1848" s="92">
        <v>-583.06059906958296</v>
      </c>
    </row>
    <row r="1849" spans="2:11" x14ac:dyDescent="0.2">
      <c r="B1849" s="295">
        <v>22</v>
      </c>
      <c r="C1849" s="295">
        <v>5720</v>
      </c>
      <c r="D1849" s="312" t="s">
        <v>2418</v>
      </c>
      <c r="E1849" s="310">
        <v>1026</v>
      </c>
      <c r="F1849" s="310">
        <v>151</v>
      </c>
      <c r="G1849" s="310">
        <v>393</v>
      </c>
      <c r="H1849" s="311">
        <v>0.14717348927875201</v>
      </c>
      <c r="I1849" s="249">
        <v>2.9949109414758301</v>
      </c>
      <c r="J1849" s="249">
        <v>-0.55561724036444804</v>
      </c>
      <c r="K1849" s="92">
        <v>-570.06328861392399</v>
      </c>
    </row>
    <row r="1850" spans="2:11" x14ac:dyDescent="0.2">
      <c r="B1850" s="295">
        <v>22</v>
      </c>
      <c r="C1850" s="295">
        <v>5721</v>
      </c>
      <c r="D1850" s="312" t="s">
        <v>2419</v>
      </c>
      <c r="E1850" s="310">
        <v>13109</v>
      </c>
      <c r="F1850" s="310">
        <v>6387</v>
      </c>
      <c r="G1850" s="310">
        <v>834</v>
      </c>
      <c r="H1850" s="311">
        <v>0.48722251888015899</v>
      </c>
      <c r="I1850" s="249">
        <v>23.376498800959201</v>
      </c>
      <c r="J1850" s="249">
        <v>1.0339192876296499</v>
      </c>
      <c r="K1850" s="92">
        <v>13553.6479415371</v>
      </c>
    </row>
    <row r="1851" spans="2:11" x14ac:dyDescent="0.2">
      <c r="B1851" s="295">
        <v>22</v>
      </c>
      <c r="C1851" s="295">
        <v>5722</v>
      </c>
      <c r="D1851" s="312" t="s">
        <v>2420</v>
      </c>
      <c r="E1851" s="310">
        <v>389</v>
      </c>
      <c r="F1851" s="310">
        <v>135</v>
      </c>
      <c r="G1851" s="310">
        <v>255</v>
      </c>
      <c r="H1851" s="311">
        <v>0.34704370179948602</v>
      </c>
      <c r="I1851" s="249">
        <v>2.05490196078431</v>
      </c>
      <c r="J1851" s="249">
        <v>-0.37292884794929698</v>
      </c>
      <c r="K1851" s="92">
        <v>-145.069321852277</v>
      </c>
    </row>
    <row r="1852" spans="2:11" x14ac:dyDescent="0.2">
      <c r="B1852" s="295">
        <v>22</v>
      </c>
      <c r="C1852" s="295">
        <v>5723</v>
      </c>
      <c r="D1852" s="312" t="s">
        <v>2421</v>
      </c>
      <c r="E1852" s="310">
        <v>2078</v>
      </c>
      <c r="F1852" s="310">
        <v>906</v>
      </c>
      <c r="G1852" s="310">
        <v>348</v>
      </c>
      <c r="H1852" s="311">
        <v>0.43599615014436999</v>
      </c>
      <c r="I1852" s="249">
        <v>8.5747126436781596</v>
      </c>
      <c r="J1852" s="249">
        <v>3.0751626434632501E-2</v>
      </c>
      <c r="K1852" s="92">
        <v>63.901879731166296</v>
      </c>
    </row>
    <row r="1853" spans="2:11" x14ac:dyDescent="0.2">
      <c r="B1853" s="295">
        <v>22</v>
      </c>
      <c r="C1853" s="295">
        <v>5724</v>
      </c>
      <c r="D1853" s="312" t="s">
        <v>2422</v>
      </c>
      <c r="E1853" s="310">
        <v>21198</v>
      </c>
      <c r="F1853" s="310">
        <v>16402</v>
      </c>
      <c r="G1853" s="310">
        <v>687</v>
      </c>
      <c r="H1853" s="311">
        <v>0.77375224077743199</v>
      </c>
      <c r="I1853" s="249">
        <v>54.730713245997102</v>
      </c>
      <c r="J1853" s="249">
        <v>2.8043034671159801</v>
      </c>
      <c r="K1853" s="92">
        <v>59445.624895924499</v>
      </c>
    </row>
    <row r="1854" spans="2:11" x14ac:dyDescent="0.2">
      <c r="B1854" s="295">
        <v>22</v>
      </c>
      <c r="C1854" s="295">
        <v>5725</v>
      </c>
      <c r="D1854" s="312" t="s">
        <v>2423</v>
      </c>
      <c r="E1854" s="310">
        <v>4038</v>
      </c>
      <c r="F1854" s="310">
        <v>1882</v>
      </c>
      <c r="G1854" s="310">
        <v>601</v>
      </c>
      <c r="H1854" s="311">
        <v>0.46607231302625102</v>
      </c>
      <c r="I1854" s="249">
        <v>9.8502495840266207</v>
      </c>
      <c r="J1854" s="249">
        <v>0.18558830389948899</v>
      </c>
      <c r="K1854" s="92">
        <v>749.405571146135</v>
      </c>
    </row>
    <row r="1855" spans="2:11" x14ac:dyDescent="0.2">
      <c r="B1855" s="295">
        <v>22</v>
      </c>
      <c r="C1855" s="295">
        <v>5726</v>
      </c>
      <c r="D1855" s="312" t="s">
        <v>2424</v>
      </c>
      <c r="E1855" s="310">
        <v>1167</v>
      </c>
      <c r="F1855" s="310">
        <v>218</v>
      </c>
      <c r="G1855" s="310">
        <v>1645</v>
      </c>
      <c r="H1855" s="311">
        <v>0.186803770351328</v>
      </c>
      <c r="I1855" s="249">
        <v>0.84194528875379904</v>
      </c>
      <c r="J1855" s="249">
        <v>-0.58001945490069495</v>
      </c>
      <c r="K1855" s="92">
        <v>-676.88270386911097</v>
      </c>
    </row>
    <row r="1856" spans="2:11" x14ac:dyDescent="0.2">
      <c r="B1856" s="295">
        <v>22</v>
      </c>
      <c r="C1856" s="295">
        <v>5727</v>
      </c>
      <c r="D1856" s="312" t="s">
        <v>2425</v>
      </c>
      <c r="E1856" s="310">
        <v>2575</v>
      </c>
      <c r="F1856" s="310">
        <v>389</v>
      </c>
      <c r="G1856" s="310">
        <v>2412</v>
      </c>
      <c r="H1856" s="311">
        <v>0.151067961165049</v>
      </c>
      <c r="I1856" s="249">
        <v>1.22885572139303</v>
      </c>
      <c r="J1856" s="249">
        <v>-0.55667735757338799</v>
      </c>
      <c r="K1856" s="92">
        <v>-1433.44419575148</v>
      </c>
    </row>
    <row r="1857" spans="2:11" x14ac:dyDescent="0.2">
      <c r="B1857" s="295">
        <v>22</v>
      </c>
      <c r="C1857" s="295">
        <v>5728</v>
      </c>
      <c r="D1857" s="312" t="s">
        <v>2426</v>
      </c>
      <c r="E1857" s="310">
        <v>594</v>
      </c>
      <c r="F1857" s="310">
        <v>646</v>
      </c>
      <c r="G1857" s="310">
        <v>193</v>
      </c>
      <c r="H1857" s="311">
        <v>1.08754208754209</v>
      </c>
      <c r="I1857" s="249">
        <v>6.4248704663212397</v>
      </c>
      <c r="J1857" s="249">
        <v>0.68114995104203202</v>
      </c>
      <c r="K1857" s="92">
        <v>404.60307091896698</v>
      </c>
    </row>
    <row r="1858" spans="2:11" x14ac:dyDescent="0.2">
      <c r="B1858" s="295">
        <v>22</v>
      </c>
      <c r="C1858" s="295">
        <v>5729</v>
      </c>
      <c r="D1858" s="312" t="s">
        <v>2427</v>
      </c>
      <c r="E1858" s="310">
        <v>1573</v>
      </c>
      <c r="F1858" s="310">
        <v>181</v>
      </c>
      <c r="G1858" s="310">
        <v>178</v>
      </c>
      <c r="H1858" s="311">
        <v>0.115066751430388</v>
      </c>
      <c r="I1858" s="249">
        <v>9.8539325842696606</v>
      </c>
      <c r="J1858" s="249">
        <v>-0.327696910502148</v>
      </c>
      <c r="K1858" s="92">
        <v>-515.46724021987802</v>
      </c>
    </row>
    <row r="1859" spans="2:11" x14ac:dyDescent="0.2">
      <c r="B1859" s="295">
        <v>22</v>
      </c>
      <c r="C1859" s="295">
        <v>5730</v>
      </c>
      <c r="D1859" s="312" t="s">
        <v>2428</v>
      </c>
      <c r="E1859" s="310">
        <v>1401</v>
      </c>
      <c r="F1859" s="310">
        <v>190</v>
      </c>
      <c r="G1859" s="310">
        <v>584</v>
      </c>
      <c r="H1859" s="311">
        <v>0.13561741613133499</v>
      </c>
      <c r="I1859" s="249">
        <v>2.7243150684931501</v>
      </c>
      <c r="J1859" s="249">
        <v>-0.565257722216439</v>
      </c>
      <c r="K1859" s="92">
        <v>-791.92606882523103</v>
      </c>
    </row>
    <row r="1860" spans="2:11" x14ac:dyDescent="0.2">
      <c r="B1860" s="295">
        <v>22</v>
      </c>
      <c r="C1860" s="295">
        <v>5731</v>
      </c>
      <c r="D1860" s="312" t="s">
        <v>2429</v>
      </c>
      <c r="E1860" s="310">
        <v>1310</v>
      </c>
      <c r="F1860" s="310">
        <v>221</v>
      </c>
      <c r="G1860" s="310">
        <v>313</v>
      </c>
      <c r="H1860" s="311">
        <v>0.168702290076336</v>
      </c>
      <c r="I1860" s="249">
        <v>4.8913738019169299</v>
      </c>
      <c r="J1860" s="249">
        <v>-0.45112958183798302</v>
      </c>
      <c r="K1860" s="92">
        <v>-590.97975220775697</v>
      </c>
    </row>
    <row r="1861" spans="2:11" x14ac:dyDescent="0.2">
      <c r="B1861" s="295">
        <v>22</v>
      </c>
      <c r="C1861" s="295">
        <v>5732</v>
      </c>
      <c r="D1861" s="312" t="s">
        <v>2430</v>
      </c>
      <c r="E1861" s="310">
        <v>1036</v>
      </c>
      <c r="F1861" s="310">
        <v>688</v>
      </c>
      <c r="G1861" s="310">
        <v>152</v>
      </c>
      <c r="H1861" s="311">
        <v>0.66409266409266399</v>
      </c>
      <c r="I1861" s="249">
        <v>11.342105263157899</v>
      </c>
      <c r="J1861" s="249">
        <v>0.365323486592943</v>
      </c>
      <c r="K1861" s="92">
        <v>378.475132110289</v>
      </c>
    </row>
    <row r="1862" spans="2:11" x14ac:dyDescent="0.2">
      <c r="B1862" s="295">
        <v>22</v>
      </c>
      <c r="C1862" s="295">
        <v>5741</v>
      </c>
      <c r="D1862" s="312" t="s">
        <v>2431</v>
      </c>
      <c r="E1862" s="310">
        <v>248</v>
      </c>
      <c r="F1862" s="310">
        <v>35</v>
      </c>
      <c r="G1862" s="310">
        <v>581</v>
      </c>
      <c r="H1862" s="311">
        <v>0.141129032258065</v>
      </c>
      <c r="I1862" s="249">
        <v>0.48709122203098099</v>
      </c>
      <c r="J1862" s="249">
        <v>-0.68182226452954897</v>
      </c>
      <c r="K1862" s="92">
        <v>-169.09192160332799</v>
      </c>
    </row>
    <row r="1863" spans="2:11" x14ac:dyDescent="0.2">
      <c r="B1863" s="295">
        <v>22</v>
      </c>
      <c r="C1863" s="295">
        <v>5742</v>
      </c>
      <c r="D1863" s="312" t="s">
        <v>2432</v>
      </c>
      <c r="E1863" s="310">
        <v>326</v>
      </c>
      <c r="F1863" s="310">
        <v>69</v>
      </c>
      <c r="G1863" s="310">
        <v>542</v>
      </c>
      <c r="H1863" s="311">
        <v>0.21165644171779099</v>
      </c>
      <c r="I1863" s="249">
        <v>0.72878228782287802</v>
      </c>
      <c r="J1863" s="249">
        <v>-0.58551535074148697</v>
      </c>
      <c r="K1863" s="92">
        <v>-190.87800434172499</v>
      </c>
    </row>
    <row r="1864" spans="2:11" x14ac:dyDescent="0.2">
      <c r="B1864" s="295">
        <v>22</v>
      </c>
      <c r="C1864" s="295">
        <v>5743</v>
      </c>
      <c r="D1864" s="312" t="s">
        <v>2433</v>
      </c>
      <c r="E1864" s="310">
        <v>630</v>
      </c>
      <c r="F1864" s="310">
        <v>178</v>
      </c>
      <c r="G1864" s="310">
        <v>754</v>
      </c>
      <c r="H1864" s="311">
        <v>0.28253968253968298</v>
      </c>
      <c r="I1864" s="249">
        <v>1.0716180371352799</v>
      </c>
      <c r="J1864" s="249">
        <v>-0.47674204215383997</v>
      </c>
      <c r="K1864" s="92">
        <v>-300.34748655691902</v>
      </c>
    </row>
    <row r="1865" spans="2:11" x14ac:dyDescent="0.2">
      <c r="B1865" s="295">
        <v>22</v>
      </c>
      <c r="C1865" s="295">
        <v>5744</v>
      </c>
      <c r="D1865" s="312" t="s">
        <v>2434</v>
      </c>
      <c r="E1865" s="310">
        <v>1064</v>
      </c>
      <c r="F1865" s="310">
        <v>1095</v>
      </c>
      <c r="G1865" s="310">
        <v>901</v>
      </c>
      <c r="H1865" s="311">
        <v>1.0291353383458599</v>
      </c>
      <c r="I1865" s="249">
        <v>2.3962264150943402</v>
      </c>
      <c r="J1865" s="249">
        <v>0.48389842814548101</v>
      </c>
      <c r="K1865" s="92">
        <v>514.86792754679198</v>
      </c>
    </row>
    <row r="1866" spans="2:11" x14ac:dyDescent="0.2">
      <c r="B1866" s="295">
        <v>22</v>
      </c>
      <c r="C1866" s="295">
        <v>5745</v>
      </c>
      <c r="D1866" s="312" t="s">
        <v>2435</v>
      </c>
      <c r="E1866" s="310">
        <v>1027</v>
      </c>
      <c r="F1866" s="310">
        <v>356</v>
      </c>
      <c r="G1866" s="310">
        <v>2236</v>
      </c>
      <c r="H1866" s="311">
        <v>0.34664070107108103</v>
      </c>
      <c r="I1866" s="249">
        <v>0.61851520572450802</v>
      </c>
      <c r="J1866" s="249">
        <v>-0.40121912485255901</v>
      </c>
      <c r="K1866" s="92">
        <v>-412.05204122357799</v>
      </c>
    </row>
    <row r="1867" spans="2:11" x14ac:dyDescent="0.2">
      <c r="B1867" s="295">
        <v>22</v>
      </c>
      <c r="C1867" s="295">
        <v>5746</v>
      </c>
      <c r="D1867" s="312" t="s">
        <v>2436</v>
      </c>
      <c r="E1867" s="310">
        <v>941</v>
      </c>
      <c r="F1867" s="310">
        <v>198</v>
      </c>
      <c r="G1867" s="310">
        <v>916</v>
      </c>
      <c r="H1867" s="311">
        <v>0.21041445270988299</v>
      </c>
      <c r="I1867" s="249">
        <v>1.2434497816593899</v>
      </c>
      <c r="J1867" s="249">
        <v>-0.54565471627529405</v>
      </c>
      <c r="K1867" s="92">
        <v>-513.46108801505102</v>
      </c>
    </row>
    <row r="1868" spans="2:11" x14ac:dyDescent="0.2">
      <c r="B1868" s="295">
        <v>22</v>
      </c>
      <c r="C1868" s="295">
        <v>5747</v>
      </c>
      <c r="D1868" s="312" t="s">
        <v>2437</v>
      </c>
      <c r="E1868" s="310">
        <v>196</v>
      </c>
      <c r="F1868" s="310">
        <v>67</v>
      </c>
      <c r="G1868" s="310">
        <v>417</v>
      </c>
      <c r="H1868" s="311">
        <v>0.34183673469387799</v>
      </c>
      <c r="I1868" s="249">
        <v>0.63069544364508401</v>
      </c>
      <c r="J1868" s="249">
        <v>-0.43747429652067099</v>
      </c>
      <c r="K1868" s="92">
        <v>-85.744962118051603</v>
      </c>
    </row>
    <row r="1869" spans="2:11" x14ac:dyDescent="0.2">
      <c r="B1869" s="295">
        <v>22</v>
      </c>
      <c r="C1869" s="295">
        <v>5748</v>
      </c>
      <c r="D1869" s="312" t="s">
        <v>2438</v>
      </c>
      <c r="E1869" s="310">
        <v>264</v>
      </c>
      <c r="F1869" s="310">
        <v>56</v>
      </c>
      <c r="G1869" s="310">
        <v>549</v>
      </c>
      <c r="H1869" s="311">
        <v>0.21212121212121199</v>
      </c>
      <c r="I1869" s="249">
        <v>0.58287795992713998</v>
      </c>
      <c r="J1869" s="249">
        <v>-0.592499802986441</v>
      </c>
      <c r="K1869" s="92">
        <v>-156.41994798842001</v>
      </c>
    </row>
    <row r="1870" spans="2:11" x14ac:dyDescent="0.2">
      <c r="B1870" s="295">
        <v>22</v>
      </c>
      <c r="C1870" s="295">
        <v>5749</v>
      </c>
      <c r="D1870" s="312" t="s">
        <v>2439</v>
      </c>
      <c r="E1870" s="310">
        <v>5000</v>
      </c>
      <c r="F1870" s="310">
        <v>1493</v>
      </c>
      <c r="G1870" s="310">
        <v>1880</v>
      </c>
      <c r="H1870" s="311">
        <v>0.29859999999999998</v>
      </c>
      <c r="I1870" s="249">
        <v>3.45372340425532</v>
      </c>
      <c r="J1870" s="249">
        <v>-0.20936008600827</v>
      </c>
      <c r="K1870" s="92">
        <v>-1046.80043004135</v>
      </c>
    </row>
    <row r="1871" spans="2:11" x14ac:dyDescent="0.2">
      <c r="B1871" s="295">
        <v>22</v>
      </c>
      <c r="C1871" s="295">
        <v>5750</v>
      </c>
      <c r="D1871" s="312" t="s">
        <v>2440</v>
      </c>
      <c r="E1871" s="310">
        <v>185</v>
      </c>
      <c r="F1871" s="310">
        <v>33</v>
      </c>
      <c r="G1871" s="310">
        <v>699</v>
      </c>
      <c r="H1871" s="311">
        <v>0.178378378378378</v>
      </c>
      <c r="I1871" s="249">
        <v>0.311874105865522</v>
      </c>
      <c r="J1871" s="249">
        <v>-0.64570297240050301</v>
      </c>
      <c r="K1871" s="92">
        <v>-119.45504989409299</v>
      </c>
    </row>
    <row r="1872" spans="2:11" x14ac:dyDescent="0.2">
      <c r="B1872" s="295">
        <v>22</v>
      </c>
      <c r="C1872" s="295">
        <v>5752</v>
      </c>
      <c r="D1872" s="312" t="s">
        <v>2441</v>
      </c>
      <c r="E1872" s="310">
        <v>406</v>
      </c>
      <c r="F1872" s="310">
        <v>110</v>
      </c>
      <c r="G1872" s="310">
        <v>449</v>
      </c>
      <c r="H1872" s="311">
        <v>0.27093596059113301</v>
      </c>
      <c r="I1872" s="249">
        <v>1.1492204899777301</v>
      </c>
      <c r="J1872" s="249">
        <v>-0.49623275317441201</v>
      </c>
      <c r="K1872" s="92">
        <v>-201.470497788811</v>
      </c>
    </row>
    <row r="1873" spans="2:11" x14ac:dyDescent="0.2">
      <c r="B1873" s="295">
        <v>22</v>
      </c>
      <c r="C1873" s="295">
        <v>5754</v>
      </c>
      <c r="D1873" s="312" t="s">
        <v>2442</v>
      </c>
      <c r="E1873" s="310">
        <v>308</v>
      </c>
      <c r="F1873" s="310">
        <v>63</v>
      </c>
      <c r="G1873" s="310">
        <v>932</v>
      </c>
      <c r="H1873" s="311">
        <v>0.204545454545455</v>
      </c>
      <c r="I1873" s="249">
        <v>0.39806866952789699</v>
      </c>
      <c r="J1873" s="249">
        <v>-0.60659607443255104</v>
      </c>
      <c r="K1873" s="92">
        <v>-186.83159092522601</v>
      </c>
    </row>
    <row r="1874" spans="2:11" x14ac:dyDescent="0.2">
      <c r="B1874" s="295">
        <v>22</v>
      </c>
      <c r="C1874" s="295">
        <v>5755</v>
      </c>
      <c r="D1874" s="312" t="s">
        <v>2443</v>
      </c>
      <c r="E1874" s="310">
        <v>419</v>
      </c>
      <c r="F1874" s="310">
        <v>87</v>
      </c>
      <c r="G1874" s="310">
        <v>1061</v>
      </c>
      <c r="H1874" s="311">
        <v>0.20763723150357999</v>
      </c>
      <c r="I1874" s="249">
        <v>0.47690857681432602</v>
      </c>
      <c r="J1874" s="249">
        <v>-0.59592219517748202</v>
      </c>
      <c r="K1874" s="92">
        <v>-249.69139977936501</v>
      </c>
    </row>
    <row r="1875" spans="2:11" x14ac:dyDescent="0.2">
      <c r="B1875" s="295">
        <v>22</v>
      </c>
      <c r="C1875" s="295">
        <v>5756</v>
      </c>
      <c r="D1875" s="312" t="s">
        <v>2444</v>
      </c>
      <c r="E1875" s="310">
        <v>488</v>
      </c>
      <c r="F1875" s="310">
        <v>119</v>
      </c>
      <c r="G1875" s="310">
        <v>300</v>
      </c>
      <c r="H1875" s="311">
        <v>0.24385245901639299</v>
      </c>
      <c r="I1875" s="249">
        <v>2.0233333333333299</v>
      </c>
      <c r="J1875" s="249">
        <v>-0.49435159551827002</v>
      </c>
      <c r="K1875" s="92">
        <v>-241.243578612916</v>
      </c>
    </row>
    <row r="1876" spans="2:11" x14ac:dyDescent="0.2">
      <c r="B1876" s="295">
        <v>22</v>
      </c>
      <c r="C1876" s="295">
        <v>5757</v>
      </c>
      <c r="D1876" s="312" t="s">
        <v>2445</v>
      </c>
      <c r="E1876" s="310">
        <v>6938</v>
      </c>
      <c r="F1876" s="310">
        <v>4775</v>
      </c>
      <c r="G1876" s="310">
        <v>1165</v>
      </c>
      <c r="H1876" s="311">
        <v>0.688238685500144</v>
      </c>
      <c r="I1876" s="249">
        <v>10.0540772532189</v>
      </c>
      <c r="J1876" s="249">
        <v>0.56771918575538405</v>
      </c>
      <c r="K1876" s="92">
        <v>3938.8357107708498</v>
      </c>
    </row>
    <row r="1877" spans="2:11" x14ac:dyDescent="0.2">
      <c r="B1877" s="295">
        <v>22</v>
      </c>
      <c r="C1877" s="295">
        <v>5758</v>
      </c>
      <c r="D1877" s="312" t="s">
        <v>2446</v>
      </c>
      <c r="E1877" s="310">
        <v>165</v>
      </c>
      <c r="F1877" s="310">
        <v>28</v>
      </c>
      <c r="G1877" s="310">
        <v>511</v>
      </c>
      <c r="H1877" s="311">
        <v>0.16969696969697001</v>
      </c>
      <c r="I1877" s="249">
        <v>0.37769080234833702</v>
      </c>
      <c r="J1877" s="249">
        <v>-0.65451509983453604</v>
      </c>
      <c r="K1877" s="92">
        <v>-107.994991472698</v>
      </c>
    </row>
    <row r="1878" spans="2:11" x14ac:dyDescent="0.2">
      <c r="B1878" s="295">
        <v>22</v>
      </c>
      <c r="C1878" s="295">
        <v>5759</v>
      </c>
      <c r="D1878" s="312" t="s">
        <v>2447</v>
      </c>
      <c r="E1878" s="310">
        <v>214</v>
      </c>
      <c r="F1878" s="310">
        <v>44</v>
      </c>
      <c r="G1878" s="310">
        <v>604</v>
      </c>
      <c r="H1878" s="311">
        <v>0.20560747663551401</v>
      </c>
      <c r="I1878" s="249">
        <v>0.427152317880795</v>
      </c>
      <c r="J1878" s="249">
        <v>-0.60777414123476403</v>
      </c>
      <c r="K1878" s="92">
        <v>-130.063666224239</v>
      </c>
    </row>
    <row r="1879" spans="2:11" x14ac:dyDescent="0.2">
      <c r="B1879" s="295">
        <v>22</v>
      </c>
      <c r="C1879" s="295">
        <v>5760</v>
      </c>
      <c r="D1879" s="312" t="s">
        <v>2448</v>
      </c>
      <c r="E1879" s="310">
        <v>481</v>
      </c>
      <c r="F1879" s="310">
        <v>90</v>
      </c>
      <c r="G1879" s="310">
        <v>983</v>
      </c>
      <c r="H1879" s="311">
        <v>0.18711018711018701</v>
      </c>
      <c r="I1879" s="249">
        <v>0.58087487283825001</v>
      </c>
      <c r="J1879" s="249">
        <v>-0.614545457946999</v>
      </c>
      <c r="K1879" s="92">
        <v>-295.59636527250598</v>
      </c>
    </row>
    <row r="1880" spans="2:11" x14ac:dyDescent="0.2">
      <c r="B1880" s="295">
        <v>22</v>
      </c>
      <c r="C1880" s="295">
        <v>5761</v>
      </c>
      <c r="D1880" s="312" t="s">
        <v>2449</v>
      </c>
      <c r="E1880" s="310">
        <v>539</v>
      </c>
      <c r="F1880" s="310">
        <v>174</v>
      </c>
      <c r="G1880" s="310">
        <v>699</v>
      </c>
      <c r="H1880" s="311">
        <v>0.32282003710575102</v>
      </c>
      <c r="I1880" s="249">
        <v>1.02002861230329</v>
      </c>
      <c r="J1880" s="249">
        <v>-0.43358671394493098</v>
      </c>
      <c r="K1880" s="92">
        <v>-233.70323881631799</v>
      </c>
    </row>
    <row r="1881" spans="2:11" x14ac:dyDescent="0.2">
      <c r="B1881" s="295">
        <v>22</v>
      </c>
      <c r="C1881" s="295">
        <v>5762</v>
      </c>
      <c r="D1881" s="312" t="s">
        <v>2450</v>
      </c>
      <c r="E1881" s="310">
        <v>146</v>
      </c>
      <c r="F1881" s="310">
        <v>35</v>
      </c>
      <c r="G1881" s="310">
        <v>147</v>
      </c>
      <c r="H1881" s="311">
        <v>0.23972602739726001</v>
      </c>
      <c r="I1881" s="249">
        <v>1.2312925170068001</v>
      </c>
      <c r="J1881" s="249">
        <v>-0.54045743314950301</v>
      </c>
      <c r="K1881" s="92">
        <v>-78.906785239827499</v>
      </c>
    </row>
    <row r="1882" spans="2:11" x14ac:dyDescent="0.2">
      <c r="B1882" s="295">
        <v>22</v>
      </c>
      <c r="C1882" s="295">
        <v>5763</v>
      </c>
      <c r="D1882" s="312" t="s">
        <v>2451</v>
      </c>
      <c r="E1882" s="310">
        <v>621</v>
      </c>
      <c r="F1882" s="310">
        <v>170</v>
      </c>
      <c r="G1882" s="310">
        <v>636</v>
      </c>
      <c r="H1882" s="311">
        <v>0.27375201288244799</v>
      </c>
      <c r="I1882" s="249">
        <v>1.2437106918239</v>
      </c>
      <c r="J1882" s="249">
        <v>-0.48145875803016702</v>
      </c>
      <c r="K1882" s="92">
        <v>-298.98588873673401</v>
      </c>
    </row>
    <row r="1883" spans="2:11" x14ac:dyDescent="0.2">
      <c r="B1883" s="295">
        <v>22</v>
      </c>
      <c r="C1883" s="295">
        <v>5764</v>
      </c>
      <c r="D1883" s="312" t="s">
        <v>2452</v>
      </c>
      <c r="E1883" s="310">
        <v>3837</v>
      </c>
      <c r="F1883" s="310">
        <v>1503</v>
      </c>
      <c r="G1883" s="310">
        <v>2279</v>
      </c>
      <c r="H1883" s="311">
        <v>0.39171227521501201</v>
      </c>
      <c r="I1883" s="249">
        <v>2.3431329530495799</v>
      </c>
      <c r="J1883" s="249">
        <v>-0.180623724024876</v>
      </c>
      <c r="K1883" s="92">
        <v>-693.05322908344704</v>
      </c>
    </row>
    <row r="1884" spans="2:11" x14ac:dyDescent="0.2">
      <c r="B1884" s="295">
        <v>22</v>
      </c>
      <c r="C1884" s="295">
        <v>5765</v>
      </c>
      <c r="D1884" s="312" t="s">
        <v>2453</v>
      </c>
      <c r="E1884" s="310">
        <v>467</v>
      </c>
      <c r="F1884" s="310">
        <v>174</v>
      </c>
      <c r="G1884" s="310">
        <v>1314</v>
      </c>
      <c r="H1884" s="311">
        <v>0.37259100642398302</v>
      </c>
      <c r="I1884" s="249">
        <v>0.48782343987823401</v>
      </c>
      <c r="J1884" s="249">
        <v>-0.39556958740922599</v>
      </c>
      <c r="K1884" s="92">
        <v>-184.730997320109</v>
      </c>
    </row>
    <row r="1885" spans="2:11" x14ac:dyDescent="0.2">
      <c r="B1885" s="295">
        <v>22</v>
      </c>
      <c r="C1885" s="295">
        <v>5766</v>
      </c>
      <c r="D1885" s="312" t="s">
        <v>2454</v>
      </c>
      <c r="E1885" s="310">
        <v>589</v>
      </c>
      <c r="F1885" s="310">
        <v>201</v>
      </c>
      <c r="G1885" s="310">
        <v>509</v>
      </c>
      <c r="H1885" s="311">
        <v>0.34125636672325999</v>
      </c>
      <c r="I1885" s="249">
        <v>1.55206286836935</v>
      </c>
      <c r="J1885" s="249">
        <v>-0.39048456690029998</v>
      </c>
      <c r="K1885" s="92">
        <v>-229.99540990427599</v>
      </c>
    </row>
    <row r="1886" spans="2:11" x14ac:dyDescent="0.2">
      <c r="B1886" s="295">
        <v>22</v>
      </c>
      <c r="C1886" s="295">
        <v>5785</v>
      </c>
      <c r="D1886" s="312" t="s">
        <v>2455</v>
      </c>
      <c r="E1886" s="310">
        <v>442</v>
      </c>
      <c r="F1886" s="310">
        <v>75</v>
      </c>
      <c r="G1886" s="310">
        <v>793</v>
      </c>
      <c r="H1886" s="311">
        <v>0.16968325791855199</v>
      </c>
      <c r="I1886" s="249">
        <v>0.65195460277427497</v>
      </c>
      <c r="J1886" s="249">
        <v>-0.63438252965685205</v>
      </c>
      <c r="K1886" s="92">
        <v>-280.39707810832903</v>
      </c>
    </row>
    <row r="1887" spans="2:11" x14ac:dyDescent="0.2">
      <c r="B1887" s="295">
        <v>22</v>
      </c>
      <c r="C1887" s="295">
        <v>5788</v>
      </c>
      <c r="D1887" s="312" t="s">
        <v>2456</v>
      </c>
      <c r="E1887" s="310">
        <v>374</v>
      </c>
      <c r="F1887" s="310">
        <v>71</v>
      </c>
      <c r="G1887" s="310">
        <v>166</v>
      </c>
      <c r="H1887" s="311">
        <v>0.18983957219251299</v>
      </c>
      <c r="I1887" s="249">
        <v>2.68072289156627</v>
      </c>
      <c r="J1887" s="249">
        <v>-0.53989353532788298</v>
      </c>
      <c r="K1887" s="92">
        <v>-201.92018221262799</v>
      </c>
    </row>
    <row r="1888" spans="2:11" x14ac:dyDescent="0.2">
      <c r="B1888" s="295">
        <v>22</v>
      </c>
      <c r="C1888" s="295">
        <v>5790</v>
      </c>
      <c r="D1888" s="312" t="s">
        <v>2457</v>
      </c>
      <c r="E1888" s="310">
        <v>491</v>
      </c>
      <c r="F1888" s="310">
        <v>118</v>
      </c>
      <c r="G1888" s="310">
        <v>427</v>
      </c>
      <c r="H1888" s="311">
        <v>0.24032586558044799</v>
      </c>
      <c r="I1888" s="249">
        <v>1.42622950819672</v>
      </c>
      <c r="J1888" s="249">
        <v>-0.51990421163927603</v>
      </c>
      <c r="K1888" s="92">
        <v>-255.27296791488399</v>
      </c>
    </row>
    <row r="1889" spans="2:11" x14ac:dyDescent="0.2">
      <c r="B1889" s="295">
        <v>22</v>
      </c>
      <c r="C1889" s="295">
        <v>5792</v>
      </c>
      <c r="D1889" s="312" t="s">
        <v>2458</v>
      </c>
      <c r="E1889" s="310">
        <v>642</v>
      </c>
      <c r="F1889" s="310">
        <v>124</v>
      </c>
      <c r="G1889" s="310">
        <v>415</v>
      </c>
      <c r="H1889" s="311">
        <v>0.193146417445483</v>
      </c>
      <c r="I1889" s="249">
        <v>1.8457831325301199</v>
      </c>
      <c r="J1889" s="249">
        <v>-0.55591093562205895</v>
      </c>
      <c r="K1889" s="92">
        <v>-356.89482066936199</v>
      </c>
    </row>
    <row r="1890" spans="2:11" x14ac:dyDescent="0.2">
      <c r="B1890" s="295">
        <v>22</v>
      </c>
      <c r="C1890" s="295">
        <v>5798</v>
      </c>
      <c r="D1890" s="312" t="s">
        <v>2459</v>
      </c>
      <c r="E1890" s="310">
        <v>495</v>
      </c>
      <c r="F1890" s="310">
        <v>114</v>
      </c>
      <c r="G1890" s="310">
        <v>477</v>
      </c>
      <c r="H1890" s="311">
        <v>0.23030303030303001</v>
      </c>
      <c r="I1890" s="249">
        <v>1.2767295597484301</v>
      </c>
      <c r="J1890" s="249">
        <v>-0.53716166373307594</v>
      </c>
      <c r="K1890" s="92">
        <v>-265.89502354787197</v>
      </c>
    </row>
    <row r="1891" spans="2:11" x14ac:dyDescent="0.2">
      <c r="B1891" s="295">
        <v>22</v>
      </c>
      <c r="C1891" s="295">
        <v>5799</v>
      </c>
      <c r="D1891" s="312" t="s">
        <v>2460</v>
      </c>
      <c r="E1891" s="310">
        <v>1944</v>
      </c>
      <c r="F1891" s="310">
        <v>568</v>
      </c>
      <c r="G1891" s="310">
        <v>626</v>
      </c>
      <c r="H1891" s="311">
        <v>0.29218106995884802</v>
      </c>
      <c r="I1891" s="249">
        <v>4.0127795527156502</v>
      </c>
      <c r="J1891" s="249">
        <v>-0.310720863562023</v>
      </c>
      <c r="K1891" s="92">
        <v>-604.04135876457303</v>
      </c>
    </row>
    <row r="1892" spans="2:11" x14ac:dyDescent="0.2">
      <c r="B1892" s="295">
        <v>22</v>
      </c>
      <c r="C1892" s="295">
        <v>5803</v>
      </c>
      <c r="D1892" s="312" t="s">
        <v>2461</v>
      </c>
      <c r="E1892" s="310">
        <v>594</v>
      </c>
      <c r="F1892" s="310">
        <v>92</v>
      </c>
      <c r="G1892" s="310">
        <v>659</v>
      </c>
      <c r="H1892" s="311">
        <v>0.15488215488215501</v>
      </c>
      <c r="I1892" s="249">
        <v>1.04097116843703</v>
      </c>
      <c r="J1892" s="249">
        <v>-0.63254865452143605</v>
      </c>
      <c r="K1892" s="92">
        <v>-375.733900785733</v>
      </c>
    </row>
    <row r="1893" spans="2:11" x14ac:dyDescent="0.2">
      <c r="B1893" s="295">
        <v>22</v>
      </c>
      <c r="C1893" s="295">
        <v>5804</v>
      </c>
      <c r="D1893" s="312" t="s">
        <v>2462</v>
      </c>
      <c r="E1893" s="310">
        <v>1584</v>
      </c>
      <c r="F1893" s="310">
        <v>330</v>
      </c>
      <c r="G1893" s="310">
        <v>1767</v>
      </c>
      <c r="H1893" s="311">
        <v>0.20833333333333301</v>
      </c>
      <c r="I1893" s="249">
        <v>1.08319185059423</v>
      </c>
      <c r="J1893" s="249">
        <v>-0.52998043258826</v>
      </c>
      <c r="K1893" s="92">
        <v>-839.48900521980397</v>
      </c>
    </row>
    <row r="1894" spans="2:11" x14ac:dyDescent="0.2">
      <c r="B1894" s="295">
        <v>22</v>
      </c>
      <c r="C1894" s="295">
        <v>5805</v>
      </c>
      <c r="D1894" s="312" t="s">
        <v>2463</v>
      </c>
      <c r="E1894" s="310">
        <v>5501</v>
      </c>
      <c r="F1894" s="310">
        <v>2372</v>
      </c>
      <c r="G1894" s="310">
        <v>2450</v>
      </c>
      <c r="H1894" s="311">
        <v>0.431194328303945</v>
      </c>
      <c r="I1894" s="249">
        <v>3.2134693877550999</v>
      </c>
      <c r="J1894" s="249">
        <v>-4.0041597773011202E-2</v>
      </c>
      <c r="K1894" s="92">
        <v>-220.26882934933499</v>
      </c>
    </row>
    <row r="1895" spans="2:11" x14ac:dyDescent="0.2">
      <c r="B1895" s="295">
        <v>22</v>
      </c>
      <c r="C1895" s="295">
        <v>5806</v>
      </c>
      <c r="D1895" s="312" t="s">
        <v>2464</v>
      </c>
      <c r="E1895" s="310">
        <v>2873</v>
      </c>
      <c r="F1895" s="310">
        <v>800</v>
      </c>
      <c r="G1895" s="310">
        <v>1111</v>
      </c>
      <c r="H1895" s="311">
        <v>0.27845457709711102</v>
      </c>
      <c r="I1895" s="249">
        <v>3.3060306030603099</v>
      </c>
      <c r="J1895" s="249">
        <v>-0.31800661309016198</v>
      </c>
      <c r="K1895" s="92">
        <v>-913.63299940803597</v>
      </c>
    </row>
    <row r="1896" spans="2:11" x14ac:dyDescent="0.2">
      <c r="B1896" s="295">
        <v>22</v>
      </c>
      <c r="C1896" s="295">
        <v>5812</v>
      </c>
      <c r="D1896" s="312" t="s">
        <v>2465</v>
      </c>
      <c r="E1896" s="310">
        <v>122</v>
      </c>
      <c r="F1896" s="310">
        <v>29</v>
      </c>
      <c r="G1896" s="310">
        <v>302</v>
      </c>
      <c r="H1896" s="311">
        <v>0.23770491803278701</v>
      </c>
      <c r="I1896" s="249">
        <v>0.5</v>
      </c>
      <c r="J1896" s="249">
        <v>-0.57002144958277401</v>
      </c>
      <c r="K1896" s="92">
        <v>-69.542616849098494</v>
      </c>
    </row>
    <row r="1897" spans="2:11" x14ac:dyDescent="0.2">
      <c r="B1897" s="295">
        <v>22</v>
      </c>
      <c r="C1897" s="295">
        <v>5813</v>
      </c>
      <c r="D1897" s="312" t="s">
        <v>2466</v>
      </c>
      <c r="E1897" s="310">
        <v>481</v>
      </c>
      <c r="F1897" s="310">
        <v>102</v>
      </c>
      <c r="G1897" s="310">
        <v>330</v>
      </c>
      <c r="H1897" s="311">
        <v>0.21205821205821199</v>
      </c>
      <c r="I1897" s="249">
        <v>1.7666666666666699</v>
      </c>
      <c r="J1897" s="249">
        <v>-0.54202018329332602</v>
      </c>
      <c r="K1897" s="92">
        <v>-260.71170816409</v>
      </c>
    </row>
    <row r="1898" spans="2:11" x14ac:dyDescent="0.2">
      <c r="B1898" s="295">
        <v>22</v>
      </c>
      <c r="C1898" s="295">
        <v>5816</v>
      </c>
      <c r="D1898" s="312" t="s">
        <v>2467</v>
      </c>
      <c r="E1898" s="310">
        <v>2480</v>
      </c>
      <c r="F1898" s="310">
        <v>709</v>
      </c>
      <c r="G1898" s="310">
        <v>1179</v>
      </c>
      <c r="H1898" s="311">
        <v>0.28588709677419399</v>
      </c>
      <c r="I1898" s="249">
        <v>2.7048346055979602</v>
      </c>
      <c r="J1898" s="249">
        <v>-0.34527466006985003</v>
      </c>
      <c r="K1898" s="92">
        <v>-856.28115697322801</v>
      </c>
    </row>
    <row r="1899" spans="2:11" x14ac:dyDescent="0.2">
      <c r="B1899" s="295">
        <v>22</v>
      </c>
      <c r="C1899" s="295">
        <v>5817</v>
      </c>
      <c r="D1899" s="312" t="s">
        <v>2468</v>
      </c>
      <c r="E1899" s="310">
        <v>929</v>
      </c>
      <c r="F1899" s="310">
        <v>212</v>
      </c>
      <c r="G1899" s="310">
        <v>1017</v>
      </c>
      <c r="H1899" s="311">
        <v>0.228202368137783</v>
      </c>
      <c r="I1899" s="249">
        <v>1.1219272369714799</v>
      </c>
      <c r="J1899" s="249">
        <v>-0.52909179206785595</v>
      </c>
      <c r="K1899" s="92">
        <v>-491.52627483103902</v>
      </c>
    </row>
    <row r="1900" spans="2:11" x14ac:dyDescent="0.2">
      <c r="B1900" s="295">
        <v>22</v>
      </c>
      <c r="C1900" s="295">
        <v>5819</v>
      </c>
      <c r="D1900" s="312" t="s">
        <v>2469</v>
      </c>
      <c r="E1900" s="310">
        <v>346</v>
      </c>
      <c r="F1900" s="310">
        <v>301</v>
      </c>
      <c r="G1900" s="310">
        <v>251</v>
      </c>
      <c r="H1900" s="311">
        <v>0.86994219653179194</v>
      </c>
      <c r="I1900" s="249">
        <v>2.5776892430278902</v>
      </c>
      <c r="J1900" s="249">
        <v>0.27244008027920802</v>
      </c>
      <c r="K1900" s="92">
        <v>94.264267776606005</v>
      </c>
    </row>
    <row r="1901" spans="2:11" x14ac:dyDescent="0.2">
      <c r="B1901" s="295">
        <v>22</v>
      </c>
      <c r="C1901" s="295">
        <v>5821</v>
      </c>
      <c r="D1901" s="312" t="s">
        <v>2470</v>
      </c>
      <c r="E1901" s="310">
        <v>371</v>
      </c>
      <c r="F1901" s="310">
        <v>78</v>
      </c>
      <c r="G1901" s="310">
        <v>302</v>
      </c>
      <c r="H1901" s="311">
        <v>0.210242587601078</v>
      </c>
      <c r="I1901" s="249">
        <v>1.48675496688742</v>
      </c>
      <c r="J1901" s="249">
        <v>-0.55833926267527301</v>
      </c>
      <c r="K1901" s="92">
        <v>-207.143866452526</v>
      </c>
    </row>
    <row r="1902" spans="2:11" x14ac:dyDescent="0.2">
      <c r="B1902" s="295">
        <v>22</v>
      </c>
      <c r="C1902" s="295">
        <v>5822</v>
      </c>
      <c r="D1902" s="312" t="s">
        <v>2471</v>
      </c>
      <c r="E1902" s="310">
        <v>9949</v>
      </c>
      <c r="F1902" s="310">
        <v>6998</v>
      </c>
      <c r="G1902" s="310">
        <v>2375</v>
      </c>
      <c r="H1902" s="311">
        <v>0.70338727510302501</v>
      </c>
      <c r="I1902" s="249">
        <v>7.1355789473684199</v>
      </c>
      <c r="J1902" s="249">
        <v>0.59322342499509095</v>
      </c>
      <c r="K1902" s="92">
        <v>5901.9798552761604</v>
      </c>
    </row>
    <row r="1903" spans="2:11" x14ac:dyDescent="0.2">
      <c r="B1903" s="295">
        <v>22</v>
      </c>
      <c r="C1903" s="295">
        <v>5827</v>
      </c>
      <c r="D1903" s="312" t="s">
        <v>2472</v>
      </c>
      <c r="E1903" s="310">
        <v>267</v>
      </c>
      <c r="F1903" s="310">
        <v>80</v>
      </c>
      <c r="G1903" s="310">
        <v>372</v>
      </c>
      <c r="H1903" s="311">
        <v>0.29962546816479402</v>
      </c>
      <c r="I1903" s="249">
        <v>0.93279569892473102</v>
      </c>
      <c r="J1903" s="249">
        <v>-0.47470387634503403</v>
      </c>
      <c r="K1903" s="92">
        <v>-126.74593498412401</v>
      </c>
    </row>
    <row r="1904" spans="2:11" x14ac:dyDescent="0.2">
      <c r="B1904" s="295">
        <v>22</v>
      </c>
      <c r="C1904" s="295">
        <v>5828</v>
      </c>
      <c r="D1904" s="312" t="s">
        <v>2473</v>
      </c>
      <c r="E1904" s="310">
        <v>120</v>
      </c>
      <c r="F1904" s="310">
        <v>26</v>
      </c>
      <c r="G1904" s="310">
        <v>311</v>
      </c>
      <c r="H1904" s="311">
        <v>0.21666666666666701</v>
      </c>
      <c r="I1904" s="249">
        <v>0.46945337620578798</v>
      </c>
      <c r="J1904" s="249">
        <v>-0.59646733157159804</v>
      </c>
      <c r="K1904" s="92">
        <v>-71.576079788591798</v>
      </c>
    </row>
    <row r="1905" spans="2:11" x14ac:dyDescent="0.2">
      <c r="B1905" s="295">
        <v>22</v>
      </c>
      <c r="C1905" s="295">
        <v>5830</v>
      </c>
      <c r="D1905" s="312" t="s">
        <v>2474</v>
      </c>
      <c r="E1905" s="310">
        <v>446</v>
      </c>
      <c r="F1905" s="310">
        <v>110</v>
      </c>
      <c r="G1905" s="310">
        <v>769</v>
      </c>
      <c r="H1905" s="311">
        <v>0.246636771300448</v>
      </c>
      <c r="I1905" s="249">
        <v>0.72301690507152105</v>
      </c>
      <c r="J1905" s="249">
        <v>-0.53923190306776903</v>
      </c>
      <c r="K1905" s="92">
        <v>-240.49742876822501</v>
      </c>
    </row>
    <row r="1906" spans="2:11" x14ac:dyDescent="0.2">
      <c r="B1906" s="295">
        <v>22</v>
      </c>
      <c r="C1906" s="295">
        <v>5831</v>
      </c>
      <c r="D1906" s="312" t="s">
        <v>2475</v>
      </c>
      <c r="E1906" s="310">
        <v>3175</v>
      </c>
      <c r="F1906" s="310">
        <v>1273</v>
      </c>
      <c r="G1906" s="310">
        <v>3334</v>
      </c>
      <c r="H1906" s="311">
        <v>0.40094488188976402</v>
      </c>
      <c r="I1906" s="249">
        <v>1.3341331733653301</v>
      </c>
      <c r="J1906" s="249">
        <v>-0.23037268051853599</v>
      </c>
      <c r="K1906" s="92">
        <v>-731.43326064635096</v>
      </c>
    </row>
    <row r="1907" spans="2:11" x14ac:dyDescent="0.2">
      <c r="B1907" s="295">
        <v>22</v>
      </c>
      <c r="C1907" s="295">
        <v>5841</v>
      </c>
      <c r="D1907" s="312" t="s">
        <v>2476</v>
      </c>
      <c r="E1907" s="310">
        <v>3461</v>
      </c>
      <c r="F1907" s="310">
        <v>1692</v>
      </c>
      <c r="G1907" s="310">
        <v>9511</v>
      </c>
      <c r="H1907" s="311">
        <v>0.488876047385149</v>
      </c>
      <c r="I1907" s="249">
        <v>0.54179371254337105</v>
      </c>
      <c r="J1907" s="249">
        <v>-0.14252422096027201</v>
      </c>
      <c r="K1907" s="92">
        <v>-493.27632874350201</v>
      </c>
    </row>
    <row r="1908" spans="2:11" x14ac:dyDescent="0.2">
      <c r="B1908" s="295">
        <v>22</v>
      </c>
      <c r="C1908" s="295">
        <v>5842</v>
      </c>
      <c r="D1908" s="312" t="s">
        <v>2477</v>
      </c>
      <c r="E1908" s="310">
        <v>546</v>
      </c>
      <c r="F1908" s="310">
        <v>150</v>
      </c>
      <c r="G1908" s="310">
        <v>2122</v>
      </c>
      <c r="H1908" s="311">
        <v>0.27472527472527503</v>
      </c>
      <c r="I1908" s="249">
        <v>0.32799245994345</v>
      </c>
      <c r="J1908" s="249">
        <v>-0.515941234296312</v>
      </c>
      <c r="K1908" s="92">
        <v>-281.70391392578603</v>
      </c>
    </row>
    <row r="1909" spans="2:11" x14ac:dyDescent="0.2">
      <c r="B1909" s="295">
        <v>22</v>
      </c>
      <c r="C1909" s="295">
        <v>5843</v>
      </c>
      <c r="D1909" s="312" t="s">
        <v>2478</v>
      </c>
      <c r="E1909" s="310">
        <v>882</v>
      </c>
      <c r="F1909" s="310">
        <v>356</v>
      </c>
      <c r="G1909" s="310">
        <v>4111</v>
      </c>
      <c r="H1909" s="311">
        <v>0.40362811791383202</v>
      </c>
      <c r="I1909" s="249">
        <v>0.30114327414254399</v>
      </c>
      <c r="J1909" s="249">
        <v>-0.34953903950391402</v>
      </c>
      <c r="K1909" s="92">
        <v>-308.29343284245198</v>
      </c>
    </row>
    <row r="1910" spans="2:11" x14ac:dyDescent="0.2">
      <c r="B1910" s="295">
        <v>22</v>
      </c>
      <c r="C1910" s="295">
        <v>5851</v>
      </c>
      <c r="D1910" s="312" t="s">
        <v>2479</v>
      </c>
      <c r="E1910" s="310">
        <v>442</v>
      </c>
      <c r="F1910" s="310">
        <v>392</v>
      </c>
      <c r="G1910" s="310">
        <v>256</v>
      </c>
      <c r="H1910" s="311">
        <v>0.88687782805429904</v>
      </c>
      <c r="I1910" s="249">
        <v>3.2578125</v>
      </c>
      <c r="J1910" s="249">
        <v>0.32076517162359902</v>
      </c>
      <c r="K1910" s="92">
        <v>141.77820585763101</v>
      </c>
    </row>
    <row r="1911" spans="2:11" x14ac:dyDescent="0.2">
      <c r="B1911" s="295">
        <v>22</v>
      </c>
      <c r="C1911" s="295">
        <v>5852</v>
      </c>
      <c r="D1911" s="312" t="s">
        <v>2480</v>
      </c>
      <c r="E1911" s="310">
        <v>471</v>
      </c>
      <c r="F1911" s="310">
        <v>103</v>
      </c>
      <c r="G1911" s="310">
        <v>180</v>
      </c>
      <c r="H1911" s="311">
        <v>0.218683651804671</v>
      </c>
      <c r="I1911" s="249">
        <v>3.18888888888889</v>
      </c>
      <c r="J1911" s="249">
        <v>-0.48339525033462399</v>
      </c>
      <c r="K1911" s="92">
        <v>-227.679162907608</v>
      </c>
    </row>
    <row r="1912" spans="2:11" x14ac:dyDescent="0.2">
      <c r="B1912" s="295">
        <v>22</v>
      </c>
      <c r="C1912" s="295">
        <v>5853</v>
      </c>
      <c r="D1912" s="312" t="s">
        <v>2481</v>
      </c>
      <c r="E1912" s="310">
        <v>755</v>
      </c>
      <c r="F1912" s="310">
        <v>397</v>
      </c>
      <c r="G1912" s="310">
        <v>340</v>
      </c>
      <c r="H1912" s="311">
        <v>0.52582781456953598</v>
      </c>
      <c r="I1912" s="249">
        <v>3.3882352941176501</v>
      </c>
      <c r="J1912" s="249">
        <v>-9.6672282841809495E-2</v>
      </c>
      <c r="K1912" s="92">
        <v>-72.987573545566093</v>
      </c>
    </row>
    <row r="1913" spans="2:11" x14ac:dyDescent="0.2">
      <c r="B1913" s="295">
        <v>22</v>
      </c>
      <c r="C1913" s="295">
        <v>5854</v>
      </c>
      <c r="D1913" s="312" t="s">
        <v>2482</v>
      </c>
      <c r="E1913" s="310">
        <v>391</v>
      </c>
      <c r="F1913" s="310">
        <v>116</v>
      </c>
      <c r="G1913" s="310">
        <v>561</v>
      </c>
      <c r="H1913" s="311">
        <v>0.296675191815857</v>
      </c>
      <c r="I1913" s="249">
        <v>0.90374331550802101</v>
      </c>
      <c r="J1913" s="249">
        <v>-0.47467695528389098</v>
      </c>
      <c r="K1913" s="92">
        <v>-185.598689516001</v>
      </c>
    </row>
    <row r="1914" spans="2:11" x14ac:dyDescent="0.2">
      <c r="B1914" s="295">
        <v>22</v>
      </c>
      <c r="C1914" s="295">
        <v>5855</v>
      </c>
      <c r="D1914" s="312" t="s">
        <v>2483</v>
      </c>
      <c r="E1914" s="310">
        <v>633</v>
      </c>
      <c r="F1914" s="310">
        <v>83</v>
      </c>
      <c r="G1914" s="310">
        <v>163</v>
      </c>
      <c r="H1914" s="311">
        <v>0.13112164296998399</v>
      </c>
      <c r="I1914" s="249">
        <v>4.3926380368098199</v>
      </c>
      <c r="J1914" s="249">
        <v>-0.53936684212374097</v>
      </c>
      <c r="K1914" s="92">
        <v>-341.41921106432801</v>
      </c>
    </row>
    <row r="1915" spans="2:11" x14ac:dyDescent="0.2">
      <c r="B1915" s="295">
        <v>22</v>
      </c>
      <c r="C1915" s="295">
        <v>5856</v>
      </c>
      <c r="D1915" s="312" t="s">
        <v>2484</v>
      </c>
      <c r="E1915" s="310">
        <v>721</v>
      </c>
      <c r="F1915" s="310">
        <v>113</v>
      </c>
      <c r="G1915" s="310">
        <v>700</v>
      </c>
      <c r="H1915" s="311">
        <v>0.15672676837725399</v>
      </c>
      <c r="I1915" s="249">
        <v>1.1914285714285699</v>
      </c>
      <c r="J1915" s="249">
        <v>-0.62020773263544704</v>
      </c>
      <c r="K1915" s="92">
        <v>-447.16977523015697</v>
      </c>
    </row>
    <row r="1916" spans="2:11" x14ac:dyDescent="0.2">
      <c r="B1916" s="295">
        <v>22</v>
      </c>
      <c r="C1916" s="295">
        <v>5857</v>
      </c>
      <c r="D1916" s="312" t="s">
        <v>2485</v>
      </c>
      <c r="E1916" s="310">
        <v>1322</v>
      </c>
      <c r="F1916" s="310">
        <v>317</v>
      </c>
      <c r="G1916" s="310">
        <v>772</v>
      </c>
      <c r="H1916" s="311">
        <v>0.23978819969742801</v>
      </c>
      <c r="I1916" s="249">
        <v>2.1230569948186502</v>
      </c>
      <c r="J1916" s="249">
        <v>-0.46462331708782101</v>
      </c>
      <c r="K1916" s="92">
        <v>-614.23202519009897</v>
      </c>
    </row>
    <row r="1917" spans="2:11" x14ac:dyDescent="0.2">
      <c r="B1917" s="295">
        <v>22</v>
      </c>
      <c r="C1917" s="295">
        <v>5858</v>
      </c>
      <c r="D1917" s="312" t="s">
        <v>2486</v>
      </c>
      <c r="E1917" s="310">
        <v>611</v>
      </c>
      <c r="F1917" s="310">
        <v>196</v>
      </c>
      <c r="G1917" s="310">
        <v>262</v>
      </c>
      <c r="H1917" s="311">
        <v>0.32078559738134199</v>
      </c>
      <c r="I1917" s="249">
        <v>3.0801526717557302</v>
      </c>
      <c r="J1917" s="249">
        <v>-0.35942311359916301</v>
      </c>
      <c r="K1917" s="92">
        <v>-219.60752240908801</v>
      </c>
    </row>
    <row r="1918" spans="2:11" x14ac:dyDescent="0.2">
      <c r="B1918" s="295">
        <v>22</v>
      </c>
      <c r="C1918" s="295">
        <v>5859</v>
      </c>
      <c r="D1918" s="312" t="s">
        <v>2487</v>
      </c>
      <c r="E1918" s="310">
        <v>2654</v>
      </c>
      <c r="F1918" s="310">
        <v>433</v>
      </c>
      <c r="G1918" s="310">
        <v>385</v>
      </c>
      <c r="H1918" s="311">
        <v>0.16314996232102499</v>
      </c>
      <c r="I1918" s="249">
        <v>8.0181818181818194</v>
      </c>
      <c r="J1918" s="249">
        <v>-0.295583775615125</v>
      </c>
      <c r="K1918" s="92">
        <v>-784.47934048254297</v>
      </c>
    </row>
    <row r="1919" spans="2:11" x14ac:dyDescent="0.2">
      <c r="B1919" s="295">
        <v>22</v>
      </c>
      <c r="C1919" s="295">
        <v>5860</v>
      </c>
      <c r="D1919" s="312" t="s">
        <v>2488</v>
      </c>
      <c r="E1919" s="310">
        <v>1536</v>
      </c>
      <c r="F1919" s="310">
        <v>403</v>
      </c>
      <c r="G1919" s="310">
        <v>286</v>
      </c>
      <c r="H1919" s="311">
        <v>0.26236979166666702</v>
      </c>
      <c r="I1919" s="249">
        <v>6.77972027972028</v>
      </c>
      <c r="J1919" s="249">
        <v>-0.26242413410527299</v>
      </c>
      <c r="K1919" s="92">
        <v>-403.08346998569999</v>
      </c>
    </row>
    <row r="1920" spans="2:11" x14ac:dyDescent="0.2">
      <c r="B1920" s="295">
        <v>22</v>
      </c>
      <c r="C1920" s="295">
        <v>5861</v>
      </c>
      <c r="D1920" s="312" t="s">
        <v>2489</v>
      </c>
      <c r="E1920" s="310">
        <v>6259</v>
      </c>
      <c r="F1920" s="310">
        <v>4444</v>
      </c>
      <c r="G1920" s="310">
        <v>269</v>
      </c>
      <c r="H1920" s="311">
        <v>0.71001757469244298</v>
      </c>
      <c r="I1920" s="249">
        <v>39.788104089219303</v>
      </c>
      <c r="J1920" s="249">
        <v>1.63564153694041</v>
      </c>
      <c r="K1920" s="92">
        <v>10237.480379709999</v>
      </c>
    </row>
    <row r="1921" spans="2:11" x14ac:dyDescent="0.2">
      <c r="B1921" s="295">
        <v>22</v>
      </c>
      <c r="C1921" s="295">
        <v>5862</v>
      </c>
      <c r="D1921" s="312" t="s">
        <v>2490</v>
      </c>
      <c r="E1921" s="310">
        <v>248</v>
      </c>
      <c r="F1921" s="310">
        <v>89</v>
      </c>
      <c r="G1921" s="310">
        <v>108</v>
      </c>
      <c r="H1921" s="311">
        <v>0.358870967741935</v>
      </c>
      <c r="I1921" s="249">
        <v>3.1203703703703698</v>
      </c>
      <c r="J1921" s="249">
        <v>-0.32573116838502097</v>
      </c>
      <c r="K1921" s="92">
        <v>-80.781329759485303</v>
      </c>
    </row>
    <row r="1922" spans="2:11" x14ac:dyDescent="0.2">
      <c r="B1922" s="295">
        <v>22</v>
      </c>
      <c r="C1922" s="295">
        <v>5863</v>
      </c>
      <c r="D1922" s="312" t="s">
        <v>2491</v>
      </c>
      <c r="E1922" s="310">
        <v>358</v>
      </c>
      <c r="F1922" s="310">
        <v>117</v>
      </c>
      <c r="G1922" s="310">
        <v>108</v>
      </c>
      <c r="H1922" s="311">
        <v>0.32681564245810102</v>
      </c>
      <c r="I1922" s="249">
        <v>4.3981481481481497</v>
      </c>
      <c r="J1922" s="249">
        <v>-0.31429554292839601</v>
      </c>
      <c r="K1922" s="92">
        <v>-112.517804368366</v>
      </c>
    </row>
    <row r="1923" spans="2:11" x14ac:dyDescent="0.2">
      <c r="B1923" s="295">
        <v>22</v>
      </c>
      <c r="C1923" s="295">
        <v>5871</v>
      </c>
      <c r="D1923" s="312" t="s">
        <v>2492</v>
      </c>
      <c r="E1923" s="310">
        <v>1476</v>
      </c>
      <c r="F1923" s="310">
        <v>1349</v>
      </c>
      <c r="G1923" s="310">
        <v>3139</v>
      </c>
      <c r="H1923" s="311">
        <v>0.91395663956639595</v>
      </c>
      <c r="I1923" s="249">
        <v>0.89996814272061199</v>
      </c>
      <c r="J1923" s="249">
        <v>0.30715924330142802</v>
      </c>
      <c r="K1923" s="92">
        <v>453.36704311290799</v>
      </c>
    </row>
    <row r="1924" spans="2:11" x14ac:dyDescent="0.2">
      <c r="B1924" s="295">
        <v>22</v>
      </c>
      <c r="C1924" s="295">
        <v>5872</v>
      </c>
      <c r="D1924" s="312" t="s">
        <v>2493</v>
      </c>
      <c r="E1924" s="310">
        <v>4586</v>
      </c>
      <c r="F1924" s="310">
        <v>5310</v>
      </c>
      <c r="G1924" s="310">
        <v>9753</v>
      </c>
      <c r="H1924" s="311">
        <v>1.1578717836894901</v>
      </c>
      <c r="I1924" s="249">
        <v>1.01466215523429</v>
      </c>
      <c r="J1924" s="249">
        <v>0.72003433133246497</v>
      </c>
      <c r="K1924" s="92">
        <v>3302.0774434906898</v>
      </c>
    </row>
    <row r="1925" spans="2:11" x14ac:dyDescent="0.2">
      <c r="B1925" s="295">
        <v>22</v>
      </c>
      <c r="C1925" s="295">
        <v>5873</v>
      </c>
      <c r="D1925" s="312" t="s">
        <v>2494</v>
      </c>
      <c r="E1925" s="310">
        <v>874</v>
      </c>
      <c r="F1925" s="310">
        <v>609</v>
      </c>
      <c r="G1925" s="310">
        <v>3169</v>
      </c>
      <c r="H1925" s="311">
        <v>0.69679633867276902</v>
      </c>
      <c r="I1925" s="249">
        <v>0.46797096875986099</v>
      </c>
      <c r="J1925" s="249">
        <v>8.3612585232498808E-3</v>
      </c>
      <c r="K1925" s="92">
        <v>7.3077399493203901</v>
      </c>
    </row>
    <row r="1926" spans="2:11" x14ac:dyDescent="0.2">
      <c r="B1926" s="295">
        <v>22</v>
      </c>
      <c r="C1926" s="295">
        <v>5881</v>
      </c>
      <c r="D1926" s="312" t="s">
        <v>2495</v>
      </c>
      <c r="E1926" s="310">
        <v>6173</v>
      </c>
      <c r="F1926" s="310">
        <v>1805</v>
      </c>
      <c r="G1926" s="310">
        <v>1571</v>
      </c>
      <c r="H1926" s="311">
        <v>0.292402397537664</v>
      </c>
      <c r="I1926" s="249">
        <v>5.0782940802036904</v>
      </c>
      <c r="J1926" s="249">
        <v>-0.114860906042385</v>
      </c>
      <c r="K1926" s="92">
        <v>-709.03637299963998</v>
      </c>
    </row>
    <row r="1927" spans="2:11" x14ac:dyDescent="0.2">
      <c r="B1927" s="295">
        <v>22</v>
      </c>
      <c r="C1927" s="295">
        <v>5882</v>
      </c>
      <c r="D1927" s="312" t="s">
        <v>2496</v>
      </c>
      <c r="E1927" s="310">
        <v>2944</v>
      </c>
      <c r="F1927" s="310">
        <v>695</v>
      </c>
      <c r="G1927" s="310">
        <v>1024</v>
      </c>
      <c r="H1927" s="311">
        <v>0.23607336956521699</v>
      </c>
      <c r="I1927" s="249">
        <v>3.5537109375</v>
      </c>
      <c r="J1927" s="249">
        <v>-0.35739324890688201</v>
      </c>
      <c r="K1927" s="92">
        <v>-1052.16572478186</v>
      </c>
    </row>
    <row r="1928" spans="2:11" x14ac:dyDescent="0.2">
      <c r="B1928" s="295">
        <v>22</v>
      </c>
      <c r="C1928" s="295">
        <v>5883</v>
      </c>
      <c r="D1928" s="312" t="s">
        <v>2497</v>
      </c>
      <c r="E1928" s="310">
        <v>2282</v>
      </c>
      <c r="F1928" s="310">
        <v>438</v>
      </c>
      <c r="G1928" s="310">
        <v>106</v>
      </c>
      <c r="H1928" s="311">
        <v>0.19193689745837</v>
      </c>
      <c r="I1928" s="249">
        <v>25.660377358490599</v>
      </c>
      <c r="J1928" s="249">
        <v>0.35825905632245297</v>
      </c>
      <c r="K1928" s="92">
        <v>817.54716652783702</v>
      </c>
    </row>
    <row r="1929" spans="2:11" x14ac:dyDescent="0.2">
      <c r="B1929" s="295">
        <v>22</v>
      </c>
      <c r="C1929" s="295">
        <v>5884</v>
      </c>
      <c r="D1929" s="312" t="s">
        <v>2498</v>
      </c>
      <c r="E1929" s="310">
        <v>3391</v>
      </c>
      <c r="F1929" s="310">
        <v>1638</v>
      </c>
      <c r="G1929" s="310">
        <v>669</v>
      </c>
      <c r="H1929" s="311">
        <v>0.48304335004423499</v>
      </c>
      <c r="I1929" s="249">
        <v>7.5171898355754898</v>
      </c>
      <c r="J1929" s="249">
        <v>9.8179770666979499E-2</v>
      </c>
      <c r="K1929" s="92">
        <v>332.927602331728</v>
      </c>
    </row>
    <row r="1930" spans="2:11" x14ac:dyDescent="0.2">
      <c r="B1930" s="295">
        <v>22</v>
      </c>
      <c r="C1930" s="295">
        <v>5885</v>
      </c>
      <c r="D1930" s="312" t="s">
        <v>2499</v>
      </c>
      <c r="E1930" s="310">
        <v>1534</v>
      </c>
      <c r="F1930" s="310">
        <v>213</v>
      </c>
      <c r="G1930" s="310">
        <v>215</v>
      </c>
      <c r="H1930" s="311">
        <v>0.13885267275097801</v>
      </c>
      <c r="I1930" s="249">
        <v>8.1255813953488403</v>
      </c>
      <c r="J1930" s="249">
        <v>-0.36259459982597098</v>
      </c>
      <c r="K1930" s="92">
        <v>-556.22011613304005</v>
      </c>
    </row>
    <row r="1931" spans="2:11" x14ac:dyDescent="0.2">
      <c r="B1931" s="295">
        <v>22</v>
      </c>
      <c r="C1931" s="295">
        <v>5886</v>
      </c>
      <c r="D1931" s="312" t="s">
        <v>2500</v>
      </c>
      <c r="E1931" s="310">
        <v>25984</v>
      </c>
      <c r="F1931" s="310">
        <v>12646</v>
      </c>
      <c r="G1931" s="310">
        <v>3182</v>
      </c>
      <c r="H1931" s="311">
        <v>0.48668411330049299</v>
      </c>
      <c r="I1931" s="249">
        <v>12.1401634192332</v>
      </c>
      <c r="J1931" s="249">
        <v>1.10911795368274</v>
      </c>
      <c r="K1931" s="92">
        <v>28819.320908492398</v>
      </c>
    </row>
    <row r="1932" spans="2:11" x14ac:dyDescent="0.2">
      <c r="B1932" s="295">
        <v>22</v>
      </c>
      <c r="C1932" s="295">
        <v>5888</v>
      </c>
      <c r="D1932" s="312" t="s">
        <v>2501</v>
      </c>
      <c r="E1932" s="310">
        <v>5184</v>
      </c>
      <c r="F1932" s="310">
        <v>2590</v>
      </c>
      <c r="G1932" s="310">
        <v>1500</v>
      </c>
      <c r="H1932" s="311">
        <v>0.499614197530864</v>
      </c>
      <c r="I1932" s="249">
        <v>5.1826666666666696</v>
      </c>
      <c r="J1932" s="249">
        <v>0.101028245212267</v>
      </c>
      <c r="K1932" s="92">
        <v>523.73042318039404</v>
      </c>
    </row>
    <row r="1933" spans="2:11" x14ac:dyDescent="0.2">
      <c r="B1933" s="295">
        <v>22</v>
      </c>
      <c r="C1933" s="295">
        <v>5889</v>
      </c>
      <c r="D1933" s="312" t="s">
        <v>2502</v>
      </c>
      <c r="E1933" s="310">
        <v>11828</v>
      </c>
      <c r="F1933" s="310">
        <v>3727</v>
      </c>
      <c r="G1933" s="310">
        <v>326</v>
      </c>
      <c r="H1933" s="311">
        <v>0.31509976327358802</v>
      </c>
      <c r="I1933" s="249">
        <v>47.714723926380401</v>
      </c>
      <c r="J1933" s="249">
        <v>1.65285760334104</v>
      </c>
      <c r="K1933" s="92">
        <v>19549.999732317799</v>
      </c>
    </row>
    <row r="1934" spans="2:11" x14ac:dyDescent="0.2">
      <c r="B1934" s="295">
        <v>22</v>
      </c>
      <c r="C1934" s="295">
        <v>5890</v>
      </c>
      <c r="D1934" s="312" t="s">
        <v>2503</v>
      </c>
      <c r="E1934" s="310">
        <v>19891</v>
      </c>
      <c r="F1934" s="310">
        <v>14588</v>
      </c>
      <c r="G1934" s="310">
        <v>231</v>
      </c>
      <c r="H1934" s="311">
        <v>0.73339701372480004</v>
      </c>
      <c r="I1934" s="249">
        <v>149.25974025974</v>
      </c>
      <c r="J1934" s="249">
        <v>6.0994157980570103</v>
      </c>
      <c r="K1934" s="92">
        <v>121323.47963915201</v>
      </c>
    </row>
    <row r="1935" spans="2:11" x14ac:dyDescent="0.2">
      <c r="B1935" s="295">
        <v>22</v>
      </c>
      <c r="C1935" s="295">
        <v>5891</v>
      </c>
      <c r="D1935" s="312" t="s">
        <v>2504</v>
      </c>
      <c r="E1935" s="310">
        <v>880</v>
      </c>
      <c r="F1935" s="310">
        <v>233</v>
      </c>
      <c r="G1935" s="310">
        <v>639</v>
      </c>
      <c r="H1935" s="311">
        <v>0.26477272727272699</v>
      </c>
      <c r="I1935" s="249">
        <v>1.7417840375586899</v>
      </c>
      <c r="J1935" s="249">
        <v>-0.46473562975396798</v>
      </c>
      <c r="K1935" s="92">
        <v>-408.96735418349198</v>
      </c>
    </row>
    <row r="1936" spans="2:11" x14ac:dyDescent="0.2">
      <c r="B1936" s="295">
        <v>22</v>
      </c>
      <c r="C1936" s="295">
        <v>5902</v>
      </c>
      <c r="D1936" s="312" t="s">
        <v>2505</v>
      </c>
      <c r="E1936" s="310">
        <v>384</v>
      </c>
      <c r="F1936" s="310">
        <v>73</v>
      </c>
      <c r="G1936" s="310">
        <v>648</v>
      </c>
      <c r="H1936" s="311">
        <v>0.19010416666666699</v>
      </c>
      <c r="I1936" s="249">
        <v>0.70524691358024705</v>
      </c>
      <c r="J1936" s="249">
        <v>-0.61009462773679102</v>
      </c>
      <c r="K1936" s="92">
        <v>-234.27633705092799</v>
      </c>
    </row>
    <row r="1937" spans="2:11" x14ac:dyDescent="0.2">
      <c r="B1937" s="295">
        <v>22</v>
      </c>
      <c r="C1937" s="295">
        <v>5903</v>
      </c>
      <c r="D1937" s="312" t="s">
        <v>2506</v>
      </c>
      <c r="E1937" s="310">
        <v>226</v>
      </c>
      <c r="F1937" s="310">
        <v>40</v>
      </c>
      <c r="G1937" s="310">
        <v>427</v>
      </c>
      <c r="H1937" s="311">
        <v>0.17699115044247801</v>
      </c>
      <c r="I1937" s="249">
        <v>0.62295081967213095</v>
      </c>
      <c r="J1937" s="249">
        <v>-0.63468084540798297</v>
      </c>
      <c r="K1937" s="92">
        <v>-143.43787106220401</v>
      </c>
    </row>
    <row r="1938" spans="2:11" x14ac:dyDescent="0.2">
      <c r="B1938" s="295">
        <v>22</v>
      </c>
      <c r="C1938" s="295">
        <v>5904</v>
      </c>
      <c r="D1938" s="312" t="s">
        <v>2507</v>
      </c>
      <c r="E1938" s="310">
        <v>542</v>
      </c>
      <c r="F1938" s="310">
        <v>221</v>
      </c>
      <c r="G1938" s="310">
        <v>284</v>
      </c>
      <c r="H1938" s="311">
        <v>0.40774907749077499</v>
      </c>
      <c r="I1938" s="249">
        <v>2.6866197183098599</v>
      </c>
      <c r="J1938" s="249">
        <v>-0.27163507787829699</v>
      </c>
      <c r="K1938" s="92">
        <v>-147.226212210037</v>
      </c>
    </row>
    <row r="1939" spans="2:11" x14ac:dyDescent="0.2">
      <c r="B1939" s="295">
        <v>22</v>
      </c>
      <c r="C1939" s="295">
        <v>5905</v>
      </c>
      <c r="D1939" s="312" t="s">
        <v>2508</v>
      </c>
      <c r="E1939" s="310">
        <v>685</v>
      </c>
      <c r="F1939" s="310">
        <v>365</v>
      </c>
      <c r="G1939" s="310">
        <v>897</v>
      </c>
      <c r="H1939" s="311">
        <v>0.53284671532846695</v>
      </c>
      <c r="I1939" s="249">
        <v>1.17056856187291</v>
      </c>
      <c r="J1939" s="249">
        <v>-0.17042665844327301</v>
      </c>
      <c r="K1939" s="92">
        <v>-116.742261033642</v>
      </c>
    </row>
    <row r="1940" spans="2:11" x14ac:dyDescent="0.2">
      <c r="B1940" s="295">
        <v>22</v>
      </c>
      <c r="C1940" s="295">
        <v>5907</v>
      </c>
      <c r="D1940" s="312" t="s">
        <v>2509</v>
      </c>
      <c r="E1940" s="310">
        <v>308</v>
      </c>
      <c r="F1940" s="310">
        <v>54</v>
      </c>
      <c r="G1940" s="310">
        <v>397</v>
      </c>
      <c r="H1940" s="311">
        <v>0.17532467532467499</v>
      </c>
      <c r="I1940" s="249">
        <v>0.91183879093199005</v>
      </c>
      <c r="J1940" s="249">
        <v>-0.623264885625189</v>
      </c>
      <c r="K1940" s="92">
        <v>-191.965584772558</v>
      </c>
    </row>
    <row r="1941" spans="2:11" x14ac:dyDescent="0.2">
      <c r="B1941" s="295">
        <v>22</v>
      </c>
      <c r="C1941" s="295">
        <v>5908</v>
      </c>
      <c r="D1941" s="312" t="s">
        <v>2510</v>
      </c>
      <c r="E1941" s="310">
        <v>140</v>
      </c>
      <c r="F1941" s="310">
        <v>45</v>
      </c>
      <c r="G1941" s="310">
        <v>208</v>
      </c>
      <c r="H1941" s="311">
        <v>0.32142857142857101</v>
      </c>
      <c r="I1941" s="249">
        <v>0.88942307692307698</v>
      </c>
      <c r="J1941" s="249">
        <v>-0.45479171719265699</v>
      </c>
      <c r="K1941" s="92">
        <v>-63.670840406971998</v>
      </c>
    </row>
    <row r="1942" spans="2:11" x14ac:dyDescent="0.2">
      <c r="B1942" s="295">
        <v>22</v>
      </c>
      <c r="C1942" s="295">
        <v>5909</v>
      </c>
      <c r="D1942" s="312" t="s">
        <v>2511</v>
      </c>
      <c r="E1942" s="310">
        <v>718</v>
      </c>
      <c r="F1942" s="310">
        <v>265</v>
      </c>
      <c r="G1942" s="310">
        <v>537</v>
      </c>
      <c r="H1942" s="311">
        <v>0.36908077994429001</v>
      </c>
      <c r="I1942" s="249">
        <v>1.83054003724395</v>
      </c>
      <c r="J1942" s="249">
        <v>-0.34226312573594297</v>
      </c>
      <c r="K1942" s="92">
        <v>-245.74492427840701</v>
      </c>
    </row>
    <row r="1943" spans="2:11" x14ac:dyDescent="0.2">
      <c r="B1943" s="295">
        <v>22</v>
      </c>
      <c r="C1943" s="295">
        <v>5910</v>
      </c>
      <c r="D1943" s="312" t="s">
        <v>2512</v>
      </c>
      <c r="E1943" s="310">
        <v>385</v>
      </c>
      <c r="F1943" s="310">
        <v>62</v>
      </c>
      <c r="G1943" s="310">
        <v>655</v>
      </c>
      <c r="H1943" s="311">
        <v>0.16103896103896101</v>
      </c>
      <c r="I1943" s="249">
        <v>0.68244274809160299</v>
      </c>
      <c r="J1943" s="249">
        <v>-0.64579459433803299</v>
      </c>
      <c r="K1943" s="92">
        <v>-248.63091882014299</v>
      </c>
    </row>
    <row r="1944" spans="2:11" x14ac:dyDescent="0.2">
      <c r="B1944" s="295">
        <v>22</v>
      </c>
      <c r="C1944" s="295">
        <v>5911</v>
      </c>
      <c r="D1944" s="312" t="s">
        <v>2513</v>
      </c>
      <c r="E1944" s="310">
        <v>243</v>
      </c>
      <c r="F1944" s="310">
        <v>68</v>
      </c>
      <c r="G1944" s="310">
        <v>462</v>
      </c>
      <c r="H1944" s="311">
        <v>0.27983539094650201</v>
      </c>
      <c r="I1944" s="249">
        <v>0.67316017316017296</v>
      </c>
      <c r="J1944" s="249">
        <v>-0.50868979158584604</v>
      </c>
      <c r="K1944" s="92">
        <v>-123.611619355361</v>
      </c>
    </row>
    <row r="1945" spans="2:11" x14ac:dyDescent="0.2">
      <c r="B1945" s="295">
        <v>22</v>
      </c>
      <c r="C1945" s="295">
        <v>5912</v>
      </c>
      <c r="D1945" s="312" t="s">
        <v>2514</v>
      </c>
      <c r="E1945" s="310">
        <v>141</v>
      </c>
      <c r="F1945" s="310">
        <v>60</v>
      </c>
      <c r="G1945" s="310">
        <v>429</v>
      </c>
      <c r="H1945" s="311">
        <v>0.42553191489361702</v>
      </c>
      <c r="I1945" s="249">
        <v>0.46853146853146899</v>
      </c>
      <c r="J1945" s="249">
        <v>-0.34478905083073302</v>
      </c>
      <c r="K1945" s="92">
        <v>-48.615256167133303</v>
      </c>
    </row>
    <row r="1946" spans="2:11" x14ac:dyDescent="0.2">
      <c r="B1946" s="295">
        <v>22</v>
      </c>
      <c r="C1946" s="295">
        <v>5913</v>
      </c>
      <c r="D1946" s="312" t="s">
        <v>2515</v>
      </c>
      <c r="E1946" s="310">
        <v>808</v>
      </c>
      <c r="F1946" s="310">
        <v>162</v>
      </c>
      <c r="G1946" s="310">
        <v>893</v>
      </c>
      <c r="H1946" s="311">
        <v>0.20049504950495101</v>
      </c>
      <c r="I1946" s="249">
        <v>1.08622620380739</v>
      </c>
      <c r="J1946" s="249">
        <v>-0.56816272486488795</v>
      </c>
      <c r="K1946" s="92">
        <v>-459.07548169082901</v>
      </c>
    </row>
    <row r="1947" spans="2:11" x14ac:dyDescent="0.2">
      <c r="B1947" s="295">
        <v>22</v>
      </c>
      <c r="C1947" s="295">
        <v>5914</v>
      </c>
      <c r="D1947" s="312" t="s">
        <v>2516</v>
      </c>
      <c r="E1947" s="310">
        <v>358</v>
      </c>
      <c r="F1947" s="310">
        <v>69</v>
      </c>
      <c r="G1947" s="310">
        <v>469</v>
      </c>
      <c r="H1947" s="311">
        <v>0.19273743016759801</v>
      </c>
      <c r="I1947" s="249">
        <v>0.91044776119403004</v>
      </c>
      <c r="J1947" s="249">
        <v>-0.60053472414346398</v>
      </c>
      <c r="K1947" s="92">
        <v>-214.99143124336001</v>
      </c>
    </row>
    <row r="1948" spans="2:11" x14ac:dyDescent="0.2">
      <c r="B1948" s="295">
        <v>22</v>
      </c>
      <c r="C1948" s="295">
        <v>5919</v>
      </c>
      <c r="D1948" s="312" t="s">
        <v>2517</v>
      </c>
      <c r="E1948" s="310">
        <v>612</v>
      </c>
      <c r="F1948" s="310">
        <v>157</v>
      </c>
      <c r="G1948" s="310">
        <v>652</v>
      </c>
      <c r="H1948" s="311">
        <v>0.256535947712418</v>
      </c>
      <c r="I1948" s="249">
        <v>1.1794478527607399</v>
      </c>
      <c r="J1948" s="249">
        <v>-0.50478306836989295</v>
      </c>
      <c r="K1948" s="92">
        <v>-308.92723784237398</v>
      </c>
    </row>
    <row r="1949" spans="2:11" x14ac:dyDescent="0.2">
      <c r="B1949" s="295">
        <v>22</v>
      </c>
      <c r="C1949" s="295">
        <v>5921</v>
      </c>
      <c r="D1949" s="312" t="s">
        <v>2518</v>
      </c>
      <c r="E1949" s="310">
        <v>236</v>
      </c>
      <c r="F1949" s="310">
        <v>103</v>
      </c>
      <c r="G1949" s="310">
        <v>552</v>
      </c>
      <c r="H1949" s="311">
        <v>0.43644067796610198</v>
      </c>
      <c r="I1949" s="249">
        <v>0.61413043478260898</v>
      </c>
      <c r="J1949" s="249">
        <v>-0.322923531961818</v>
      </c>
      <c r="K1949" s="92">
        <v>-76.209953542989098</v>
      </c>
    </row>
    <row r="1950" spans="2:11" x14ac:dyDescent="0.2">
      <c r="B1950" s="295">
        <v>22</v>
      </c>
      <c r="C1950" s="295">
        <v>5922</v>
      </c>
      <c r="D1950" s="312" t="s">
        <v>2519</v>
      </c>
      <c r="E1950" s="310">
        <v>737</v>
      </c>
      <c r="F1950" s="310">
        <v>1655</v>
      </c>
      <c r="G1950" s="310">
        <v>348</v>
      </c>
      <c r="H1950" s="311">
        <v>2.2455902306648601</v>
      </c>
      <c r="I1950" s="249">
        <v>6.8735632183908004</v>
      </c>
      <c r="J1950" s="249">
        <v>2.0938474014755402</v>
      </c>
      <c r="K1950" s="92">
        <v>1543.1655348874799</v>
      </c>
    </row>
    <row r="1951" spans="2:11" x14ac:dyDescent="0.2">
      <c r="B1951" s="295">
        <v>22</v>
      </c>
      <c r="C1951" s="295">
        <v>5923</v>
      </c>
      <c r="D1951" s="312" t="s">
        <v>2520</v>
      </c>
      <c r="E1951" s="310">
        <v>197</v>
      </c>
      <c r="F1951" s="310">
        <v>193</v>
      </c>
      <c r="G1951" s="310">
        <v>358</v>
      </c>
      <c r="H1951" s="311">
        <v>0.97969543147208105</v>
      </c>
      <c r="I1951" s="249">
        <v>1.08938547486034</v>
      </c>
      <c r="J1951" s="249">
        <v>0.34534444902341899</v>
      </c>
      <c r="K1951" s="92">
        <v>68.032856457613505</v>
      </c>
    </row>
    <row r="1952" spans="2:11" x14ac:dyDescent="0.2">
      <c r="B1952" s="295">
        <v>22</v>
      </c>
      <c r="C1952" s="295">
        <v>5924</v>
      </c>
      <c r="D1952" s="312" t="s">
        <v>2521</v>
      </c>
      <c r="E1952" s="310">
        <v>333</v>
      </c>
      <c r="F1952" s="310">
        <v>122</v>
      </c>
      <c r="G1952" s="310">
        <v>406</v>
      </c>
      <c r="H1952" s="311">
        <v>0.36636636636636599</v>
      </c>
      <c r="I1952" s="249">
        <v>1.1206896551724099</v>
      </c>
      <c r="J1952" s="249">
        <v>-0.38532311307359002</v>
      </c>
      <c r="K1952" s="92">
        <v>-128.31259665350601</v>
      </c>
    </row>
    <row r="1953" spans="2:11" x14ac:dyDescent="0.2">
      <c r="B1953" s="295">
        <v>22</v>
      </c>
      <c r="C1953" s="295">
        <v>5925</v>
      </c>
      <c r="D1953" s="312" t="s">
        <v>2522</v>
      </c>
      <c r="E1953" s="310">
        <v>196</v>
      </c>
      <c r="F1953" s="310">
        <v>69</v>
      </c>
      <c r="G1953" s="310">
        <v>421</v>
      </c>
      <c r="H1953" s="311">
        <v>0.352040816326531</v>
      </c>
      <c r="I1953" s="249">
        <v>0.62945368171021399</v>
      </c>
      <c r="J1953" s="249">
        <v>-0.42525971019409298</v>
      </c>
      <c r="K1953" s="92">
        <v>-83.350903198042303</v>
      </c>
    </row>
    <row r="1954" spans="2:11" x14ac:dyDescent="0.2">
      <c r="B1954" s="295">
        <v>22</v>
      </c>
      <c r="C1954" s="295">
        <v>5926</v>
      </c>
      <c r="D1954" s="312" t="s">
        <v>2523</v>
      </c>
      <c r="E1954" s="310">
        <v>781</v>
      </c>
      <c r="F1954" s="310">
        <v>202</v>
      </c>
      <c r="G1954" s="310">
        <v>560</v>
      </c>
      <c r="H1954" s="311">
        <v>0.25864276568501898</v>
      </c>
      <c r="I1954" s="249">
        <v>1.75535714285714</v>
      </c>
      <c r="J1954" s="249">
        <v>-0.47529677063741399</v>
      </c>
      <c r="K1954" s="92">
        <v>-371.20677786781999</v>
      </c>
    </row>
    <row r="1955" spans="2:11" x14ac:dyDescent="0.2">
      <c r="B1955" s="295">
        <v>22</v>
      </c>
      <c r="C1955" s="295">
        <v>5928</v>
      </c>
      <c r="D1955" s="312" t="s">
        <v>2524</v>
      </c>
      <c r="E1955" s="310">
        <v>179</v>
      </c>
      <c r="F1955" s="310">
        <v>39</v>
      </c>
      <c r="G1955" s="310">
        <v>323</v>
      </c>
      <c r="H1955" s="311">
        <v>0.217877094972067</v>
      </c>
      <c r="I1955" s="249">
        <v>0.67492260061919496</v>
      </c>
      <c r="J1955" s="249">
        <v>-0.58544440912365203</v>
      </c>
      <c r="K1955" s="92">
        <v>-104.79454923313401</v>
      </c>
    </row>
    <row r="1956" spans="2:11" x14ac:dyDescent="0.2">
      <c r="B1956" s="295">
        <v>22</v>
      </c>
      <c r="C1956" s="295">
        <v>5929</v>
      </c>
      <c r="D1956" s="312" t="s">
        <v>2525</v>
      </c>
      <c r="E1956" s="310">
        <v>599</v>
      </c>
      <c r="F1956" s="310">
        <v>111</v>
      </c>
      <c r="G1956" s="310">
        <v>669</v>
      </c>
      <c r="H1956" s="311">
        <v>0.18530884808013401</v>
      </c>
      <c r="I1956" s="249">
        <v>1.06128550074738</v>
      </c>
      <c r="J1956" s="249">
        <v>-0.59507909576361795</v>
      </c>
      <c r="K1956" s="92">
        <v>-356.45237836240699</v>
      </c>
    </row>
    <row r="1957" spans="2:11" x14ac:dyDescent="0.2">
      <c r="B1957" s="295">
        <v>22</v>
      </c>
      <c r="C1957" s="295">
        <v>5930</v>
      </c>
      <c r="D1957" s="312" t="s">
        <v>2526</v>
      </c>
      <c r="E1957" s="310">
        <v>212</v>
      </c>
      <c r="F1957" s="310">
        <v>41</v>
      </c>
      <c r="G1957" s="310">
        <v>402</v>
      </c>
      <c r="H1957" s="311">
        <v>0.19339622641509399</v>
      </c>
      <c r="I1957" s="249">
        <v>0.62935323383084596</v>
      </c>
      <c r="J1957" s="249">
        <v>-0.61526301881902601</v>
      </c>
      <c r="K1957" s="92">
        <v>-130.43575998963399</v>
      </c>
    </row>
    <row r="1958" spans="2:11" x14ac:dyDescent="0.2">
      <c r="B1958" s="295">
        <v>22</v>
      </c>
      <c r="C1958" s="295">
        <v>5931</v>
      </c>
      <c r="D1958" s="312" t="s">
        <v>2527</v>
      </c>
      <c r="E1958" s="310">
        <v>477</v>
      </c>
      <c r="F1958" s="310">
        <v>79</v>
      </c>
      <c r="G1958" s="310">
        <v>205</v>
      </c>
      <c r="H1958" s="311">
        <v>0.16561844863731701</v>
      </c>
      <c r="I1958" s="249">
        <v>2.7121951219512201</v>
      </c>
      <c r="J1958" s="249">
        <v>-0.56403076720988898</v>
      </c>
      <c r="K1958" s="92">
        <v>-269.04267595911699</v>
      </c>
    </row>
    <row r="1959" spans="2:11" x14ac:dyDescent="0.2">
      <c r="B1959" s="295">
        <v>22</v>
      </c>
      <c r="C1959" s="295">
        <v>5932</v>
      </c>
      <c r="D1959" s="312" t="s">
        <v>2528</v>
      </c>
      <c r="E1959" s="310">
        <v>230</v>
      </c>
      <c r="F1959" s="310">
        <v>27</v>
      </c>
      <c r="G1959" s="310">
        <v>339</v>
      </c>
      <c r="H1959" s="311">
        <v>0.11739130434782601</v>
      </c>
      <c r="I1959" s="249">
        <v>0.75811209439528005</v>
      </c>
      <c r="J1959" s="249">
        <v>-0.70128471516583302</v>
      </c>
      <c r="K1959" s="92">
        <v>-161.29548448814199</v>
      </c>
    </row>
    <row r="1960" spans="2:11" x14ac:dyDescent="0.2">
      <c r="B1960" s="295">
        <v>22</v>
      </c>
      <c r="C1960" s="295">
        <v>5933</v>
      </c>
      <c r="D1960" s="312" t="s">
        <v>2529</v>
      </c>
      <c r="E1960" s="310">
        <v>708</v>
      </c>
      <c r="F1960" s="310">
        <v>111</v>
      </c>
      <c r="G1960" s="310">
        <v>224</v>
      </c>
      <c r="H1960" s="311">
        <v>0.15677966101694901</v>
      </c>
      <c r="I1960" s="249">
        <v>3.65625</v>
      </c>
      <c r="J1960" s="249">
        <v>-0.53217640299918001</v>
      </c>
      <c r="K1960" s="92">
        <v>-376.78089332342</v>
      </c>
    </row>
    <row r="1961" spans="2:11" x14ac:dyDescent="0.2">
      <c r="B1961" s="295">
        <v>22</v>
      </c>
      <c r="C1961" s="295">
        <v>5934</v>
      </c>
      <c r="D1961" s="312" t="s">
        <v>2530</v>
      </c>
      <c r="E1961" s="310">
        <v>233</v>
      </c>
      <c r="F1961" s="310">
        <v>45</v>
      </c>
      <c r="G1961" s="310">
        <v>286</v>
      </c>
      <c r="H1961" s="311">
        <v>0.1931330472103</v>
      </c>
      <c r="I1961" s="249">
        <v>0.97202797202797198</v>
      </c>
      <c r="J1961" s="249">
        <v>-0.60250073363593604</v>
      </c>
      <c r="K1961" s="92">
        <v>-140.382670937173</v>
      </c>
    </row>
    <row r="1962" spans="2:11" x14ac:dyDescent="0.2">
      <c r="B1962" s="295">
        <v>22</v>
      </c>
      <c r="C1962" s="295">
        <v>5935</v>
      </c>
      <c r="D1962" s="312" t="s">
        <v>2531</v>
      </c>
      <c r="E1962" s="310">
        <v>100</v>
      </c>
      <c r="F1962" s="310">
        <v>25</v>
      </c>
      <c r="G1962" s="310">
        <v>87</v>
      </c>
      <c r="H1962" s="311">
        <v>0.25</v>
      </c>
      <c r="I1962" s="249">
        <v>1.4367816091954</v>
      </c>
      <c r="J1962" s="249">
        <v>-0.52245184766163399</v>
      </c>
      <c r="K1962" s="92">
        <v>-52.245184766163398</v>
      </c>
    </row>
    <row r="1963" spans="2:11" x14ac:dyDescent="0.2">
      <c r="B1963" s="295">
        <v>22</v>
      </c>
      <c r="C1963" s="295">
        <v>5937</v>
      </c>
      <c r="D1963" s="312" t="s">
        <v>2532</v>
      </c>
      <c r="E1963" s="310">
        <v>131</v>
      </c>
      <c r="F1963" s="310">
        <v>22</v>
      </c>
      <c r="G1963" s="310">
        <v>304</v>
      </c>
      <c r="H1963" s="311">
        <v>0.16793893129771001</v>
      </c>
      <c r="I1963" s="249">
        <v>0.50328947368421095</v>
      </c>
      <c r="J1963" s="249">
        <v>-0.65338513286240396</v>
      </c>
      <c r="K1963" s="92">
        <v>-85.593452404974897</v>
      </c>
    </row>
    <row r="1964" spans="2:11" x14ac:dyDescent="0.2">
      <c r="B1964" s="295">
        <v>22</v>
      </c>
      <c r="C1964" s="295">
        <v>5938</v>
      </c>
      <c r="D1964" s="312" t="s">
        <v>2533</v>
      </c>
      <c r="E1964" s="310">
        <v>30157</v>
      </c>
      <c r="F1964" s="310">
        <v>19219</v>
      </c>
      <c r="G1964" s="310">
        <v>1299</v>
      </c>
      <c r="H1964" s="311">
        <v>0.63729813973538496</v>
      </c>
      <c r="I1964" s="249">
        <v>38.010777521170098</v>
      </c>
      <c r="J1964" s="249">
        <v>2.3737204082081802</v>
      </c>
      <c r="K1964" s="92">
        <v>71584.286350334107</v>
      </c>
    </row>
    <row r="1965" spans="2:11" x14ac:dyDescent="0.2">
      <c r="B1965" s="295">
        <v>22</v>
      </c>
      <c r="C1965" s="295">
        <v>5939</v>
      </c>
      <c r="D1965" s="312" t="s">
        <v>2534</v>
      </c>
      <c r="E1965" s="310">
        <v>3427</v>
      </c>
      <c r="F1965" s="310">
        <v>1012</v>
      </c>
      <c r="G1965" s="310">
        <v>1292</v>
      </c>
      <c r="H1965" s="311">
        <v>0.29530201342281898</v>
      </c>
      <c r="I1965" s="249">
        <v>3.4357585139318898</v>
      </c>
      <c r="J1965" s="249">
        <v>-0.27249693809872899</v>
      </c>
      <c r="K1965" s="92">
        <v>-933.84700686434303</v>
      </c>
    </row>
    <row r="1966" spans="2:11" x14ac:dyDescent="0.2">
      <c r="B1966" s="295">
        <v>23</v>
      </c>
      <c r="C1966" s="295">
        <v>6002</v>
      </c>
      <c r="D1966" s="312" t="s">
        <v>2535</v>
      </c>
      <c r="E1966" s="310">
        <v>13058</v>
      </c>
      <c r="F1966" s="310">
        <v>9585</v>
      </c>
      <c r="G1966" s="310">
        <v>2785</v>
      </c>
      <c r="H1966" s="311">
        <v>0.73403277684178303</v>
      </c>
      <c r="I1966" s="249">
        <v>8.1303411131059207</v>
      </c>
      <c r="J1966" s="249">
        <v>0.78142164911569101</v>
      </c>
      <c r="K1966" s="92">
        <v>10203.803894152699</v>
      </c>
    </row>
    <row r="1967" spans="2:11" x14ac:dyDescent="0.2">
      <c r="B1967" s="295">
        <v>23</v>
      </c>
      <c r="C1967" s="295">
        <v>6004</v>
      </c>
      <c r="D1967" s="312" t="s">
        <v>2536</v>
      </c>
      <c r="E1967" s="310">
        <v>335</v>
      </c>
      <c r="F1967" s="310">
        <v>76</v>
      </c>
      <c r="G1967" s="310">
        <v>513</v>
      </c>
      <c r="H1967" s="311">
        <v>0.226865671641791</v>
      </c>
      <c r="I1967" s="249">
        <v>0.80116959064327498</v>
      </c>
      <c r="J1967" s="249">
        <v>-0.56431049422994894</v>
      </c>
      <c r="K1967" s="92">
        <v>-189.044015567033</v>
      </c>
    </row>
    <row r="1968" spans="2:11" x14ac:dyDescent="0.2">
      <c r="B1968" s="295">
        <v>23</v>
      </c>
      <c r="C1968" s="295">
        <v>6007</v>
      </c>
      <c r="D1968" s="312" t="s">
        <v>2537</v>
      </c>
      <c r="E1968" s="310">
        <v>10075</v>
      </c>
      <c r="F1968" s="310">
        <v>2368</v>
      </c>
      <c r="G1968" s="310">
        <v>4993</v>
      </c>
      <c r="H1968" s="311">
        <v>0.23503722084367201</v>
      </c>
      <c r="I1968" s="249">
        <v>2.4920889244942899</v>
      </c>
      <c r="J1968" s="249">
        <v>-0.13139657632763899</v>
      </c>
      <c r="K1968" s="92">
        <v>-1323.8205065009599</v>
      </c>
    </row>
    <row r="1969" spans="2:11" x14ac:dyDescent="0.2">
      <c r="B1969" s="295">
        <v>23</v>
      </c>
      <c r="C1969" s="295">
        <v>6008</v>
      </c>
      <c r="D1969" s="312" t="s">
        <v>2538</v>
      </c>
      <c r="E1969" s="310">
        <v>2115</v>
      </c>
      <c r="F1969" s="310">
        <v>371</v>
      </c>
      <c r="G1969" s="310">
        <v>2594</v>
      </c>
      <c r="H1969" s="311">
        <v>0.17541371158392399</v>
      </c>
      <c r="I1969" s="249">
        <v>0.95836545875096402</v>
      </c>
      <c r="J1969" s="249">
        <v>-0.554251360126783</v>
      </c>
      <c r="K1969" s="92">
        <v>-1172.24162666815</v>
      </c>
    </row>
    <row r="1970" spans="2:11" x14ac:dyDescent="0.2">
      <c r="B1970" s="295">
        <v>23</v>
      </c>
      <c r="C1970" s="295">
        <v>6009</v>
      </c>
      <c r="D1970" s="312" t="s">
        <v>2539</v>
      </c>
      <c r="E1970" s="310">
        <v>305</v>
      </c>
      <c r="F1970" s="310">
        <v>185</v>
      </c>
      <c r="G1970" s="310">
        <v>3169</v>
      </c>
      <c r="H1970" s="311">
        <v>0.60655737704918</v>
      </c>
      <c r="I1970" s="249">
        <v>0.154622909435153</v>
      </c>
      <c r="J1970" s="249">
        <v>-0.13246818534898699</v>
      </c>
      <c r="K1970" s="92">
        <v>-40.402796531440899</v>
      </c>
    </row>
    <row r="1971" spans="2:11" x14ac:dyDescent="0.2">
      <c r="B1971" s="295">
        <v>23</v>
      </c>
      <c r="C1971" s="295">
        <v>6010</v>
      </c>
      <c r="D1971" s="312" t="s">
        <v>2540</v>
      </c>
      <c r="E1971" s="310">
        <v>946</v>
      </c>
      <c r="F1971" s="310">
        <v>162</v>
      </c>
      <c r="G1971" s="310">
        <v>1412</v>
      </c>
      <c r="H1971" s="311">
        <v>0.171247357293869</v>
      </c>
      <c r="I1971" s="249">
        <v>0.78470254957507102</v>
      </c>
      <c r="J1971" s="249">
        <v>-0.60898628320458004</v>
      </c>
      <c r="K1971" s="92">
        <v>-576.10102391153305</v>
      </c>
    </row>
    <row r="1972" spans="2:11" x14ac:dyDescent="0.2">
      <c r="B1972" s="295">
        <v>23</v>
      </c>
      <c r="C1972" s="295">
        <v>6011</v>
      </c>
      <c r="D1972" s="312" t="s">
        <v>2541</v>
      </c>
      <c r="E1972" s="310">
        <v>77</v>
      </c>
      <c r="F1972" s="310">
        <v>44</v>
      </c>
      <c r="G1972" s="310">
        <v>3503</v>
      </c>
      <c r="H1972" s="311">
        <v>0.57142857142857095</v>
      </c>
      <c r="I1972" s="249">
        <v>3.4541821296031998E-2</v>
      </c>
      <c r="J1972" s="249">
        <v>-0.18746467048933499</v>
      </c>
      <c r="K1972" s="92">
        <v>-14.4347796276788</v>
      </c>
    </row>
    <row r="1973" spans="2:11" x14ac:dyDescent="0.2">
      <c r="B1973" s="295">
        <v>23</v>
      </c>
      <c r="C1973" s="295">
        <v>6021</v>
      </c>
      <c r="D1973" s="312" t="s">
        <v>2542</v>
      </c>
      <c r="E1973" s="310">
        <v>3217</v>
      </c>
      <c r="F1973" s="310">
        <v>821</v>
      </c>
      <c r="G1973" s="310">
        <v>1183</v>
      </c>
      <c r="H1973" s="311">
        <v>0.25520671433012099</v>
      </c>
      <c r="I1973" s="249">
        <v>3.4133558748943398</v>
      </c>
      <c r="J1973" s="249">
        <v>-0.32928514029243</v>
      </c>
      <c r="K1973" s="92">
        <v>-1059.31029632075</v>
      </c>
    </row>
    <row r="1974" spans="2:11" x14ac:dyDescent="0.2">
      <c r="B1974" s="295">
        <v>23</v>
      </c>
      <c r="C1974" s="295">
        <v>6022</v>
      </c>
      <c r="D1974" s="312" t="s">
        <v>2543</v>
      </c>
      <c r="E1974" s="310">
        <v>3897</v>
      </c>
      <c r="F1974" s="310">
        <v>1133</v>
      </c>
      <c r="G1974" s="310">
        <v>2055</v>
      </c>
      <c r="H1974" s="311">
        <v>0.290736463946626</v>
      </c>
      <c r="I1974" s="249">
        <v>2.44768856447689</v>
      </c>
      <c r="J1974" s="249">
        <v>-0.295951121698386</v>
      </c>
      <c r="K1974" s="92">
        <v>-1153.3215212586099</v>
      </c>
    </row>
    <row r="1975" spans="2:11" x14ac:dyDescent="0.2">
      <c r="B1975" s="295">
        <v>23</v>
      </c>
      <c r="C1975" s="295">
        <v>6023</v>
      </c>
      <c r="D1975" s="312" t="s">
        <v>2544</v>
      </c>
      <c r="E1975" s="310">
        <v>8797</v>
      </c>
      <c r="F1975" s="310">
        <v>3761</v>
      </c>
      <c r="G1975" s="310">
        <v>4782</v>
      </c>
      <c r="H1975" s="311">
        <v>0.42753211322041601</v>
      </c>
      <c r="I1975" s="249">
        <v>2.62609786700125</v>
      </c>
      <c r="J1975" s="249">
        <v>5.7121808952782703E-2</v>
      </c>
      <c r="K1975" s="92">
        <v>502.50055335763</v>
      </c>
    </row>
    <row r="1976" spans="2:11" x14ac:dyDescent="0.2">
      <c r="B1976" s="295">
        <v>23</v>
      </c>
      <c r="C1976" s="295">
        <v>6024</v>
      </c>
      <c r="D1976" s="312" t="s">
        <v>2545</v>
      </c>
      <c r="E1976" s="310">
        <v>6623</v>
      </c>
      <c r="F1976" s="310">
        <v>2388</v>
      </c>
      <c r="G1976" s="310">
        <v>5374</v>
      </c>
      <c r="H1976" s="311">
        <v>0.36056167899743302</v>
      </c>
      <c r="I1976" s="249">
        <v>1.67677707480461</v>
      </c>
      <c r="J1976" s="249">
        <v>-0.138295822555874</v>
      </c>
      <c r="K1976" s="92">
        <v>-915.93323278755304</v>
      </c>
    </row>
    <row r="1977" spans="2:11" x14ac:dyDescent="0.2">
      <c r="B1977" s="295">
        <v>23</v>
      </c>
      <c r="C1977" s="295">
        <v>6025</v>
      </c>
      <c r="D1977" s="312" t="s">
        <v>2546</v>
      </c>
      <c r="E1977" s="310">
        <v>6372</v>
      </c>
      <c r="F1977" s="310">
        <v>1697</v>
      </c>
      <c r="G1977" s="310">
        <v>892</v>
      </c>
      <c r="H1977" s="311">
        <v>0.26632140615191502</v>
      </c>
      <c r="I1977" s="249">
        <v>9.0459641255605394</v>
      </c>
      <c r="J1977" s="249">
        <v>3.5921739591805299E-3</v>
      </c>
      <c r="K1977" s="92">
        <v>22.889332467898299</v>
      </c>
    </row>
    <row r="1978" spans="2:11" x14ac:dyDescent="0.2">
      <c r="B1978" s="295">
        <v>23</v>
      </c>
      <c r="C1978" s="295">
        <v>6031</v>
      </c>
      <c r="D1978" s="312" t="s">
        <v>2547</v>
      </c>
      <c r="E1978" s="310">
        <v>8096</v>
      </c>
      <c r="F1978" s="310">
        <v>5596</v>
      </c>
      <c r="G1978" s="310">
        <v>8465</v>
      </c>
      <c r="H1978" s="311">
        <v>0.69120553359683801</v>
      </c>
      <c r="I1978" s="249">
        <v>1.61748375664501</v>
      </c>
      <c r="J1978" s="249">
        <v>0.31161983121161801</v>
      </c>
      <c r="K1978" s="92">
        <v>2522.8741534892602</v>
      </c>
    </row>
    <row r="1979" spans="2:11" x14ac:dyDescent="0.2">
      <c r="B1979" s="295">
        <v>23</v>
      </c>
      <c r="C1979" s="295">
        <v>6032</v>
      </c>
      <c r="D1979" s="312" t="s">
        <v>2548</v>
      </c>
      <c r="E1979" s="310">
        <v>198</v>
      </c>
      <c r="F1979" s="310">
        <v>140</v>
      </c>
      <c r="G1979" s="310">
        <v>3116</v>
      </c>
      <c r="H1979" s="311">
        <v>0.70707070707070696</v>
      </c>
      <c r="I1979" s="249">
        <v>0.10847240051347901</v>
      </c>
      <c r="J1979" s="249">
        <v>-1.7349340792243099E-2</v>
      </c>
      <c r="K1979" s="92">
        <v>-3.4351694768641399</v>
      </c>
    </row>
    <row r="1980" spans="2:11" x14ac:dyDescent="0.2">
      <c r="B1980" s="295">
        <v>23</v>
      </c>
      <c r="C1980" s="295">
        <v>6033</v>
      </c>
      <c r="D1980" s="312" t="s">
        <v>2549</v>
      </c>
      <c r="E1980" s="310">
        <v>720</v>
      </c>
      <c r="F1980" s="310">
        <v>199</v>
      </c>
      <c r="G1980" s="310">
        <v>3326</v>
      </c>
      <c r="H1980" s="311">
        <v>0.27638888888888902</v>
      </c>
      <c r="I1980" s="249">
        <v>0.27630787733012602</v>
      </c>
      <c r="J1980" s="249">
        <v>-0.50932291349333303</v>
      </c>
      <c r="K1980" s="92">
        <v>-366.71249771520002</v>
      </c>
    </row>
    <row r="1981" spans="2:11" x14ac:dyDescent="0.2">
      <c r="B1981" s="295">
        <v>23</v>
      </c>
      <c r="C1981" s="295">
        <v>6034</v>
      </c>
      <c r="D1981" s="312" t="s">
        <v>2550</v>
      </c>
      <c r="E1981" s="310">
        <v>3187</v>
      </c>
      <c r="F1981" s="310">
        <v>1272</v>
      </c>
      <c r="G1981" s="310">
        <v>7523</v>
      </c>
      <c r="H1981" s="311">
        <v>0.39912143081267598</v>
      </c>
      <c r="I1981" s="249">
        <v>0.59271567193938601</v>
      </c>
      <c r="J1981" s="249">
        <v>-0.25872304258443801</v>
      </c>
      <c r="K1981" s="92">
        <v>-824.55033671660306</v>
      </c>
    </row>
    <row r="1982" spans="2:11" x14ac:dyDescent="0.2">
      <c r="B1982" s="295">
        <v>23</v>
      </c>
      <c r="C1982" s="295">
        <v>6035</v>
      </c>
      <c r="D1982" s="312" t="s">
        <v>2551</v>
      </c>
      <c r="E1982" s="310">
        <v>1042</v>
      </c>
      <c r="F1982" s="310">
        <v>638</v>
      </c>
      <c r="G1982" s="310">
        <v>1564</v>
      </c>
      <c r="H1982" s="311">
        <v>0.61228406909788902</v>
      </c>
      <c r="I1982" s="249">
        <v>1.07416879795396</v>
      </c>
      <c r="J1982" s="249">
        <v>-6.5166597630461703E-2</v>
      </c>
      <c r="K1982" s="92">
        <v>-67.903594730941094</v>
      </c>
    </row>
    <row r="1983" spans="2:11" x14ac:dyDescent="0.2">
      <c r="B1983" s="295">
        <v>23</v>
      </c>
      <c r="C1983" s="295">
        <v>6036</v>
      </c>
      <c r="D1983" s="312" t="s">
        <v>2552</v>
      </c>
      <c r="E1983" s="310">
        <v>2018</v>
      </c>
      <c r="F1983" s="310">
        <v>551</v>
      </c>
      <c r="G1983" s="310">
        <v>1578</v>
      </c>
      <c r="H1983" s="311">
        <v>0.27304261645193301</v>
      </c>
      <c r="I1983" s="249">
        <v>1.6280101394169799</v>
      </c>
      <c r="J1983" s="249">
        <v>-0.41653904930831798</v>
      </c>
      <c r="K1983" s="92">
        <v>-840.57580150418596</v>
      </c>
    </row>
    <row r="1984" spans="2:11" x14ac:dyDescent="0.2">
      <c r="B1984" s="295">
        <v>23</v>
      </c>
      <c r="C1984" s="295">
        <v>6052</v>
      </c>
      <c r="D1984" s="312" t="s">
        <v>2553</v>
      </c>
      <c r="E1984" s="310">
        <v>378</v>
      </c>
      <c r="F1984" s="310">
        <v>196</v>
      </c>
      <c r="G1984" s="310">
        <v>939</v>
      </c>
      <c r="H1984" s="311">
        <v>0.51851851851851805</v>
      </c>
      <c r="I1984" s="249">
        <v>0.61128860489882897</v>
      </c>
      <c r="J1984" s="249">
        <v>-0.21913378637502801</v>
      </c>
      <c r="K1984" s="92">
        <v>-82.832571249760605</v>
      </c>
    </row>
    <row r="1985" spans="2:11" x14ac:dyDescent="0.2">
      <c r="B1985" s="295">
        <v>23</v>
      </c>
      <c r="C1985" s="295">
        <v>6054</v>
      </c>
      <c r="D1985" s="312" t="s">
        <v>2554</v>
      </c>
      <c r="E1985" s="310">
        <v>142</v>
      </c>
      <c r="F1985" s="310">
        <v>61</v>
      </c>
      <c r="G1985" s="310">
        <v>2738</v>
      </c>
      <c r="H1985" s="311">
        <v>0.42957746478873199</v>
      </c>
      <c r="I1985" s="249">
        <v>7.4141709276844395E-2</v>
      </c>
      <c r="J1985" s="249">
        <v>-0.354044430686487</v>
      </c>
      <c r="K1985" s="92">
        <v>-50.274309157481198</v>
      </c>
    </row>
    <row r="1986" spans="2:11" x14ac:dyDescent="0.2">
      <c r="B1986" s="295">
        <v>23</v>
      </c>
      <c r="C1986" s="295">
        <v>6056</v>
      </c>
      <c r="D1986" s="312" t="s">
        <v>2555</v>
      </c>
      <c r="E1986" s="310">
        <v>492</v>
      </c>
      <c r="F1986" s="310">
        <v>219</v>
      </c>
      <c r="G1986" s="310">
        <v>2584</v>
      </c>
      <c r="H1986" s="311">
        <v>0.44512195121951198</v>
      </c>
      <c r="I1986" s="249">
        <v>0.27515479876160998</v>
      </c>
      <c r="J1986" s="249">
        <v>-0.31513267160569403</v>
      </c>
      <c r="K1986" s="92">
        <v>-155.045274430002</v>
      </c>
    </row>
    <row r="1987" spans="2:11" x14ac:dyDescent="0.2">
      <c r="B1987" s="295">
        <v>23</v>
      </c>
      <c r="C1987" s="295">
        <v>6057</v>
      </c>
      <c r="D1987" s="312" t="s">
        <v>2556</v>
      </c>
      <c r="E1987" s="310">
        <v>921</v>
      </c>
      <c r="F1987" s="310">
        <v>746</v>
      </c>
      <c r="G1987" s="310">
        <v>884</v>
      </c>
      <c r="H1987" s="311">
        <v>0.80998914223669904</v>
      </c>
      <c r="I1987" s="249">
        <v>1.88574660633484</v>
      </c>
      <c r="J1987" s="249">
        <v>0.19697719915835199</v>
      </c>
      <c r="K1987" s="92">
        <v>181.416000424842</v>
      </c>
    </row>
    <row r="1988" spans="2:11" x14ac:dyDescent="0.2">
      <c r="B1988" s="295">
        <v>23</v>
      </c>
      <c r="C1988" s="295">
        <v>6058</v>
      </c>
      <c r="D1988" s="312" t="s">
        <v>2557</v>
      </c>
      <c r="E1988" s="310">
        <v>318</v>
      </c>
      <c r="F1988" s="310">
        <v>226</v>
      </c>
      <c r="G1988" s="310">
        <v>868</v>
      </c>
      <c r="H1988" s="311">
        <v>0.71069182389937102</v>
      </c>
      <c r="I1988" s="249">
        <v>0.62672811059907796</v>
      </c>
      <c r="J1988" s="249">
        <v>1.0064051067117E-2</v>
      </c>
      <c r="K1988" s="92">
        <v>3.2003682393432098</v>
      </c>
    </row>
    <row r="1989" spans="2:11" x14ac:dyDescent="0.2">
      <c r="B1989" s="295">
        <v>23</v>
      </c>
      <c r="C1989" s="295">
        <v>6061</v>
      </c>
      <c r="D1989" s="312" t="s">
        <v>2558</v>
      </c>
      <c r="E1989" s="310">
        <v>309</v>
      </c>
      <c r="F1989" s="310">
        <v>89</v>
      </c>
      <c r="G1989" s="310">
        <v>451</v>
      </c>
      <c r="H1989" s="311">
        <v>0.288025889967638</v>
      </c>
      <c r="I1989" s="249">
        <v>0.88248337028824797</v>
      </c>
      <c r="J1989" s="249">
        <v>-0.48888227083817798</v>
      </c>
      <c r="K1989" s="92">
        <v>-151.06462168899699</v>
      </c>
    </row>
    <row r="1990" spans="2:11" x14ac:dyDescent="0.2">
      <c r="B1990" s="295">
        <v>23</v>
      </c>
      <c r="C1990" s="295">
        <v>6076</v>
      </c>
      <c r="D1990" s="312" t="s">
        <v>2559</v>
      </c>
      <c r="E1990" s="310">
        <v>664</v>
      </c>
      <c r="F1990" s="310">
        <v>394</v>
      </c>
      <c r="G1990" s="310">
        <v>5519</v>
      </c>
      <c r="H1990" s="311">
        <v>0.593373493975904</v>
      </c>
      <c r="I1990" s="249">
        <v>0.19170139518028601</v>
      </c>
      <c r="J1990" s="249">
        <v>-0.13361859115782701</v>
      </c>
      <c r="K1990" s="92">
        <v>-88.722744528797307</v>
      </c>
    </row>
    <row r="1991" spans="2:11" x14ac:dyDescent="0.2">
      <c r="B1991" s="295">
        <v>23</v>
      </c>
      <c r="C1991" s="295">
        <v>6077</v>
      </c>
      <c r="D1991" s="312" t="s">
        <v>2560</v>
      </c>
      <c r="E1991" s="310">
        <v>1216</v>
      </c>
      <c r="F1991" s="310">
        <v>598</v>
      </c>
      <c r="G1991" s="310">
        <v>6552</v>
      </c>
      <c r="H1991" s="311">
        <v>0.49177631578947401</v>
      </c>
      <c r="I1991" s="249">
        <v>0.27686202686202699</v>
      </c>
      <c r="J1991" s="249">
        <v>-0.23208159809116299</v>
      </c>
      <c r="K1991" s="92">
        <v>-282.21122327885399</v>
      </c>
    </row>
    <row r="1992" spans="2:11" x14ac:dyDescent="0.2">
      <c r="B1992" s="295">
        <v>23</v>
      </c>
      <c r="C1992" s="295">
        <v>6082</v>
      </c>
      <c r="D1992" s="312" t="s">
        <v>2561</v>
      </c>
      <c r="E1992" s="310">
        <v>4058</v>
      </c>
      <c r="F1992" s="310">
        <v>1106</v>
      </c>
      <c r="G1992" s="310">
        <v>2679</v>
      </c>
      <c r="H1992" s="311">
        <v>0.27254805322819098</v>
      </c>
      <c r="I1992" s="249">
        <v>1.9275849197461701</v>
      </c>
      <c r="J1992" s="249">
        <v>-0.33047615391047802</v>
      </c>
      <c r="K1992" s="92">
        <v>-1341.07223256872</v>
      </c>
    </row>
    <row r="1993" spans="2:11" x14ac:dyDescent="0.2">
      <c r="B1993" s="295">
        <v>23</v>
      </c>
      <c r="C1993" s="295">
        <v>6083</v>
      </c>
      <c r="D1993" s="312" t="s">
        <v>2562</v>
      </c>
      <c r="E1993" s="310">
        <v>1685</v>
      </c>
      <c r="F1993" s="310">
        <v>597</v>
      </c>
      <c r="G1993" s="310">
        <v>6759</v>
      </c>
      <c r="H1993" s="311">
        <v>0.35430267062314502</v>
      </c>
      <c r="I1993" s="249">
        <v>0.33762390886225802</v>
      </c>
      <c r="J1993" s="249">
        <v>-0.37761038756066501</v>
      </c>
      <c r="K1993" s="92">
        <v>-636.27350303972105</v>
      </c>
    </row>
    <row r="1994" spans="2:11" x14ac:dyDescent="0.2">
      <c r="B1994" s="295">
        <v>23</v>
      </c>
      <c r="C1994" s="295">
        <v>6084</v>
      </c>
      <c r="D1994" s="312" t="s">
        <v>2563</v>
      </c>
      <c r="E1994" s="310">
        <v>1392</v>
      </c>
      <c r="F1994" s="310">
        <v>414</v>
      </c>
      <c r="G1994" s="310">
        <v>4375</v>
      </c>
      <c r="H1994" s="311">
        <v>0.29741379310344801</v>
      </c>
      <c r="I1994" s="249">
        <v>0.4128</v>
      </c>
      <c r="J1994" s="249">
        <v>-0.45416102686832699</v>
      </c>
      <c r="K1994" s="92">
        <v>-632.19214940071095</v>
      </c>
    </row>
    <row r="1995" spans="2:11" x14ac:dyDescent="0.2">
      <c r="B1995" s="295">
        <v>23</v>
      </c>
      <c r="C1995" s="295">
        <v>6087</v>
      </c>
      <c r="D1995" s="312" t="s">
        <v>2564</v>
      </c>
      <c r="E1995" s="310">
        <v>825</v>
      </c>
      <c r="F1995" s="310">
        <v>228</v>
      </c>
      <c r="G1995" s="310">
        <v>2978</v>
      </c>
      <c r="H1995" s="311">
        <v>0.27636363636363598</v>
      </c>
      <c r="I1995" s="249">
        <v>0.35359301544660798</v>
      </c>
      <c r="J1995" s="249">
        <v>-0.50267287108244496</v>
      </c>
      <c r="K1995" s="92">
        <v>-414.70511864301699</v>
      </c>
    </row>
    <row r="1996" spans="2:11" x14ac:dyDescent="0.2">
      <c r="B1996" s="295">
        <v>23</v>
      </c>
      <c r="C1996" s="295">
        <v>6089</v>
      </c>
      <c r="D1996" s="312" t="s">
        <v>2565</v>
      </c>
      <c r="E1996" s="310">
        <v>1811</v>
      </c>
      <c r="F1996" s="310">
        <v>612</v>
      </c>
      <c r="G1996" s="310">
        <v>1211</v>
      </c>
      <c r="H1996" s="311">
        <v>0.33793484262838203</v>
      </c>
      <c r="I1996" s="249">
        <v>2.0008257638315401</v>
      </c>
      <c r="J1996" s="249">
        <v>-0.332901352128186</v>
      </c>
      <c r="K1996" s="92">
        <v>-602.88434870414403</v>
      </c>
    </row>
    <row r="1997" spans="2:11" x14ac:dyDescent="0.2">
      <c r="B1997" s="295">
        <v>23</v>
      </c>
      <c r="C1997" s="295">
        <v>6090</v>
      </c>
      <c r="D1997" s="312" t="s">
        <v>2566</v>
      </c>
      <c r="E1997" s="310">
        <v>1091</v>
      </c>
      <c r="F1997" s="310">
        <v>197</v>
      </c>
      <c r="G1997" s="310">
        <v>3324</v>
      </c>
      <c r="H1997" s="311">
        <v>0.180568285976169</v>
      </c>
      <c r="I1997" s="249">
        <v>0.38748495788206999</v>
      </c>
      <c r="J1997" s="249">
        <v>-0.60664720332567701</v>
      </c>
      <c r="K1997" s="92">
        <v>-661.85209882831305</v>
      </c>
    </row>
    <row r="1998" spans="2:11" x14ac:dyDescent="0.2">
      <c r="B1998" s="295">
        <v>23</v>
      </c>
      <c r="C1998" s="295">
        <v>6101</v>
      </c>
      <c r="D1998" s="312" t="s">
        <v>2567</v>
      </c>
      <c r="E1998" s="310">
        <v>718</v>
      </c>
      <c r="F1998" s="310">
        <v>182</v>
      </c>
      <c r="G1998" s="310">
        <v>414</v>
      </c>
      <c r="H1998" s="311">
        <v>0.253481894150418</v>
      </c>
      <c r="I1998" s="249">
        <v>2.1739130434782599</v>
      </c>
      <c r="J1998" s="249">
        <v>-0.468821085572035</v>
      </c>
      <c r="K1998" s="92">
        <v>-336.61353944072101</v>
      </c>
    </row>
    <row r="1999" spans="2:11" x14ac:dyDescent="0.2">
      <c r="B1999" s="295">
        <v>23</v>
      </c>
      <c r="C1999" s="295">
        <v>6102</v>
      </c>
      <c r="D1999" s="312" t="s">
        <v>2568</v>
      </c>
      <c r="E1999" s="310">
        <v>238</v>
      </c>
      <c r="F1999" s="310">
        <v>101</v>
      </c>
      <c r="G1999" s="310">
        <v>1378</v>
      </c>
      <c r="H1999" s="311">
        <v>0.42436974789915999</v>
      </c>
      <c r="I1999" s="249">
        <v>0.24600870827285901</v>
      </c>
      <c r="J1999" s="249">
        <v>-0.35056134167672598</v>
      </c>
      <c r="K1999" s="92">
        <v>-83.433599319060804</v>
      </c>
    </row>
    <row r="2000" spans="2:11" x14ac:dyDescent="0.2">
      <c r="B2000" s="295">
        <v>23</v>
      </c>
      <c r="C2000" s="295">
        <v>6104</v>
      </c>
      <c r="D2000" s="312" t="s">
        <v>2569</v>
      </c>
      <c r="E2000" s="310">
        <v>184</v>
      </c>
      <c r="F2000" s="310">
        <v>49</v>
      </c>
      <c r="G2000" s="310">
        <v>1832</v>
      </c>
      <c r="H2000" s="311">
        <v>0.26630434782608697</v>
      </c>
      <c r="I2000" s="249">
        <v>0.12718340611353701</v>
      </c>
      <c r="J2000" s="249">
        <v>-0.54673396188842704</v>
      </c>
      <c r="K2000" s="92">
        <v>-100.59904898747099</v>
      </c>
    </row>
    <row r="2001" spans="2:11" x14ac:dyDescent="0.2">
      <c r="B2001" s="295">
        <v>23</v>
      </c>
      <c r="C2001" s="295">
        <v>6109</v>
      </c>
      <c r="D2001" s="312" t="s">
        <v>2570</v>
      </c>
      <c r="E2001" s="310">
        <v>106</v>
      </c>
      <c r="F2001" s="310">
        <v>12</v>
      </c>
      <c r="G2001" s="310">
        <v>400</v>
      </c>
      <c r="H2001" s="311">
        <v>0.113207547169811</v>
      </c>
      <c r="I2001" s="249">
        <v>0.29499999999999998</v>
      </c>
      <c r="J2001" s="249">
        <v>-0.72754403805978096</v>
      </c>
      <c r="K2001" s="92">
        <v>-77.119668034336797</v>
      </c>
    </row>
    <row r="2002" spans="2:11" x14ac:dyDescent="0.2">
      <c r="B2002" s="295">
        <v>23</v>
      </c>
      <c r="C2002" s="295">
        <v>6110</v>
      </c>
      <c r="D2002" s="312" t="s">
        <v>2571</v>
      </c>
      <c r="E2002" s="310">
        <v>3949</v>
      </c>
      <c r="F2002" s="310">
        <v>1667</v>
      </c>
      <c r="G2002" s="310">
        <v>4032</v>
      </c>
      <c r="H2002" s="311">
        <v>0.42213218536338298</v>
      </c>
      <c r="I2002" s="249">
        <v>1.3928571428571399</v>
      </c>
      <c r="J2002" s="249">
        <v>-0.17401110929966199</v>
      </c>
      <c r="K2002" s="92">
        <v>-687.16987062436397</v>
      </c>
    </row>
    <row r="2003" spans="2:11" x14ac:dyDescent="0.2">
      <c r="B2003" s="295">
        <v>23</v>
      </c>
      <c r="C2003" s="295">
        <v>6111</v>
      </c>
      <c r="D2003" s="312" t="s">
        <v>2572</v>
      </c>
      <c r="E2003" s="310">
        <v>1368</v>
      </c>
      <c r="F2003" s="310">
        <v>967</v>
      </c>
      <c r="G2003" s="310">
        <v>1665</v>
      </c>
      <c r="H2003" s="311">
        <v>0.70687134502923998</v>
      </c>
      <c r="I2003" s="249">
        <v>1.4024024024024</v>
      </c>
      <c r="J2003" s="249">
        <v>7.2379250031208903E-2</v>
      </c>
      <c r="K2003" s="92">
        <v>99.0148140426938</v>
      </c>
    </row>
    <row r="2004" spans="2:11" x14ac:dyDescent="0.2">
      <c r="B2004" s="295">
        <v>23</v>
      </c>
      <c r="C2004" s="295">
        <v>6112</v>
      </c>
      <c r="D2004" s="312" t="s">
        <v>2573</v>
      </c>
      <c r="E2004" s="310">
        <v>122</v>
      </c>
      <c r="F2004" s="310">
        <v>28</v>
      </c>
      <c r="G2004" s="310">
        <v>2029</v>
      </c>
      <c r="H2004" s="311">
        <v>0.22950819672131101</v>
      </c>
      <c r="I2004" s="249">
        <v>7.3928043371118801E-2</v>
      </c>
      <c r="J2004" s="249">
        <v>-0.59515879346767797</v>
      </c>
      <c r="K2004" s="92">
        <v>-72.609372803056701</v>
      </c>
    </row>
    <row r="2005" spans="2:11" x14ac:dyDescent="0.2">
      <c r="B2005" s="295">
        <v>23</v>
      </c>
      <c r="C2005" s="295">
        <v>6113</v>
      </c>
      <c r="D2005" s="312" t="s">
        <v>2574</v>
      </c>
      <c r="E2005" s="310">
        <v>1548</v>
      </c>
      <c r="F2005" s="310">
        <v>937</v>
      </c>
      <c r="G2005" s="310">
        <v>947</v>
      </c>
      <c r="H2005" s="311">
        <v>0.60529715762273895</v>
      </c>
      <c r="I2005" s="249">
        <v>2.6240760295670502</v>
      </c>
      <c r="J2005" s="249">
        <v>8.8647097069133503E-4</v>
      </c>
      <c r="K2005" s="92">
        <v>1.37225706263019</v>
      </c>
    </row>
    <row r="2006" spans="2:11" x14ac:dyDescent="0.2">
      <c r="B2006" s="295">
        <v>23</v>
      </c>
      <c r="C2006" s="295">
        <v>6116</v>
      </c>
      <c r="D2006" s="312" t="s">
        <v>2575</v>
      </c>
      <c r="E2006" s="310">
        <v>642</v>
      </c>
      <c r="F2006" s="310">
        <v>200</v>
      </c>
      <c r="G2006" s="310">
        <v>932</v>
      </c>
      <c r="H2006" s="311">
        <v>0.31152647975077902</v>
      </c>
      <c r="I2006" s="249">
        <v>0.90343347639485005</v>
      </c>
      <c r="J2006" s="249">
        <v>-0.44750629415937798</v>
      </c>
      <c r="K2006" s="92">
        <v>-287.29904085032098</v>
      </c>
    </row>
    <row r="2007" spans="2:11" x14ac:dyDescent="0.2">
      <c r="B2007" s="295">
        <v>23</v>
      </c>
      <c r="C2007" s="295">
        <v>6117</v>
      </c>
      <c r="D2007" s="312" t="s">
        <v>2576</v>
      </c>
      <c r="E2007" s="310">
        <v>414</v>
      </c>
      <c r="F2007" s="310">
        <v>99</v>
      </c>
      <c r="G2007" s="310">
        <v>724</v>
      </c>
      <c r="H2007" s="311">
        <v>0.23913043478260901</v>
      </c>
      <c r="I2007" s="249">
        <v>0.70856353591160204</v>
      </c>
      <c r="J2007" s="249">
        <v>-0.54995934913149902</v>
      </c>
      <c r="K2007" s="92">
        <v>-227.68317054043999</v>
      </c>
    </row>
    <row r="2008" spans="2:11" x14ac:dyDescent="0.2">
      <c r="B2008" s="295">
        <v>23</v>
      </c>
      <c r="C2008" s="295">
        <v>6118</v>
      </c>
      <c r="D2008" s="312" t="s">
        <v>2577</v>
      </c>
      <c r="E2008" s="310">
        <v>1955</v>
      </c>
      <c r="F2008" s="310">
        <v>736</v>
      </c>
      <c r="G2008" s="310">
        <v>1701</v>
      </c>
      <c r="H2008" s="311">
        <v>0.376470588235294</v>
      </c>
      <c r="I2008" s="249">
        <v>1.5820105820105801</v>
      </c>
      <c r="J2008" s="249">
        <v>-0.29627594514113498</v>
      </c>
      <c r="K2008" s="92">
        <v>-579.21947275091998</v>
      </c>
    </row>
    <row r="2009" spans="2:11" x14ac:dyDescent="0.2">
      <c r="B2009" s="295">
        <v>23</v>
      </c>
      <c r="C2009" s="295">
        <v>6119</v>
      </c>
      <c r="D2009" s="312" t="s">
        <v>2578</v>
      </c>
      <c r="E2009" s="310">
        <v>1111</v>
      </c>
      <c r="F2009" s="310">
        <v>536</v>
      </c>
      <c r="G2009" s="310">
        <v>1256</v>
      </c>
      <c r="H2009" s="311">
        <v>0.48244824482448201</v>
      </c>
      <c r="I2009" s="249">
        <v>1.31130573248408</v>
      </c>
      <c r="J2009" s="249">
        <v>-0.21007367540086899</v>
      </c>
      <c r="K2009" s="92">
        <v>-233.391853370365</v>
      </c>
    </row>
    <row r="2010" spans="2:11" x14ac:dyDescent="0.2">
      <c r="B2010" s="295">
        <v>23</v>
      </c>
      <c r="C2010" s="295">
        <v>6131</v>
      </c>
      <c r="D2010" s="312" t="s">
        <v>2579</v>
      </c>
      <c r="E2010" s="310">
        <v>894</v>
      </c>
      <c r="F2010" s="310">
        <v>84</v>
      </c>
      <c r="G2010" s="310">
        <v>1102</v>
      </c>
      <c r="H2010" s="311">
        <v>9.3959731543624206E-2</v>
      </c>
      <c r="I2010" s="249">
        <v>0.88747731397459195</v>
      </c>
      <c r="J2010" s="249">
        <v>-0.70008610916879799</v>
      </c>
      <c r="K2010" s="92">
        <v>-625.87698159690603</v>
      </c>
    </row>
    <row r="2011" spans="2:11" x14ac:dyDescent="0.2">
      <c r="B2011" s="295">
        <v>23</v>
      </c>
      <c r="C2011" s="295">
        <v>6132</v>
      </c>
      <c r="D2011" s="312" t="s">
        <v>2580</v>
      </c>
      <c r="E2011" s="310">
        <v>1849</v>
      </c>
      <c r="F2011" s="310">
        <v>710</v>
      </c>
      <c r="G2011" s="310">
        <v>741</v>
      </c>
      <c r="H2011" s="311">
        <v>0.38399134667387802</v>
      </c>
      <c r="I2011" s="249">
        <v>3.4534412955465599</v>
      </c>
      <c r="J2011" s="249">
        <v>-0.22402735782796901</v>
      </c>
      <c r="K2011" s="92">
        <v>-414.22658462391502</v>
      </c>
    </row>
    <row r="2012" spans="2:11" x14ac:dyDescent="0.2">
      <c r="B2012" s="295">
        <v>23</v>
      </c>
      <c r="C2012" s="295">
        <v>6133</v>
      </c>
      <c r="D2012" s="312" t="s">
        <v>2581</v>
      </c>
      <c r="E2012" s="310">
        <v>8763</v>
      </c>
      <c r="F2012" s="310">
        <v>2532</v>
      </c>
      <c r="G2012" s="310">
        <v>2513</v>
      </c>
      <c r="H2012" s="311">
        <v>0.28894214310167698</v>
      </c>
      <c r="I2012" s="249">
        <v>4.4946279347393601</v>
      </c>
      <c r="J2012" s="249">
        <v>-4.3591550224608699E-2</v>
      </c>
      <c r="K2012" s="92">
        <v>-381.99275461824601</v>
      </c>
    </row>
    <row r="2013" spans="2:11" x14ac:dyDescent="0.2">
      <c r="B2013" s="295">
        <v>23</v>
      </c>
      <c r="C2013" s="295">
        <v>6134</v>
      </c>
      <c r="D2013" s="312" t="s">
        <v>2582</v>
      </c>
      <c r="E2013" s="310">
        <v>832</v>
      </c>
      <c r="F2013" s="310">
        <v>240</v>
      </c>
      <c r="G2013" s="310">
        <v>1188</v>
      </c>
      <c r="H2013" s="311">
        <v>0.28846153846153799</v>
      </c>
      <c r="I2013" s="249">
        <v>0.90235690235690202</v>
      </c>
      <c r="J2013" s="249">
        <v>-0.46818532943443703</v>
      </c>
      <c r="K2013" s="92">
        <v>-389.53019408945198</v>
      </c>
    </row>
    <row r="2014" spans="2:11" x14ac:dyDescent="0.2">
      <c r="B2014" s="295">
        <v>23</v>
      </c>
      <c r="C2014" s="295">
        <v>6135</v>
      </c>
      <c r="D2014" s="312" t="s">
        <v>2583</v>
      </c>
      <c r="E2014" s="310">
        <v>3205</v>
      </c>
      <c r="F2014" s="310">
        <v>1532</v>
      </c>
      <c r="G2014" s="310">
        <v>1729</v>
      </c>
      <c r="H2014" s="311">
        <v>0.478003120124805</v>
      </c>
      <c r="I2014" s="249">
        <v>2.7397339502602698</v>
      </c>
      <c r="J2014" s="249">
        <v>-8.6238136271971799E-2</v>
      </c>
      <c r="K2014" s="92">
        <v>-276.39322675167</v>
      </c>
    </row>
    <row r="2015" spans="2:11" x14ac:dyDescent="0.2">
      <c r="B2015" s="295">
        <v>23</v>
      </c>
      <c r="C2015" s="295">
        <v>6136</v>
      </c>
      <c r="D2015" s="312" t="s">
        <v>2584</v>
      </c>
      <c r="E2015" s="310">
        <v>18309</v>
      </c>
      <c r="F2015" s="310">
        <v>13372</v>
      </c>
      <c r="G2015" s="310">
        <v>2354</v>
      </c>
      <c r="H2015" s="311">
        <v>0.73035119340215204</v>
      </c>
      <c r="I2015" s="249">
        <v>13.458368734069699</v>
      </c>
      <c r="J2015" s="249">
        <v>1.1635830876992601</v>
      </c>
      <c r="K2015" s="92">
        <v>21304.0427526858</v>
      </c>
    </row>
    <row r="2016" spans="2:11" x14ac:dyDescent="0.2">
      <c r="B2016" s="295">
        <v>23</v>
      </c>
      <c r="C2016" s="295">
        <v>6137</v>
      </c>
      <c r="D2016" s="312" t="s">
        <v>2585</v>
      </c>
      <c r="E2016" s="310">
        <v>2315</v>
      </c>
      <c r="F2016" s="310">
        <v>632</v>
      </c>
      <c r="G2016" s="310">
        <v>3111</v>
      </c>
      <c r="H2016" s="311">
        <v>0.27300215982721399</v>
      </c>
      <c r="I2016" s="249">
        <v>0.94728383156541296</v>
      </c>
      <c r="J2016" s="249">
        <v>-0.42996478466189297</v>
      </c>
      <c r="K2016" s="92">
        <v>-995.36847649228196</v>
      </c>
    </row>
    <row r="2017" spans="2:11" x14ac:dyDescent="0.2">
      <c r="B2017" s="295">
        <v>23</v>
      </c>
      <c r="C2017" s="295">
        <v>6139</v>
      </c>
      <c r="D2017" s="312" t="s">
        <v>2586</v>
      </c>
      <c r="E2017" s="310">
        <v>3133</v>
      </c>
      <c r="F2017" s="310">
        <v>1273</v>
      </c>
      <c r="G2017" s="310">
        <v>1916</v>
      </c>
      <c r="H2017" s="311">
        <v>0.40631982125758098</v>
      </c>
      <c r="I2017" s="249">
        <v>2.29958246346555</v>
      </c>
      <c r="J2017" s="249">
        <v>-0.19083234049891001</v>
      </c>
      <c r="K2017" s="92">
        <v>-597.87772278308501</v>
      </c>
    </row>
    <row r="2018" spans="2:11" x14ac:dyDescent="0.2">
      <c r="B2018" s="295">
        <v>23</v>
      </c>
      <c r="C2018" s="295">
        <v>6140</v>
      </c>
      <c r="D2018" s="312" t="s">
        <v>2587</v>
      </c>
      <c r="E2018" s="310">
        <v>2620</v>
      </c>
      <c r="F2018" s="310">
        <v>775</v>
      </c>
      <c r="G2018" s="310">
        <v>945</v>
      </c>
      <c r="H2018" s="311">
        <v>0.295801526717557</v>
      </c>
      <c r="I2018" s="249">
        <v>3.5925925925925899</v>
      </c>
      <c r="J2018" s="249">
        <v>-0.29629652412548302</v>
      </c>
      <c r="K2018" s="92">
        <v>-776.29689320876503</v>
      </c>
    </row>
    <row r="2019" spans="2:11" x14ac:dyDescent="0.2">
      <c r="B2019" s="295">
        <v>23</v>
      </c>
      <c r="C2019" s="295">
        <v>6141</v>
      </c>
      <c r="D2019" s="312" t="s">
        <v>2588</v>
      </c>
      <c r="E2019" s="310">
        <v>5902</v>
      </c>
      <c r="F2019" s="310">
        <v>1998</v>
      </c>
      <c r="G2019" s="310">
        <v>2182</v>
      </c>
      <c r="H2019" s="311">
        <v>0.33852931209759402</v>
      </c>
      <c r="I2019" s="249">
        <v>3.6205316223647999</v>
      </c>
      <c r="J2019" s="249">
        <v>-0.121840497381939</v>
      </c>
      <c r="K2019" s="92">
        <v>-719.10261554820295</v>
      </c>
    </row>
    <row r="2020" spans="2:11" x14ac:dyDescent="0.2">
      <c r="B2020" s="295">
        <v>23</v>
      </c>
      <c r="C2020" s="295">
        <v>6142</v>
      </c>
      <c r="D2020" s="312" t="s">
        <v>2589</v>
      </c>
      <c r="E2020" s="310">
        <v>161</v>
      </c>
      <c r="F2020" s="310">
        <v>68</v>
      </c>
      <c r="G2020" s="310">
        <v>1815</v>
      </c>
      <c r="H2020" s="311">
        <v>0.42236024844720499</v>
      </c>
      <c r="I2020" s="249">
        <v>0.12617079889807201</v>
      </c>
      <c r="J2020" s="249">
        <v>-0.36014110205009903</v>
      </c>
      <c r="K2020" s="92">
        <v>-57.982717430065897</v>
      </c>
    </row>
    <row r="2021" spans="2:11" x14ac:dyDescent="0.2">
      <c r="B2021" s="295">
        <v>23</v>
      </c>
      <c r="C2021" s="295">
        <v>6151</v>
      </c>
      <c r="D2021" s="312" t="s">
        <v>2590</v>
      </c>
      <c r="E2021" s="310">
        <v>1336</v>
      </c>
      <c r="F2021" s="310">
        <v>690</v>
      </c>
      <c r="G2021" s="310">
        <v>2766</v>
      </c>
      <c r="H2021" s="311">
        <v>0.51646706586826396</v>
      </c>
      <c r="I2021" s="249">
        <v>0.73246565437454803</v>
      </c>
      <c r="J2021" s="249">
        <v>-0.18160352844885899</v>
      </c>
      <c r="K2021" s="92">
        <v>-242.62231400767499</v>
      </c>
    </row>
    <row r="2022" spans="2:11" x14ac:dyDescent="0.2">
      <c r="B2022" s="295">
        <v>23</v>
      </c>
      <c r="C2022" s="295">
        <v>6152</v>
      </c>
      <c r="D2022" s="312" t="s">
        <v>2591</v>
      </c>
      <c r="E2022" s="310">
        <v>9256</v>
      </c>
      <c r="F2022" s="310">
        <v>2977</v>
      </c>
      <c r="G2022" s="310">
        <v>2694</v>
      </c>
      <c r="H2022" s="311">
        <v>0.32162921348314599</v>
      </c>
      <c r="I2022" s="249">
        <v>4.5408314773570897</v>
      </c>
      <c r="J2022" s="249">
        <v>1.5680728524000601E-2</v>
      </c>
      <c r="K2022" s="92">
        <v>145.14082321814999</v>
      </c>
    </row>
    <row r="2023" spans="2:11" x14ac:dyDescent="0.2">
      <c r="B2023" s="295">
        <v>23</v>
      </c>
      <c r="C2023" s="295">
        <v>6153</v>
      </c>
      <c r="D2023" s="312" t="s">
        <v>2592</v>
      </c>
      <c r="E2023" s="310">
        <v>17785</v>
      </c>
      <c r="F2023" s="310">
        <v>11212</v>
      </c>
      <c r="G2023" s="310">
        <v>2635</v>
      </c>
      <c r="H2023" s="311">
        <v>0.63041889232499304</v>
      </c>
      <c r="I2023" s="249">
        <v>11.004554079696399</v>
      </c>
      <c r="J2023" s="249">
        <v>0.93597066366308501</v>
      </c>
      <c r="K2023" s="92">
        <v>16646.238253248001</v>
      </c>
    </row>
    <row r="2024" spans="2:11" x14ac:dyDescent="0.2">
      <c r="B2024" s="295">
        <v>23</v>
      </c>
      <c r="C2024" s="295">
        <v>6154</v>
      </c>
      <c r="D2024" s="312" t="s">
        <v>2593</v>
      </c>
      <c r="E2024" s="310">
        <v>4108</v>
      </c>
      <c r="F2024" s="310">
        <v>891</v>
      </c>
      <c r="G2024" s="310">
        <v>1283</v>
      </c>
      <c r="H2024" s="311">
        <v>0.216893865628043</v>
      </c>
      <c r="I2024" s="249">
        <v>3.8963367108339799</v>
      </c>
      <c r="J2024" s="249">
        <v>-0.32482867578207503</v>
      </c>
      <c r="K2024" s="92">
        <v>-1334.39620011276</v>
      </c>
    </row>
    <row r="2025" spans="2:11" x14ac:dyDescent="0.2">
      <c r="B2025" s="295">
        <v>23</v>
      </c>
      <c r="C2025" s="295">
        <v>6155</v>
      </c>
      <c r="D2025" s="312" t="s">
        <v>2594</v>
      </c>
      <c r="E2025" s="310">
        <v>982</v>
      </c>
      <c r="F2025" s="310">
        <v>171</v>
      </c>
      <c r="G2025" s="310">
        <v>1113</v>
      </c>
      <c r="H2025" s="311">
        <v>0.17413441955193501</v>
      </c>
      <c r="I2025" s="249">
        <v>1.0359389038634299</v>
      </c>
      <c r="J2025" s="249">
        <v>-0.59516248974088504</v>
      </c>
      <c r="K2025" s="92">
        <v>-584.449564925549</v>
      </c>
    </row>
    <row r="2026" spans="2:11" x14ac:dyDescent="0.2">
      <c r="B2026" s="295">
        <v>23</v>
      </c>
      <c r="C2026" s="295">
        <v>6156</v>
      </c>
      <c r="D2026" s="312" t="s">
        <v>2595</v>
      </c>
      <c r="E2026" s="310">
        <v>4684</v>
      </c>
      <c r="F2026" s="310">
        <v>916</v>
      </c>
      <c r="G2026" s="310">
        <v>3538</v>
      </c>
      <c r="H2026" s="311">
        <v>0.195559350982067</v>
      </c>
      <c r="I2026" s="249">
        <v>1.5828151498021501</v>
      </c>
      <c r="J2026" s="249">
        <v>-0.41204944241824498</v>
      </c>
      <c r="K2026" s="92">
        <v>-1930.03958828706</v>
      </c>
    </row>
    <row r="2027" spans="2:11" x14ac:dyDescent="0.2">
      <c r="B2027" s="295">
        <v>23</v>
      </c>
      <c r="C2027" s="295">
        <v>6157</v>
      </c>
      <c r="D2027" s="312" t="s">
        <v>2596</v>
      </c>
      <c r="E2027" s="310">
        <v>1961</v>
      </c>
      <c r="F2027" s="310">
        <v>544</v>
      </c>
      <c r="G2027" s="310">
        <v>3116</v>
      </c>
      <c r="H2027" s="311">
        <v>0.27740948495665502</v>
      </c>
      <c r="I2027" s="249">
        <v>0.80391527599486501</v>
      </c>
      <c r="J2027" s="249">
        <v>-0.44298673781373998</v>
      </c>
      <c r="K2027" s="92">
        <v>-868.69699285274396</v>
      </c>
    </row>
    <row r="2028" spans="2:11" x14ac:dyDescent="0.2">
      <c r="B2028" s="295">
        <v>23</v>
      </c>
      <c r="C2028" s="295">
        <v>6158</v>
      </c>
      <c r="D2028" s="312" t="s">
        <v>2597</v>
      </c>
      <c r="E2028" s="310">
        <v>2728</v>
      </c>
      <c r="F2028" s="310">
        <v>878</v>
      </c>
      <c r="G2028" s="310">
        <v>1938</v>
      </c>
      <c r="H2028" s="311">
        <v>0.32184750733137801</v>
      </c>
      <c r="I2028" s="249">
        <v>1.86068111455108</v>
      </c>
      <c r="J2028" s="249">
        <v>-0.32313700510039201</v>
      </c>
      <c r="K2028" s="92">
        <v>-881.51774991387003</v>
      </c>
    </row>
    <row r="2029" spans="2:11" x14ac:dyDescent="0.2">
      <c r="B2029" s="295">
        <v>23</v>
      </c>
      <c r="C2029" s="295">
        <v>6159</v>
      </c>
      <c r="D2029" s="312" t="s">
        <v>2598</v>
      </c>
      <c r="E2029" s="310">
        <v>4199</v>
      </c>
      <c r="F2029" s="310">
        <v>1561</v>
      </c>
      <c r="G2029" s="310">
        <v>2705</v>
      </c>
      <c r="H2029" s="311">
        <v>0.37175517980471501</v>
      </c>
      <c r="I2029" s="249">
        <v>2.12939001848429</v>
      </c>
      <c r="J2029" s="249">
        <v>-0.198800683554577</v>
      </c>
      <c r="K2029" s="92">
        <v>-834.76407024567004</v>
      </c>
    </row>
    <row r="2030" spans="2:11" x14ac:dyDescent="0.2">
      <c r="B2030" s="295">
        <v>23</v>
      </c>
      <c r="C2030" s="295">
        <v>6172</v>
      </c>
      <c r="D2030" s="312" t="s">
        <v>2599</v>
      </c>
      <c r="E2030" s="310">
        <v>33</v>
      </c>
      <c r="F2030" s="310">
        <v>13</v>
      </c>
      <c r="G2030" s="310">
        <v>349</v>
      </c>
      <c r="H2030" s="311">
        <v>0.39393939393939398</v>
      </c>
      <c r="I2030" s="249">
        <v>0.131805157593123</v>
      </c>
      <c r="J2030" s="249">
        <v>-0.39884639454308002</v>
      </c>
      <c r="K2030" s="92">
        <v>-13.1619310199216</v>
      </c>
    </row>
    <row r="2031" spans="2:11" x14ac:dyDescent="0.2">
      <c r="B2031" s="295">
        <v>23</v>
      </c>
      <c r="C2031" s="295">
        <v>6173</v>
      </c>
      <c r="D2031" s="312" t="s">
        <v>2600</v>
      </c>
      <c r="E2031" s="310">
        <v>974</v>
      </c>
      <c r="F2031" s="310">
        <v>329</v>
      </c>
      <c r="G2031" s="310">
        <v>483</v>
      </c>
      <c r="H2031" s="311">
        <v>0.33778234086242298</v>
      </c>
      <c r="I2031" s="249">
        <v>2.69772256728778</v>
      </c>
      <c r="J2031" s="249">
        <v>-0.33922008637328599</v>
      </c>
      <c r="K2031" s="92">
        <v>-330.40036412758002</v>
      </c>
    </row>
    <row r="2032" spans="2:11" x14ac:dyDescent="0.2">
      <c r="B2032" s="295">
        <v>23</v>
      </c>
      <c r="C2032" s="295">
        <v>6177</v>
      </c>
      <c r="D2032" s="312" t="s">
        <v>2601</v>
      </c>
      <c r="E2032" s="310">
        <v>424</v>
      </c>
      <c r="F2032" s="310">
        <v>155</v>
      </c>
      <c r="G2032" s="310">
        <v>2872</v>
      </c>
      <c r="H2032" s="311">
        <v>0.365566037735849</v>
      </c>
      <c r="I2032" s="249">
        <v>0.20160167130919199</v>
      </c>
      <c r="J2032" s="249">
        <v>-0.415880582325515</v>
      </c>
      <c r="K2032" s="92">
        <v>-176.333366906018</v>
      </c>
    </row>
    <row r="2033" spans="2:11" x14ac:dyDescent="0.2">
      <c r="B2033" s="295">
        <v>23</v>
      </c>
      <c r="C2033" s="295">
        <v>6181</v>
      </c>
      <c r="D2033" s="312" t="s">
        <v>2602</v>
      </c>
      <c r="E2033" s="310">
        <v>452</v>
      </c>
      <c r="F2033" s="310">
        <v>401</v>
      </c>
      <c r="G2033" s="310">
        <v>1456</v>
      </c>
      <c r="H2033" s="311">
        <v>0.88716814159292001</v>
      </c>
      <c r="I2033" s="249">
        <v>0.58585164835164805</v>
      </c>
      <c r="J2033" s="249">
        <v>0.22560122653178599</v>
      </c>
      <c r="K2033" s="92">
        <v>101.971754392367</v>
      </c>
    </row>
    <row r="2034" spans="2:11" x14ac:dyDescent="0.2">
      <c r="B2034" s="295">
        <v>23</v>
      </c>
      <c r="C2034" s="295">
        <v>6191</v>
      </c>
      <c r="D2034" s="312" t="s">
        <v>2603</v>
      </c>
      <c r="E2034" s="310">
        <v>626</v>
      </c>
      <c r="F2034" s="310">
        <v>139</v>
      </c>
      <c r="G2034" s="310">
        <v>1059</v>
      </c>
      <c r="H2034" s="311">
        <v>0.22204472843450501</v>
      </c>
      <c r="I2034" s="249">
        <v>0.72237960339943297</v>
      </c>
      <c r="J2034" s="249">
        <v>-0.56210192068366105</v>
      </c>
      <c r="K2034" s="92">
        <v>-351.87580234797201</v>
      </c>
    </row>
    <row r="2035" spans="2:11" x14ac:dyDescent="0.2">
      <c r="B2035" s="295">
        <v>23</v>
      </c>
      <c r="C2035" s="295">
        <v>6192</v>
      </c>
      <c r="D2035" s="312" t="s">
        <v>2604</v>
      </c>
      <c r="E2035" s="310">
        <v>290</v>
      </c>
      <c r="F2035" s="310">
        <v>81</v>
      </c>
      <c r="G2035" s="310">
        <v>1660</v>
      </c>
      <c r="H2035" s="311">
        <v>0.27931034482758599</v>
      </c>
      <c r="I2035" s="249">
        <v>0.223493975903614</v>
      </c>
      <c r="J2035" s="249">
        <v>-0.52370827483653204</v>
      </c>
      <c r="K2035" s="92">
        <v>-151.875399702594</v>
      </c>
    </row>
    <row r="2036" spans="2:11" x14ac:dyDescent="0.2">
      <c r="B2036" s="295">
        <v>23</v>
      </c>
      <c r="C2036" s="295">
        <v>6193</v>
      </c>
      <c r="D2036" s="312" t="s">
        <v>2605</v>
      </c>
      <c r="E2036" s="310">
        <v>730</v>
      </c>
      <c r="F2036" s="310">
        <v>162</v>
      </c>
      <c r="G2036" s="310">
        <v>1171</v>
      </c>
      <c r="H2036" s="311">
        <v>0.221917808219178</v>
      </c>
      <c r="I2036" s="249">
        <v>0.76174210076857396</v>
      </c>
      <c r="J2036" s="249">
        <v>-0.55697210591542601</v>
      </c>
      <c r="K2036" s="92">
        <v>-406.589637318261</v>
      </c>
    </row>
    <row r="2037" spans="2:11" x14ac:dyDescent="0.2">
      <c r="B2037" s="295">
        <v>23</v>
      </c>
      <c r="C2037" s="295">
        <v>6194</v>
      </c>
      <c r="D2037" s="312" t="s">
        <v>2606</v>
      </c>
      <c r="E2037" s="310">
        <v>444</v>
      </c>
      <c r="F2037" s="310">
        <v>81</v>
      </c>
      <c r="G2037" s="310">
        <v>1077</v>
      </c>
      <c r="H2037" s="311">
        <v>0.18243243243243201</v>
      </c>
      <c r="I2037" s="249">
        <v>0.48746518105849601</v>
      </c>
      <c r="J2037" s="249">
        <v>-0.62489409354138303</v>
      </c>
      <c r="K2037" s="92">
        <v>-277.45297753237401</v>
      </c>
    </row>
    <row r="2038" spans="2:11" x14ac:dyDescent="0.2">
      <c r="B2038" s="295">
        <v>23</v>
      </c>
      <c r="C2038" s="295">
        <v>6195</v>
      </c>
      <c r="D2038" s="312" t="s">
        <v>2607</v>
      </c>
      <c r="E2038" s="310">
        <v>253</v>
      </c>
      <c r="F2038" s="310">
        <v>91</v>
      </c>
      <c r="G2038" s="310">
        <v>1044</v>
      </c>
      <c r="H2038" s="311">
        <v>0.35968379446640297</v>
      </c>
      <c r="I2038" s="249">
        <v>0.32950191570881199</v>
      </c>
      <c r="J2038" s="249">
        <v>-0.42472047991826001</v>
      </c>
      <c r="K2038" s="92">
        <v>-107.45428141932</v>
      </c>
    </row>
    <row r="2039" spans="2:11" x14ac:dyDescent="0.2">
      <c r="B2039" s="295">
        <v>23</v>
      </c>
      <c r="C2039" s="295">
        <v>6197</v>
      </c>
      <c r="D2039" s="312" t="s">
        <v>2608</v>
      </c>
      <c r="E2039" s="310">
        <v>325</v>
      </c>
      <c r="F2039" s="310">
        <v>124</v>
      </c>
      <c r="G2039" s="310">
        <v>704</v>
      </c>
      <c r="H2039" s="311">
        <v>0.38153846153846199</v>
      </c>
      <c r="I2039" s="249">
        <v>0.63778409090909105</v>
      </c>
      <c r="J2039" s="249">
        <v>-0.38472242245572102</v>
      </c>
      <c r="K2039" s="92">
        <v>-125.03478729810899</v>
      </c>
    </row>
    <row r="2040" spans="2:11" x14ac:dyDescent="0.2">
      <c r="B2040" s="295">
        <v>23</v>
      </c>
      <c r="C2040" s="295">
        <v>6198</v>
      </c>
      <c r="D2040" s="312" t="s">
        <v>2609</v>
      </c>
      <c r="E2040" s="310">
        <v>710</v>
      </c>
      <c r="F2040" s="310">
        <v>110</v>
      </c>
      <c r="G2040" s="310">
        <v>795</v>
      </c>
      <c r="H2040" s="311">
        <v>0.154929577464789</v>
      </c>
      <c r="I2040" s="249">
        <v>1.0314465408805</v>
      </c>
      <c r="J2040" s="249">
        <v>-0.62851721718898301</v>
      </c>
      <c r="K2040" s="92">
        <v>-446.247224204178</v>
      </c>
    </row>
    <row r="2041" spans="2:11" x14ac:dyDescent="0.2">
      <c r="B2041" s="295">
        <v>23</v>
      </c>
      <c r="C2041" s="295">
        <v>6199</v>
      </c>
      <c r="D2041" s="312" t="s">
        <v>2610</v>
      </c>
      <c r="E2041" s="310">
        <v>1945</v>
      </c>
      <c r="F2041" s="310">
        <v>1096</v>
      </c>
      <c r="G2041" s="310">
        <v>1213</v>
      </c>
      <c r="H2041" s="311">
        <v>0.56349614395886904</v>
      </c>
      <c r="I2041" s="249">
        <v>2.5070074196207699</v>
      </c>
      <c r="J2041" s="249">
        <v>-3.8762162301199402E-2</v>
      </c>
      <c r="K2041" s="92">
        <v>-75.392405675832904</v>
      </c>
    </row>
    <row r="2042" spans="2:11" x14ac:dyDescent="0.2">
      <c r="B2042" s="295">
        <v>23</v>
      </c>
      <c r="C2042" s="295">
        <v>6201</v>
      </c>
      <c r="D2042" s="312" t="s">
        <v>2611</v>
      </c>
      <c r="E2042" s="310">
        <v>436</v>
      </c>
      <c r="F2042" s="310">
        <v>139</v>
      </c>
      <c r="G2042" s="310">
        <v>1284</v>
      </c>
      <c r="H2042" s="311">
        <v>0.31880733944954098</v>
      </c>
      <c r="I2042" s="249">
        <v>0.44781931464174501</v>
      </c>
      <c r="J2042" s="249">
        <v>-0.46277414903150399</v>
      </c>
      <c r="K2042" s="92">
        <v>-201.769528977736</v>
      </c>
    </row>
    <row r="2043" spans="2:11" x14ac:dyDescent="0.2">
      <c r="B2043" s="295">
        <v>23</v>
      </c>
      <c r="C2043" s="295">
        <v>6202</v>
      </c>
      <c r="D2043" s="312" t="s">
        <v>2612</v>
      </c>
      <c r="E2043" s="310">
        <v>565</v>
      </c>
      <c r="F2043" s="310">
        <v>215</v>
      </c>
      <c r="G2043" s="310">
        <v>676</v>
      </c>
      <c r="H2043" s="311">
        <v>0.38053097345132703</v>
      </c>
      <c r="I2043" s="249">
        <v>1.15384615384615</v>
      </c>
      <c r="J2043" s="249">
        <v>-0.35848344326463799</v>
      </c>
      <c r="K2043" s="92">
        <v>-202.543145444521</v>
      </c>
    </row>
    <row r="2044" spans="2:11" x14ac:dyDescent="0.2">
      <c r="B2044" s="295">
        <v>23</v>
      </c>
      <c r="C2044" s="295">
        <v>6203</v>
      </c>
      <c r="D2044" s="312" t="s">
        <v>2613</v>
      </c>
      <c r="E2044" s="310">
        <v>680</v>
      </c>
      <c r="F2044" s="310">
        <v>360</v>
      </c>
      <c r="G2044" s="310">
        <v>657</v>
      </c>
      <c r="H2044" s="311">
        <v>0.52941176470588203</v>
      </c>
      <c r="I2044" s="249">
        <v>1.5829528158295301</v>
      </c>
      <c r="J2044" s="249">
        <v>-0.15994080078571199</v>
      </c>
      <c r="K2044" s="92">
        <v>-108.759744534284</v>
      </c>
    </row>
    <row r="2045" spans="2:11" x14ac:dyDescent="0.2">
      <c r="B2045" s="295">
        <v>23</v>
      </c>
      <c r="C2045" s="295">
        <v>6204</v>
      </c>
      <c r="D2045" s="312" t="s">
        <v>2614</v>
      </c>
      <c r="E2045" s="310">
        <v>1591</v>
      </c>
      <c r="F2045" s="310">
        <v>948</v>
      </c>
      <c r="G2045" s="310">
        <v>854</v>
      </c>
      <c r="H2045" s="311">
        <v>0.59585166561910796</v>
      </c>
      <c r="I2045" s="249">
        <v>2.9730679156908701</v>
      </c>
      <c r="J2045" s="249">
        <v>3.6624535318631598E-3</v>
      </c>
      <c r="K2045" s="92">
        <v>5.8269635691942803</v>
      </c>
    </row>
    <row r="2046" spans="2:11" x14ac:dyDescent="0.2">
      <c r="B2046" s="295">
        <v>23</v>
      </c>
      <c r="C2046" s="295">
        <v>6205</v>
      </c>
      <c r="D2046" s="312" t="s">
        <v>2615</v>
      </c>
      <c r="E2046" s="310">
        <v>462</v>
      </c>
      <c r="F2046" s="310">
        <v>562</v>
      </c>
      <c r="G2046" s="310">
        <v>995</v>
      </c>
      <c r="H2046" s="311">
        <v>1.21645021645022</v>
      </c>
      <c r="I2046" s="249">
        <v>1.02914572864322</v>
      </c>
      <c r="J2046" s="249">
        <v>0.63747949773454904</v>
      </c>
      <c r="K2046" s="92">
        <v>294.51552795336198</v>
      </c>
    </row>
    <row r="2047" spans="2:11" x14ac:dyDescent="0.2">
      <c r="B2047" s="295">
        <v>23</v>
      </c>
      <c r="C2047" s="295">
        <v>6211</v>
      </c>
      <c r="D2047" s="312" t="s">
        <v>2616</v>
      </c>
      <c r="E2047" s="310">
        <v>798</v>
      </c>
      <c r="F2047" s="310">
        <v>90</v>
      </c>
      <c r="G2047" s="310">
        <v>923</v>
      </c>
      <c r="H2047" s="311">
        <v>0.112781954887218</v>
      </c>
      <c r="I2047" s="249">
        <v>0.96208017334777896</v>
      </c>
      <c r="J2047" s="249">
        <v>-0.678368068674018</v>
      </c>
      <c r="K2047" s="92">
        <v>-541.337718801866</v>
      </c>
    </row>
    <row r="2048" spans="2:11" x14ac:dyDescent="0.2">
      <c r="B2048" s="295">
        <v>23</v>
      </c>
      <c r="C2048" s="295">
        <v>6212</v>
      </c>
      <c r="D2048" s="312" t="s">
        <v>2617</v>
      </c>
      <c r="E2048" s="310">
        <v>969</v>
      </c>
      <c r="F2048" s="310">
        <v>135</v>
      </c>
      <c r="G2048" s="310">
        <v>1134</v>
      </c>
      <c r="H2048" s="311">
        <v>0.13931888544891599</v>
      </c>
      <c r="I2048" s="249">
        <v>0.97354497354497305</v>
      </c>
      <c r="J2048" s="249">
        <v>-0.63971250966069904</v>
      </c>
      <c r="K2048" s="92">
        <v>-619.88142186121695</v>
      </c>
    </row>
    <row r="2049" spans="2:11" x14ac:dyDescent="0.2">
      <c r="B2049" s="295">
        <v>23</v>
      </c>
      <c r="C2049" s="295">
        <v>6213</v>
      </c>
      <c r="D2049" s="312" t="s">
        <v>2618</v>
      </c>
      <c r="E2049" s="310">
        <v>1265</v>
      </c>
      <c r="F2049" s="310">
        <v>626</v>
      </c>
      <c r="G2049" s="310">
        <v>1607</v>
      </c>
      <c r="H2049" s="311">
        <v>0.49486166007905102</v>
      </c>
      <c r="I2049" s="249">
        <v>1.17672682016179</v>
      </c>
      <c r="J2049" s="249">
        <v>-0.19425947403277899</v>
      </c>
      <c r="K2049" s="92">
        <v>-245.73823465146501</v>
      </c>
    </row>
    <row r="2050" spans="2:11" x14ac:dyDescent="0.2">
      <c r="B2050" s="295">
        <v>23</v>
      </c>
      <c r="C2050" s="295">
        <v>6214</v>
      </c>
      <c r="D2050" s="312" t="s">
        <v>2619</v>
      </c>
      <c r="E2050" s="310">
        <v>379</v>
      </c>
      <c r="F2050" s="310">
        <v>114</v>
      </c>
      <c r="G2050" s="310">
        <v>899</v>
      </c>
      <c r="H2050" s="311">
        <v>0.30079155672823199</v>
      </c>
      <c r="I2050" s="249">
        <v>0.54838709677419395</v>
      </c>
      <c r="J2050" s="249">
        <v>-0.48293023653259998</v>
      </c>
      <c r="K2050" s="92">
        <v>-183.03055964585499</v>
      </c>
    </row>
    <row r="2051" spans="2:11" x14ac:dyDescent="0.2">
      <c r="B2051" s="295">
        <v>23</v>
      </c>
      <c r="C2051" s="295">
        <v>6215</v>
      </c>
      <c r="D2051" s="312" t="s">
        <v>2620</v>
      </c>
      <c r="E2051" s="310">
        <v>1788</v>
      </c>
      <c r="F2051" s="310">
        <v>334</v>
      </c>
      <c r="G2051" s="310">
        <v>639</v>
      </c>
      <c r="H2051" s="311">
        <v>0.18680089485458601</v>
      </c>
      <c r="I2051" s="249">
        <v>3.3208137715179999</v>
      </c>
      <c r="J2051" s="249">
        <v>-0.46796044159165201</v>
      </c>
      <c r="K2051" s="92">
        <v>-836.71326956587404</v>
      </c>
    </row>
    <row r="2052" spans="2:11" x14ac:dyDescent="0.2">
      <c r="B2052" s="295">
        <v>23</v>
      </c>
      <c r="C2052" s="295">
        <v>6217</v>
      </c>
      <c r="D2052" s="312" t="s">
        <v>2621</v>
      </c>
      <c r="E2052" s="310">
        <v>4572</v>
      </c>
      <c r="F2052" s="310">
        <v>1944</v>
      </c>
      <c r="G2052" s="310">
        <v>1183</v>
      </c>
      <c r="H2052" s="311">
        <v>0.42519685039370098</v>
      </c>
      <c r="I2052" s="249">
        <v>5.5080304311073496</v>
      </c>
      <c r="J2052" s="249">
        <v>5.2737305119166097E-4</v>
      </c>
      <c r="K2052" s="92">
        <v>2.4111495900482698</v>
      </c>
    </row>
    <row r="2053" spans="2:11" x14ac:dyDescent="0.2">
      <c r="B2053" s="295">
        <v>23</v>
      </c>
      <c r="C2053" s="295">
        <v>6218</v>
      </c>
      <c r="D2053" s="312" t="s">
        <v>2622</v>
      </c>
      <c r="E2053" s="310">
        <v>1395</v>
      </c>
      <c r="F2053" s="310">
        <v>328</v>
      </c>
      <c r="G2053" s="310">
        <v>2029</v>
      </c>
      <c r="H2053" s="311">
        <v>0.23512544802867399</v>
      </c>
      <c r="I2053" s="249">
        <v>0.84918679152291798</v>
      </c>
      <c r="J2053" s="249">
        <v>-0.51322241183865602</v>
      </c>
      <c r="K2053" s="92">
        <v>-715.94526451492504</v>
      </c>
    </row>
    <row r="2054" spans="2:11" x14ac:dyDescent="0.2">
      <c r="B2054" s="295">
        <v>23</v>
      </c>
      <c r="C2054" s="295">
        <v>6219</v>
      </c>
      <c r="D2054" s="312" t="s">
        <v>2623</v>
      </c>
      <c r="E2054" s="310">
        <v>1885</v>
      </c>
      <c r="F2054" s="310">
        <v>721</v>
      </c>
      <c r="G2054" s="310">
        <v>497</v>
      </c>
      <c r="H2054" s="311">
        <v>0.38249336870026501</v>
      </c>
      <c r="I2054" s="249">
        <v>5.24346076458753</v>
      </c>
      <c r="J2054" s="249">
        <v>-0.16025163855398999</v>
      </c>
      <c r="K2054" s="92">
        <v>-302.07433867427198</v>
      </c>
    </row>
    <row r="2055" spans="2:11" x14ac:dyDescent="0.2">
      <c r="B2055" s="295">
        <v>23</v>
      </c>
      <c r="C2055" s="295">
        <v>6220</v>
      </c>
      <c r="D2055" s="312" t="s">
        <v>2624</v>
      </c>
      <c r="E2055" s="310">
        <v>770</v>
      </c>
      <c r="F2055" s="310">
        <v>93</v>
      </c>
      <c r="G2055" s="310">
        <v>1071</v>
      </c>
      <c r="H2055" s="311">
        <v>0.120779220779221</v>
      </c>
      <c r="I2055" s="249">
        <v>0.80578898225957096</v>
      </c>
      <c r="J2055" s="249">
        <v>-0.67541063498449505</v>
      </c>
      <c r="K2055" s="92">
        <v>-520.06618893806103</v>
      </c>
    </row>
    <row r="2056" spans="2:11" x14ac:dyDescent="0.2">
      <c r="B2056" s="295">
        <v>23</v>
      </c>
      <c r="C2056" s="295">
        <v>6232</v>
      </c>
      <c r="D2056" s="312" t="s">
        <v>2625</v>
      </c>
      <c r="E2056" s="310">
        <v>3525</v>
      </c>
      <c r="F2056" s="310">
        <v>976</v>
      </c>
      <c r="G2056" s="310">
        <v>2328</v>
      </c>
      <c r="H2056" s="311">
        <v>0.27687943262411302</v>
      </c>
      <c r="I2056" s="249">
        <v>1.9334192439862501</v>
      </c>
      <c r="J2056" s="249">
        <v>-0.34489555538401701</v>
      </c>
      <c r="K2056" s="92">
        <v>-1215.7568327286599</v>
      </c>
    </row>
    <row r="2057" spans="2:11" x14ac:dyDescent="0.2">
      <c r="B2057" s="295">
        <v>23</v>
      </c>
      <c r="C2057" s="295">
        <v>6235</v>
      </c>
      <c r="D2057" s="312" t="s">
        <v>2626</v>
      </c>
      <c r="E2057" s="310">
        <v>1617</v>
      </c>
      <c r="F2057" s="310">
        <v>470</v>
      </c>
      <c r="G2057" s="310">
        <v>179</v>
      </c>
      <c r="H2057" s="311">
        <v>0.29066171923314799</v>
      </c>
      <c r="I2057" s="249">
        <v>11.659217877094999</v>
      </c>
      <c r="J2057" s="249">
        <v>-5.0316855506346098E-2</v>
      </c>
      <c r="K2057" s="92">
        <v>-81.3623553537616</v>
      </c>
    </row>
    <row r="2058" spans="2:11" x14ac:dyDescent="0.2">
      <c r="B2058" s="295">
        <v>23</v>
      </c>
      <c r="C2058" s="295">
        <v>6238</v>
      </c>
      <c r="D2058" s="312" t="s">
        <v>2627</v>
      </c>
      <c r="E2058" s="310">
        <v>2414</v>
      </c>
      <c r="F2058" s="310">
        <v>461</v>
      </c>
      <c r="G2058" s="310">
        <v>1935</v>
      </c>
      <c r="H2058" s="311">
        <v>0.19096934548467301</v>
      </c>
      <c r="I2058" s="249">
        <v>1.4857881136950899</v>
      </c>
      <c r="J2058" s="249">
        <v>-0.50551048395740505</v>
      </c>
      <c r="K2058" s="92">
        <v>-1220.30230827318</v>
      </c>
    </row>
    <row r="2059" spans="2:11" x14ac:dyDescent="0.2">
      <c r="B2059" s="295">
        <v>23</v>
      </c>
      <c r="C2059" s="295">
        <v>6239</v>
      </c>
      <c r="D2059" s="312" t="s">
        <v>2628</v>
      </c>
      <c r="E2059" s="310">
        <v>581</v>
      </c>
      <c r="F2059" s="310">
        <v>148</v>
      </c>
      <c r="G2059" s="310">
        <v>1190</v>
      </c>
      <c r="H2059" s="311">
        <v>0.25473321858864001</v>
      </c>
      <c r="I2059" s="249">
        <v>0.61260504201680699</v>
      </c>
      <c r="J2059" s="249">
        <v>-0.52844381734118295</v>
      </c>
      <c r="K2059" s="92">
        <v>-307.02585787522702</v>
      </c>
    </row>
    <row r="2060" spans="2:11" x14ac:dyDescent="0.2">
      <c r="B2060" s="295">
        <v>23</v>
      </c>
      <c r="C2060" s="295">
        <v>6240</v>
      </c>
      <c r="D2060" s="312" t="s">
        <v>2629</v>
      </c>
      <c r="E2060" s="310">
        <v>4198</v>
      </c>
      <c r="F2060" s="310">
        <v>1685</v>
      </c>
      <c r="G2060" s="310">
        <v>1343</v>
      </c>
      <c r="H2060" s="311">
        <v>0.40138161029061498</v>
      </c>
      <c r="I2060" s="249">
        <v>4.3804914370811598</v>
      </c>
      <c r="J2060" s="249">
        <v>-8.24627630063232E-2</v>
      </c>
      <c r="K2060" s="92">
        <v>-346.17867910054503</v>
      </c>
    </row>
    <row r="2061" spans="2:11" x14ac:dyDescent="0.2">
      <c r="B2061" s="295">
        <v>23</v>
      </c>
      <c r="C2061" s="295">
        <v>6241</v>
      </c>
      <c r="D2061" s="312" t="s">
        <v>2630</v>
      </c>
      <c r="E2061" s="310">
        <v>1350</v>
      </c>
      <c r="F2061" s="310">
        <v>242</v>
      </c>
      <c r="G2061" s="310">
        <v>250</v>
      </c>
      <c r="H2061" s="311">
        <v>0.17925925925925901</v>
      </c>
      <c r="I2061" s="249">
        <v>6.3680000000000003</v>
      </c>
      <c r="J2061" s="249">
        <v>-0.38396854884934001</v>
      </c>
      <c r="K2061" s="92">
        <v>-518.35754094660899</v>
      </c>
    </row>
    <row r="2062" spans="2:11" x14ac:dyDescent="0.2">
      <c r="B2062" s="295">
        <v>23</v>
      </c>
      <c r="C2062" s="295">
        <v>6246</v>
      </c>
      <c r="D2062" s="312" t="s">
        <v>2631</v>
      </c>
      <c r="E2062" s="310">
        <v>2446</v>
      </c>
      <c r="F2062" s="310">
        <v>613</v>
      </c>
      <c r="G2062" s="310">
        <v>352</v>
      </c>
      <c r="H2062" s="311">
        <v>0.25061324611610802</v>
      </c>
      <c r="I2062" s="249">
        <v>8.6903409090909101</v>
      </c>
      <c r="J2062" s="249">
        <v>-0.174124389952172</v>
      </c>
      <c r="K2062" s="92">
        <v>-425.908257823013</v>
      </c>
    </row>
    <row r="2063" spans="2:11" x14ac:dyDescent="0.2">
      <c r="B2063" s="295">
        <v>23</v>
      </c>
      <c r="C2063" s="295">
        <v>6248</v>
      </c>
      <c r="D2063" s="312" t="s">
        <v>2632</v>
      </c>
      <c r="E2063" s="310">
        <v>16801</v>
      </c>
      <c r="F2063" s="310">
        <v>11361</v>
      </c>
      <c r="G2063" s="310">
        <v>1728</v>
      </c>
      <c r="H2063" s="311">
        <v>0.67620974941967704</v>
      </c>
      <c r="I2063" s="249">
        <v>16.297453703703699</v>
      </c>
      <c r="J2063" s="249">
        <v>1.14430852104541</v>
      </c>
      <c r="K2063" s="92">
        <v>19225.527462083999</v>
      </c>
    </row>
    <row r="2064" spans="2:11" x14ac:dyDescent="0.2">
      <c r="B2064" s="295">
        <v>23</v>
      </c>
      <c r="C2064" s="295">
        <v>6249</v>
      </c>
      <c r="D2064" s="312" t="s">
        <v>2633</v>
      </c>
      <c r="E2064" s="310">
        <v>1283</v>
      </c>
      <c r="F2064" s="310">
        <v>209</v>
      </c>
      <c r="G2064" s="310">
        <v>250</v>
      </c>
      <c r="H2064" s="311">
        <v>0.16289945440374101</v>
      </c>
      <c r="I2064" s="249">
        <v>5.968</v>
      </c>
      <c r="J2064" s="249">
        <v>-0.42047039826142901</v>
      </c>
      <c r="K2064" s="92">
        <v>-539.46352096941303</v>
      </c>
    </row>
    <row r="2065" spans="2:11" x14ac:dyDescent="0.2">
      <c r="B2065" s="295">
        <v>23</v>
      </c>
      <c r="C2065" s="295">
        <v>6250</v>
      </c>
      <c r="D2065" s="312" t="s">
        <v>2634</v>
      </c>
      <c r="E2065" s="310">
        <v>1834</v>
      </c>
      <c r="F2065" s="310">
        <v>177</v>
      </c>
      <c r="G2065" s="310">
        <v>139</v>
      </c>
      <c r="H2065" s="311">
        <v>9.6510359869138501E-2</v>
      </c>
      <c r="I2065" s="249">
        <v>14.4676258992806</v>
      </c>
      <c r="J2065" s="249">
        <v>-0.17471392751645901</v>
      </c>
      <c r="K2065" s="92">
        <v>-320.42534306518598</v>
      </c>
    </row>
    <row r="2066" spans="2:11" x14ac:dyDescent="0.2">
      <c r="B2066" s="295">
        <v>23</v>
      </c>
      <c r="C2066" s="295">
        <v>6252</v>
      </c>
      <c r="D2066" s="312" t="s">
        <v>2635</v>
      </c>
      <c r="E2066" s="310">
        <v>2732</v>
      </c>
      <c r="F2066" s="310">
        <v>1478</v>
      </c>
      <c r="G2066" s="310">
        <v>10930</v>
      </c>
      <c r="H2066" s="311">
        <v>0.54099560761346999</v>
      </c>
      <c r="I2066" s="249">
        <v>0.38517840805123499</v>
      </c>
      <c r="J2066" s="249">
        <v>-0.11265365907963699</v>
      </c>
      <c r="K2066" s="92">
        <v>-307.76979660556901</v>
      </c>
    </row>
    <row r="2067" spans="2:11" x14ac:dyDescent="0.2">
      <c r="B2067" s="295">
        <v>23</v>
      </c>
      <c r="C2067" s="295">
        <v>6253</v>
      </c>
      <c r="D2067" s="312" t="s">
        <v>2636</v>
      </c>
      <c r="E2067" s="310">
        <v>10449</v>
      </c>
      <c r="F2067" s="310">
        <v>4753</v>
      </c>
      <c r="G2067" s="310">
        <v>4183</v>
      </c>
      <c r="H2067" s="311">
        <v>0.45487606469518599</v>
      </c>
      <c r="I2067" s="249">
        <v>3.6342338034903201</v>
      </c>
      <c r="J2067" s="249">
        <v>0.18761976569010699</v>
      </c>
      <c r="K2067" s="92">
        <v>1960.43893169593</v>
      </c>
    </row>
    <row r="2068" spans="2:11" x14ac:dyDescent="0.2">
      <c r="B2068" s="295">
        <v>23</v>
      </c>
      <c r="C2068" s="295">
        <v>6261</v>
      </c>
      <c r="D2068" s="312" t="s">
        <v>2637</v>
      </c>
      <c r="E2068" s="310">
        <v>1280</v>
      </c>
      <c r="F2068" s="310">
        <v>184</v>
      </c>
      <c r="G2068" s="310">
        <v>1026</v>
      </c>
      <c r="H2068" s="311">
        <v>0.14374999999999999</v>
      </c>
      <c r="I2068" s="249">
        <v>1.42690058479532</v>
      </c>
      <c r="J2068" s="249">
        <v>-0.60654801957437299</v>
      </c>
      <c r="K2068" s="92">
        <v>-776.38146505519705</v>
      </c>
    </row>
    <row r="2069" spans="2:11" x14ac:dyDescent="0.2">
      <c r="B2069" s="295">
        <v>23</v>
      </c>
      <c r="C2069" s="295">
        <v>6263</v>
      </c>
      <c r="D2069" s="312" t="s">
        <v>2638</v>
      </c>
      <c r="E2069" s="310">
        <v>3445</v>
      </c>
      <c r="F2069" s="310">
        <v>834</v>
      </c>
      <c r="G2069" s="310">
        <v>431</v>
      </c>
      <c r="H2069" s="311">
        <v>0.24208998548621199</v>
      </c>
      <c r="I2069" s="249">
        <v>9.9280742459396691</v>
      </c>
      <c r="J2069" s="249">
        <v>-0.10277551395536801</v>
      </c>
      <c r="K2069" s="92">
        <v>-354.06164557624101</v>
      </c>
    </row>
    <row r="2070" spans="2:11" x14ac:dyDescent="0.2">
      <c r="B2070" s="295">
        <v>23</v>
      </c>
      <c r="C2070" s="295">
        <v>6265</v>
      </c>
      <c r="D2070" s="312" t="s">
        <v>2639</v>
      </c>
      <c r="E2070" s="310">
        <v>7716</v>
      </c>
      <c r="F2070" s="310">
        <v>1532</v>
      </c>
      <c r="G2070" s="310">
        <v>3007</v>
      </c>
      <c r="H2070" s="311">
        <v>0.198548470710213</v>
      </c>
      <c r="I2070" s="249">
        <v>3.0754905221150599</v>
      </c>
      <c r="J2070" s="249">
        <v>-0.24207470654957</v>
      </c>
      <c r="K2070" s="92">
        <v>-1867.84843573648</v>
      </c>
    </row>
    <row r="2071" spans="2:11" x14ac:dyDescent="0.2">
      <c r="B2071" s="295">
        <v>23</v>
      </c>
      <c r="C2071" s="295">
        <v>6266</v>
      </c>
      <c r="D2071" s="312" t="s">
        <v>2640</v>
      </c>
      <c r="E2071" s="310">
        <v>34708</v>
      </c>
      <c r="F2071" s="310">
        <v>34009</v>
      </c>
      <c r="G2071" s="310">
        <v>3248</v>
      </c>
      <c r="H2071" s="311">
        <v>0.97986055088164103</v>
      </c>
      <c r="I2071" s="249">
        <v>21.1567118226601</v>
      </c>
      <c r="J2071" s="249">
        <v>2.3497948626998202</v>
      </c>
      <c r="K2071" s="92">
        <v>81556.680094585405</v>
      </c>
    </row>
    <row r="2072" spans="2:11" x14ac:dyDescent="0.2">
      <c r="B2072" s="295">
        <v>23</v>
      </c>
      <c r="C2072" s="295">
        <v>6267</v>
      </c>
      <c r="D2072" s="312" t="s">
        <v>2641</v>
      </c>
      <c r="E2072" s="310">
        <v>604</v>
      </c>
      <c r="F2072" s="310">
        <v>239</v>
      </c>
      <c r="G2072" s="310">
        <v>117</v>
      </c>
      <c r="H2072" s="311">
        <v>0.39569536423841101</v>
      </c>
      <c r="I2072" s="249">
        <v>7.2051282051282097</v>
      </c>
      <c r="J2072" s="249">
        <v>-0.121660180753589</v>
      </c>
      <c r="K2072" s="92">
        <v>-73.482749175167498</v>
      </c>
    </row>
    <row r="2073" spans="2:11" x14ac:dyDescent="0.2">
      <c r="B2073" s="295">
        <v>23</v>
      </c>
      <c r="C2073" s="295">
        <v>6281</v>
      </c>
      <c r="D2073" s="312" t="s">
        <v>2642</v>
      </c>
      <c r="E2073" s="310">
        <v>1328</v>
      </c>
      <c r="F2073" s="310">
        <v>200</v>
      </c>
      <c r="G2073" s="310">
        <v>430</v>
      </c>
      <c r="H2073" s="311">
        <v>0.15060240963855401</v>
      </c>
      <c r="I2073" s="249">
        <v>3.5534883720930202</v>
      </c>
      <c r="J2073" s="249">
        <v>-0.52021572095462099</v>
      </c>
      <c r="K2073" s="92">
        <v>-690.846477427737</v>
      </c>
    </row>
    <row r="2074" spans="2:11" x14ac:dyDescent="0.2">
      <c r="B2074" s="295">
        <v>23</v>
      </c>
      <c r="C2074" s="295">
        <v>6282</v>
      </c>
      <c r="D2074" s="312" t="s">
        <v>2643</v>
      </c>
      <c r="E2074" s="310">
        <v>204</v>
      </c>
      <c r="F2074" s="310">
        <v>32</v>
      </c>
      <c r="G2074" s="310">
        <v>1401</v>
      </c>
      <c r="H2074" s="311">
        <v>0.15686274509803899</v>
      </c>
      <c r="I2074" s="249">
        <v>0.16845110635260499</v>
      </c>
      <c r="J2074" s="249">
        <v>-0.67599161956343901</v>
      </c>
      <c r="K2074" s="92">
        <v>-137.902290390942</v>
      </c>
    </row>
    <row r="2075" spans="2:11" x14ac:dyDescent="0.2">
      <c r="B2075" s="295">
        <v>23</v>
      </c>
      <c r="C2075" s="295">
        <v>6283</v>
      </c>
      <c r="D2075" s="312" t="s">
        <v>2644</v>
      </c>
      <c r="E2075" s="310">
        <v>295</v>
      </c>
      <c r="F2075" s="310">
        <v>63</v>
      </c>
      <c r="G2075" s="310">
        <v>529</v>
      </c>
      <c r="H2075" s="311">
        <v>0.21355932203389799</v>
      </c>
      <c r="I2075" s="249">
        <v>0.67674858223062395</v>
      </c>
      <c r="J2075" s="249">
        <v>-0.58624997928544298</v>
      </c>
      <c r="K2075" s="92">
        <v>-172.94374388920599</v>
      </c>
    </row>
    <row r="2076" spans="2:11" x14ac:dyDescent="0.2">
      <c r="B2076" s="295">
        <v>23</v>
      </c>
      <c r="C2076" s="295">
        <v>6285</v>
      </c>
      <c r="D2076" s="312" t="s">
        <v>2645</v>
      </c>
      <c r="E2076" s="310">
        <v>1251</v>
      </c>
      <c r="F2076" s="310">
        <v>582</v>
      </c>
      <c r="G2076" s="310">
        <v>1059</v>
      </c>
      <c r="H2076" s="311">
        <v>0.46522781774580302</v>
      </c>
      <c r="I2076" s="249">
        <v>1.7308781869688401</v>
      </c>
      <c r="J2076" s="249">
        <v>-0.21049636209082501</v>
      </c>
      <c r="K2076" s="92">
        <v>-263.33094897562199</v>
      </c>
    </row>
    <row r="2077" spans="2:11" x14ac:dyDescent="0.2">
      <c r="B2077" s="295">
        <v>23</v>
      </c>
      <c r="C2077" s="295">
        <v>6286</v>
      </c>
      <c r="D2077" s="312" t="s">
        <v>2646</v>
      </c>
      <c r="E2077" s="310">
        <v>649</v>
      </c>
      <c r="F2077" s="310">
        <v>314</v>
      </c>
      <c r="G2077" s="310">
        <v>107</v>
      </c>
      <c r="H2077" s="311">
        <v>0.48382126348228</v>
      </c>
      <c r="I2077" s="249">
        <v>9</v>
      </c>
      <c r="J2077" s="249">
        <v>5.0298358960911303E-2</v>
      </c>
      <c r="K2077" s="92">
        <v>32.643634965631499</v>
      </c>
    </row>
    <row r="2078" spans="2:11" x14ac:dyDescent="0.2">
      <c r="B2078" s="295">
        <v>23</v>
      </c>
      <c r="C2078" s="295">
        <v>6287</v>
      </c>
      <c r="D2078" s="312" t="s">
        <v>2647</v>
      </c>
      <c r="E2078" s="310">
        <v>435</v>
      </c>
      <c r="F2078" s="310">
        <v>92</v>
      </c>
      <c r="G2078" s="310">
        <v>1009</v>
      </c>
      <c r="H2078" s="311">
        <v>0.21149425287356299</v>
      </c>
      <c r="I2078" s="249">
        <v>0.52229930624380605</v>
      </c>
      <c r="J2078" s="249">
        <v>-0.58906416516723603</v>
      </c>
      <c r="K2078" s="92">
        <v>-256.24291184774802</v>
      </c>
    </row>
    <row r="2079" spans="2:11" x14ac:dyDescent="0.2">
      <c r="B2079" s="295">
        <v>23</v>
      </c>
      <c r="C2079" s="295">
        <v>6288</v>
      </c>
      <c r="D2079" s="312" t="s">
        <v>2648</v>
      </c>
      <c r="E2079" s="310">
        <v>370</v>
      </c>
      <c r="F2079" s="310">
        <v>171</v>
      </c>
      <c r="G2079" s="310">
        <v>1286</v>
      </c>
      <c r="H2079" s="311">
        <v>0.46216216216216199</v>
      </c>
      <c r="I2079" s="249">
        <v>0.42068429237947103</v>
      </c>
      <c r="J2079" s="249">
        <v>-0.29397773007808897</v>
      </c>
      <c r="K2079" s="92">
        <v>-108.77176012889301</v>
      </c>
    </row>
    <row r="2080" spans="2:11" x14ac:dyDescent="0.2">
      <c r="B2080" s="295">
        <v>23</v>
      </c>
      <c r="C2080" s="295">
        <v>6289</v>
      </c>
      <c r="D2080" s="312" t="s">
        <v>2649</v>
      </c>
      <c r="E2080" s="310">
        <v>347</v>
      </c>
      <c r="F2080" s="310">
        <v>120</v>
      </c>
      <c r="G2080" s="310">
        <v>1082</v>
      </c>
      <c r="H2080" s="311">
        <v>0.345821325648415</v>
      </c>
      <c r="I2080" s="249">
        <v>0.43160813308687601</v>
      </c>
      <c r="J2080" s="249">
        <v>-0.43421300249990202</v>
      </c>
      <c r="K2080" s="92">
        <v>-150.67191186746601</v>
      </c>
    </row>
    <row r="2081" spans="2:11" x14ac:dyDescent="0.2">
      <c r="B2081" s="295">
        <v>23</v>
      </c>
      <c r="C2081" s="295">
        <v>6290</v>
      </c>
      <c r="D2081" s="312" t="s">
        <v>2650</v>
      </c>
      <c r="E2081" s="310">
        <v>1564</v>
      </c>
      <c r="F2081" s="310">
        <v>1525</v>
      </c>
      <c r="G2081" s="310">
        <v>672</v>
      </c>
      <c r="H2081" s="311">
        <v>0.97506393861892604</v>
      </c>
      <c r="I2081" s="249">
        <v>4.5967261904761898</v>
      </c>
      <c r="J2081" s="249">
        <v>0.51650798331620895</v>
      </c>
      <c r="K2081" s="92">
        <v>807.81848590654999</v>
      </c>
    </row>
    <row r="2082" spans="2:11" x14ac:dyDescent="0.2">
      <c r="B2082" s="295">
        <v>23</v>
      </c>
      <c r="C2082" s="295">
        <v>6291</v>
      </c>
      <c r="D2082" s="312" t="s">
        <v>2651</v>
      </c>
      <c r="E2082" s="310">
        <v>1000</v>
      </c>
      <c r="F2082" s="310">
        <v>499</v>
      </c>
      <c r="G2082" s="310">
        <v>636</v>
      </c>
      <c r="H2082" s="311">
        <v>0.499</v>
      </c>
      <c r="I2082" s="249">
        <v>2.35691823899371</v>
      </c>
      <c r="J2082" s="249">
        <v>-0.15679627710103999</v>
      </c>
      <c r="K2082" s="92">
        <v>-156.79627710104</v>
      </c>
    </row>
    <row r="2083" spans="2:11" x14ac:dyDescent="0.2">
      <c r="B2083" s="295">
        <v>23</v>
      </c>
      <c r="C2083" s="295">
        <v>6292</v>
      </c>
      <c r="D2083" s="312" t="s">
        <v>2652</v>
      </c>
      <c r="E2083" s="310">
        <v>2239</v>
      </c>
      <c r="F2083" s="310">
        <v>1222</v>
      </c>
      <c r="G2083" s="310">
        <v>2893</v>
      </c>
      <c r="H2083" s="311">
        <v>0.545779365788298</v>
      </c>
      <c r="I2083" s="249">
        <v>1.1963359834082301</v>
      </c>
      <c r="J2083" s="249">
        <v>-9.6141730677191797E-2</v>
      </c>
      <c r="K2083" s="92">
        <v>-215.26133498623301</v>
      </c>
    </row>
    <row r="2084" spans="2:11" x14ac:dyDescent="0.2">
      <c r="B2084" s="295">
        <v>23</v>
      </c>
      <c r="C2084" s="295">
        <v>6293</v>
      </c>
      <c r="D2084" s="312" t="s">
        <v>2653</v>
      </c>
      <c r="E2084" s="310">
        <v>1086</v>
      </c>
      <c r="F2084" s="310">
        <v>353</v>
      </c>
      <c r="G2084" s="310">
        <v>943</v>
      </c>
      <c r="H2084" s="311">
        <v>0.325046040515654</v>
      </c>
      <c r="I2084" s="249">
        <v>1.5259809119830301</v>
      </c>
      <c r="J2084" s="249">
        <v>-0.39240261702176998</v>
      </c>
      <c r="K2084" s="92">
        <v>-426.14924208564298</v>
      </c>
    </row>
    <row r="2085" spans="2:11" x14ac:dyDescent="0.2">
      <c r="B2085" s="295">
        <v>23</v>
      </c>
      <c r="C2085" s="295">
        <v>6294</v>
      </c>
      <c r="D2085" s="312" t="s">
        <v>2654</v>
      </c>
      <c r="E2085" s="310">
        <v>537</v>
      </c>
      <c r="F2085" s="310">
        <v>90</v>
      </c>
      <c r="G2085" s="310">
        <v>975</v>
      </c>
      <c r="H2085" s="311">
        <v>0.16759776536312801</v>
      </c>
      <c r="I2085" s="249">
        <v>0.64307692307692299</v>
      </c>
      <c r="J2085" s="249">
        <v>-0.633671744964038</v>
      </c>
      <c r="K2085" s="92">
        <v>-340.281727045688</v>
      </c>
    </row>
    <row r="2086" spans="2:11" x14ac:dyDescent="0.2">
      <c r="B2086" s="295">
        <v>23</v>
      </c>
      <c r="C2086" s="295">
        <v>6295</v>
      </c>
      <c r="D2086" s="312" t="s">
        <v>2655</v>
      </c>
      <c r="E2086" s="310">
        <v>1322</v>
      </c>
      <c r="F2086" s="310">
        <v>268</v>
      </c>
      <c r="G2086" s="310">
        <v>1290</v>
      </c>
      <c r="H2086" s="311">
        <v>0.20272314674735301</v>
      </c>
      <c r="I2086" s="249">
        <v>1.2325581395348799</v>
      </c>
      <c r="J2086" s="249">
        <v>-0.54110919320187201</v>
      </c>
      <c r="K2086" s="92">
        <v>-715.34635341287503</v>
      </c>
    </row>
    <row r="2087" spans="2:11" x14ac:dyDescent="0.2">
      <c r="B2087" s="295">
        <v>23</v>
      </c>
      <c r="C2087" s="295">
        <v>6296</v>
      </c>
      <c r="D2087" s="312" t="s">
        <v>2656</v>
      </c>
      <c r="E2087" s="310">
        <v>481</v>
      </c>
      <c r="F2087" s="310">
        <v>171</v>
      </c>
      <c r="G2087" s="310">
        <v>1268</v>
      </c>
      <c r="H2087" s="311">
        <v>0.35550935550935597</v>
      </c>
      <c r="I2087" s="249">
        <v>0.51419558359621498</v>
      </c>
      <c r="J2087" s="249">
        <v>-0.41462411529948201</v>
      </c>
      <c r="K2087" s="92">
        <v>-199.434199459051</v>
      </c>
    </row>
    <row r="2088" spans="2:11" x14ac:dyDescent="0.2">
      <c r="B2088" s="295">
        <v>23</v>
      </c>
      <c r="C2088" s="295">
        <v>6297</v>
      </c>
      <c r="D2088" s="312" t="s">
        <v>2657</v>
      </c>
      <c r="E2088" s="310">
        <v>7950</v>
      </c>
      <c r="F2088" s="310">
        <v>9583</v>
      </c>
      <c r="G2088" s="310">
        <v>1277</v>
      </c>
      <c r="H2088" s="311">
        <v>1.20540880503145</v>
      </c>
      <c r="I2088" s="249">
        <v>13.729835552075199</v>
      </c>
      <c r="J2088" s="249">
        <v>1.3586078489881199</v>
      </c>
      <c r="K2088" s="92">
        <v>10800.9323994556</v>
      </c>
    </row>
    <row r="2089" spans="2:11" x14ac:dyDescent="0.2">
      <c r="B2089" s="295">
        <v>23</v>
      </c>
      <c r="C2089" s="295">
        <v>6298</v>
      </c>
      <c r="D2089" s="312" t="s">
        <v>2658</v>
      </c>
      <c r="E2089" s="310">
        <v>1345</v>
      </c>
      <c r="F2089" s="310">
        <v>484</v>
      </c>
      <c r="G2089" s="310">
        <v>3386</v>
      </c>
      <c r="H2089" s="311">
        <v>0.35985130111524199</v>
      </c>
      <c r="I2089" s="249">
        <v>0.54016538688718296</v>
      </c>
      <c r="J2089" s="249">
        <v>-0.37632707633610601</v>
      </c>
      <c r="K2089" s="92">
        <v>-506.15991767206202</v>
      </c>
    </row>
    <row r="2090" spans="2:11" x14ac:dyDescent="0.2">
      <c r="B2090" s="295">
        <v>23</v>
      </c>
      <c r="C2090" s="295">
        <v>6299</v>
      </c>
      <c r="D2090" s="312" t="s">
        <v>2659</v>
      </c>
      <c r="E2090" s="310">
        <v>293</v>
      </c>
      <c r="F2090" s="310">
        <v>54</v>
      </c>
      <c r="G2090" s="310">
        <v>711</v>
      </c>
      <c r="H2090" s="311">
        <v>0.18430034129692799</v>
      </c>
      <c r="I2090" s="249">
        <v>0.48804500703234899</v>
      </c>
      <c r="J2090" s="249">
        <v>-0.62824776768763202</v>
      </c>
      <c r="K2090" s="92">
        <v>-184.07659593247601</v>
      </c>
    </row>
    <row r="2091" spans="2:11" x14ac:dyDescent="0.2">
      <c r="B2091" s="295">
        <v>23</v>
      </c>
      <c r="C2091" s="295">
        <v>6300</v>
      </c>
      <c r="D2091" s="312" t="s">
        <v>2660</v>
      </c>
      <c r="E2091" s="310">
        <v>5758</v>
      </c>
      <c r="F2091" s="310">
        <v>6867</v>
      </c>
      <c r="G2091" s="310">
        <v>3602</v>
      </c>
      <c r="H2091" s="311">
        <v>1.1926015977770099</v>
      </c>
      <c r="I2091" s="249">
        <v>3.5049972237645801</v>
      </c>
      <c r="J2091" s="249">
        <v>0.89473479815572199</v>
      </c>
      <c r="K2091" s="92">
        <v>5151.8829677806498</v>
      </c>
    </row>
    <row r="2092" spans="2:11" x14ac:dyDescent="0.2">
      <c r="B2092" s="295">
        <v>24</v>
      </c>
      <c r="C2092" s="295">
        <v>6404</v>
      </c>
      <c r="D2092" s="312" t="s">
        <v>2661</v>
      </c>
      <c r="E2092" s="310">
        <v>6154</v>
      </c>
      <c r="F2092" s="310">
        <v>3785</v>
      </c>
      <c r="G2092" s="310">
        <v>1641</v>
      </c>
      <c r="H2092" s="311">
        <v>0.61504712382190396</v>
      </c>
      <c r="I2092" s="249">
        <v>6.05667276051188</v>
      </c>
      <c r="J2092" s="249">
        <v>0.307166024724424</v>
      </c>
      <c r="K2092" s="92">
        <v>1890.2997161541</v>
      </c>
    </row>
    <row r="2093" spans="2:11" x14ac:dyDescent="0.2">
      <c r="B2093" s="295">
        <v>24</v>
      </c>
      <c r="C2093" s="295">
        <v>6407</v>
      </c>
      <c r="D2093" s="312" t="s">
        <v>2662</v>
      </c>
      <c r="E2093" s="310">
        <v>4757</v>
      </c>
      <c r="F2093" s="310">
        <v>1596</v>
      </c>
      <c r="G2093" s="310">
        <v>483</v>
      </c>
      <c r="H2093" s="311">
        <v>0.33550557073786003</v>
      </c>
      <c r="I2093" s="249">
        <v>13.153209109730801</v>
      </c>
      <c r="J2093" s="249">
        <v>0.17400781523557601</v>
      </c>
      <c r="K2093" s="92">
        <v>827.75517707563699</v>
      </c>
    </row>
    <row r="2094" spans="2:11" x14ac:dyDescent="0.2">
      <c r="B2094" s="295">
        <v>24</v>
      </c>
      <c r="C2094" s="295">
        <v>6408</v>
      </c>
      <c r="D2094" s="312" t="s">
        <v>2663</v>
      </c>
      <c r="E2094" s="310">
        <v>4729</v>
      </c>
      <c r="F2094" s="310">
        <v>1990</v>
      </c>
      <c r="G2094" s="310">
        <v>364</v>
      </c>
      <c r="H2094" s="311">
        <v>0.42080778177204498</v>
      </c>
      <c r="I2094" s="249">
        <v>18.458791208791201</v>
      </c>
      <c r="J2094" s="249">
        <v>0.46584153254057797</v>
      </c>
      <c r="K2094" s="92">
        <v>2202.9646073844001</v>
      </c>
    </row>
    <row r="2095" spans="2:11" x14ac:dyDescent="0.2">
      <c r="B2095" s="295">
        <v>24</v>
      </c>
      <c r="C2095" s="295">
        <v>6412</v>
      </c>
      <c r="D2095" s="312" t="s">
        <v>2664</v>
      </c>
      <c r="E2095" s="310">
        <v>5813</v>
      </c>
      <c r="F2095" s="310">
        <v>1889</v>
      </c>
      <c r="G2095" s="310">
        <v>342</v>
      </c>
      <c r="H2095" s="311">
        <v>0.32496129365215898</v>
      </c>
      <c r="I2095" s="249">
        <v>22.5204678362573</v>
      </c>
      <c r="J2095" s="249">
        <v>0.53678216197406703</v>
      </c>
      <c r="K2095" s="92">
        <v>3120.3147075552502</v>
      </c>
    </row>
    <row r="2096" spans="2:11" x14ac:dyDescent="0.2">
      <c r="B2096" s="295">
        <v>24</v>
      </c>
      <c r="C2096" s="295">
        <v>6413</v>
      </c>
      <c r="D2096" s="312" t="s">
        <v>2665</v>
      </c>
      <c r="E2096" s="310">
        <v>1239</v>
      </c>
      <c r="F2096" s="310">
        <v>224</v>
      </c>
      <c r="G2096" s="310">
        <v>2567</v>
      </c>
      <c r="H2096" s="311">
        <v>0.18079096045197701</v>
      </c>
      <c r="I2096" s="249">
        <v>0.56992598363848801</v>
      </c>
      <c r="J2096" s="249">
        <v>-0.59432573094760099</v>
      </c>
      <c r="K2096" s="92">
        <v>-736.36958064407804</v>
      </c>
    </row>
    <row r="2097" spans="2:11" x14ac:dyDescent="0.2">
      <c r="B2097" s="295">
        <v>24</v>
      </c>
      <c r="C2097" s="295">
        <v>6416</v>
      </c>
      <c r="D2097" s="312" t="s">
        <v>2666</v>
      </c>
      <c r="E2097" s="310">
        <v>8977</v>
      </c>
      <c r="F2097" s="310">
        <v>2528</v>
      </c>
      <c r="G2097" s="310">
        <v>873</v>
      </c>
      <c r="H2097" s="311">
        <v>0.28160855519661399</v>
      </c>
      <c r="I2097" s="249">
        <v>13.178694158075601</v>
      </c>
      <c r="J2097" s="249">
        <v>0.26719326118985698</v>
      </c>
      <c r="K2097" s="92">
        <v>2398.5939057013402</v>
      </c>
    </row>
    <row r="2098" spans="2:11" x14ac:dyDescent="0.2">
      <c r="B2098" s="295">
        <v>24</v>
      </c>
      <c r="C2098" s="295">
        <v>6417</v>
      </c>
      <c r="D2098" s="312" t="s">
        <v>2667</v>
      </c>
      <c r="E2098" s="310">
        <v>8852</v>
      </c>
      <c r="F2098" s="310">
        <v>3011</v>
      </c>
      <c r="G2098" s="310">
        <v>4172</v>
      </c>
      <c r="H2098" s="311">
        <v>0.34014911884319898</v>
      </c>
      <c r="I2098" s="249">
        <v>2.8434803451581998</v>
      </c>
      <c r="J2098" s="249">
        <v>-3.8012416628580598E-2</v>
      </c>
      <c r="K2098" s="92">
        <v>-336.48591199619602</v>
      </c>
    </row>
    <row r="2099" spans="2:11" x14ac:dyDescent="0.2">
      <c r="B2099" s="295">
        <v>24</v>
      </c>
      <c r="C2099" s="295">
        <v>6421</v>
      </c>
      <c r="D2099" s="312" t="s">
        <v>2668</v>
      </c>
      <c r="E2099" s="310">
        <v>37952</v>
      </c>
      <c r="F2099" s="310">
        <v>25696</v>
      </c>
      <c r="G2099" s="310">
        <v>5534</v>
      </c>
      <c r="H2099" s="311">
        <v>0.67706576728499202</v>
      </c>
      <c r="I2099" s="249">
        <v>11.501264907842399</v>
      </c>
      <c r="J2099" s="249">
        <v>1.76023359566075</v>
      </c>
      <c r="K2099" s="92">
        <v>66804.3854225166</v>
      </c>
    </row>
    <row r="2100" spans="2:11" x14ac:dyDescent="0.2">
      <c r="B2100" s="295">
        <v>24</v>
      </c>
      <c r="C2100" s="295">
        <v>6422</v>
      </c>
      <c r="D2100" s="312" t="s">
        <v>2669</v>
      </c>
      <c r="E2100" s="310">
        <v>210</v>
      </c>
      <c r="F2100" s="310">
        <v>54</v>
      </c>
      <c r="G2100" s="310">
        <v>1140</v>
      </c>
      <c r="H2100" s="311">
        <v>0.25714285714285701</v>
      </c>
      <c r="I2100" s="249">
        <v>0.231578947368421</v>
      </c>
      <c r="J2100" s="249">
        <v>-0.55302681400544695</v>
      </c>
      <c r="K2100" s="92">
        <v>-116.135630941144</v>
      </c>
    </row>
    <row r="2101" spans="2:11" x14ac:dyDescent="0.2">
      <c r="B2101" s="295">
        <v>24</v>
      </c>
      <c r="C2101" s="295">
        <v>6423</v>
      </c>
      <c r="D2101" s="312" t="s">
        <v>2670</v>
      </c>
      <c r="E2101" s="310">
        <v>1019</v>
      </c>
      <c r="F2101" s="310">
        <v>344</v>
      </c>
      <c r="G2101" s="310">
        <v>2557</v>
      </c>
      <c r="H2101" s="311">
        <v>0.33758586849852801</v>
      </c>
      <c r="I2101" s="249">
        <v>0.53304653891278797</v>
      </c>
      <c r="J2101" s="249">
        <v>-0.415462333073645</v>
      </c>
      <c r="K2101" s="92">
        <v>-423.35611740204502</v>
      </c>
    </row>
    <row r="2102" spans="2:11" x14ac:dyDescent="0.2">
      <c r="B2102" s="295">
        <v>24</v>
      </c>
      <c r="C2102" s="295">
        <v>6431</v>
      </c>
      <c r="D2102" s="312" t="s">
        <v>2671</v>
      </c>
      <c r="E2102" s="310">
        <v>1044</v>
      </c>
      <c r="F2102" s="310">
        <v>647</v>
      </c>
      <c r="G2102" s="310">
        <v>1104</v>
      </c>
      <c r="H2102" s="311">
        <v>0.61973180076628398</v>
      </c>
      <c r="I2102" s="249">
        <v>1.5317028985507199</v>
      </c>
      <c r="J2102" s="249">
        <v>-3.9725632237798097E-2</v>
      </c>
      <c r="K2102" s="92">
        <v>-41.473560056261199</v>
      </c>
    </row>
    <row r="2103" spans="2:11" x14ac:dyDescent="0.2">
      <c r="B2103" s="295">
        <v>24</v>
      </c>
      <c r="C2103" s="295">
        <v>6432</v>
      </c>
      <c r="D2103" s="312" t="s">
        <v>2672</v>
      </c>
      <c r="E2103" s="310">
        <v>630</v>
      </c>
      <c r="F2103" s="310">
        <v>315</v>
      </c>
      <c r="G2103" s="310">
        <v>4123</v>
      </c>
      <c r="H2103" s="311">
        <v>0.5</v>
      </c>
      <c r="I2103" s="249">
        <v>0.22920203735144301</v>
      </c>
      <c r="J2103" s="249">
        <v>-0.24571655643773899</v>
      </c>
      <c r="K2103" s="92">
        <v>-154.80143055577599</v>
      </c>
    </row>
    <row r="2104" spans="2:11" x14ac:dyDescent="0.2">
      <c r="B2104" s="295">
        <v>24</v>
      </c>
      <c r="C2104" s="295">
        <v>6433</v>
      </c>
      <c r="D2104" s="312" t="s">
        <v>2673</v>
      </c>
      <c r="E2104" s="310">
        <v>270</v>
      </c>
      <c r="F2104" s="310">
        <v>122</v>
      </c>
      <c r="G2104" s="310">
        <v>1595</v>
      </c>
      <c r="H2104" s="311">
        <v>0.451851851851852</v>
      </c>
      <c r="I2104" s="249">
        <v>0.24576802507837001</v>
      </c>
      <c r="J2104" s="249">
        <v>-0.31636238346745599</v>
      </c>
      <c r="K2104" s="92">
        <v>-85.417843536213297</v>
      </c>
    </row>
    <row r="2105" spans="2:11" x14ac:dyDescent="0.2">
      <c r="B2105" s="295">
        <v>24</v>
      </c>
      <c r="C2105" s="295">
        <v>6434</v>
      </c>
      <c r="D2105" s="312" t="s">
        <v>2674</v>
      </c>
      <c r="E2105" s="310">
        <v>311</v>
      </c>
      <c r="F2105" s="310">
        <v>121</v>
      </c>
      <c r="G2105" s="310">
        <v>1547</v>
      </c>
      <c r="H2105" s="311">
        <v>0.38906752411575601</v>
      </c>
      <c r="I2105" s="249">
        <v>0.27925016160310301</v>
      </c>
      <c r="J2105" s="249">
        <v>-0.38906415299500002</v>
      </c>
      <c r="K2105" s="92">
        <v>-120.998951581445</v>
      </c>
    </row>
    <row r="2106" spans="2:11" x14ac:dyDescent="0.2">
      <c r="B2106" s="295">
        <v>24</v>
      </c>
      <c r="C2106" s="295">
        <v>6435</v>
      </c>
      <c r="D2106" s="312" t="s">
        <v>2675</v>
      </c>
      <c r="E2106" s="310">
        <v>492</v>
      </c>
      <c r="F2106" s="310">
        <v>101</v>
      </c>
      <c r="G2106" s="310">
        <v>1736</v>
      </c>
      <c r="H2106" s="311">
        <v>0.20528455284552799</v>
      </c>
      <c r="I2106" s="249">
        <v>0.34158986175115202</v>
      </c>
      <c r="J2106" s="249">
        <v>-0.60088841575788998</v>
      </c>
      <c r="K2106" s="92">
        <v>-295.63710055288198</v>
      </c>
    </row>
    <row r="2107" spans="2:11" x14ac:dyDescent="0.2">
      <c r="B2107" s="295">
        <v>24</v>
      </c>
      <c r="C2107" s="295">
        <v>6436</v>
      </c>
      <c r="D2107" s="312" t="s">
        <v>2676</v>
      </c>
      <c r="E2107" s="310">
        <v>10216</v>
      </c>
      <c r="F2107" s="310">
        <v>7660</v>
      </c>
      <c r="G2107" s="310">
        <v>2301</v>
      </c>
      <c r="H2107" s="311">
        <v>0.749804228660924</v>
      </c>
      <c r="I2107" s="249">
        <v>7.7687961755758401</v>
      </c>
      <c r="J2107" s="249">
        <v>0.68164678684342594</v>
      </c>
      <c r="K2107" s="92">
        <v>6963.7035743924398</v>
      </c>
    </row>
    <row r="2108" spans="2:11" x14ac:dyDescent="0.2">
      <c r="B2108" s="295">
        <v>24</v>
      </c>
      <c r="C2108" s="295">
        <v>6437</v>
      </c>
      <c r="D2108" s="312" t="s">
        <v>2677</v>
      </c>
      <c r="E2108" s="310">
        <v>1248</v>
      </c>
      <c r="F2108" s="310">
        <v>506</v>
      </c>
      <c r="G2108" s="310">
        <v>1738</v>
      </c>
      <c r="H2108" s="311">
        <v>0.40544871794871801</v>
      </c>
      <c r="I2108" s="249">
        <v>1.00920598388953</v>
      </c>
      <c r="J2108" s="249">
        <v>-0.30832400195193199</v>
      </c>
      <c r="K2108" s="92">
        <v>-384.78835443601201</v>
      </c>
    </row>
    <row r="2109" spans="2:11" x14ac:dyDescent="0.2">
      <c r="B2109" s="295">
        <v>24</v>
      </c>
      <c r="C2109" s="295">
        <v>6451</v>
      </c>
      <c r="D2109" s="312" t="s">
        <v>2678</v>
      </c>
      <c r="E2109" s="310">
        <v>1563</v>
      </c>
      <c r="F2109" s="310">
        <v>853</v>
      </c>
      <c r="G2109" s="310">
        <v>464</v>
      </c>
      <c r="H2109" s="311">
        <v>0.54574536148432495</v>
      </c>
      <c r="I2109" s="249">
        <v>5.2068965517241397</v>
      </c>
      <c r="J2109" s="249">
        <v>2.2585257782165101E-2</v>
      </c>
      <c r="K2109" s="92">
        <v>35.300757913524002</v>
      </c>
    </row>
    <row r="2110" spans="2:11" x14ac:dyDescent="0.2">
      <c r="B2110" s="295">
        <v>24</v>
      </c>
      <c r="C2110" s="295">
        <v>6452</v>
      </c>
      <c r="D2110" s="312" t="s">
        <v>2679</v>
      </c>
      <c r="E2110" s="310">
        <v>1887</v>
      </c>
      <c r="F2110" s="310">
        <v>1162</v>
      </c>
      <c r="G2110" s="310">
        <v>846</v>
      </c>
      <c r="H2110" s="311">
        <v>0.61579226285108601</v>
      </c>
      <c r="I2110" s="249">
        <v>3.6040189125295501</v>
      </c>
      <c r="J2110" s="249">
        <v>6.1274954523426101E-2</v>
      </c>
      <c r="K2110" s="92">
        <v>115.625839185705</v>
      </c>
    </row>
    <row r="2111" spans="2:11" x14ac:dyDescent="0.2">
      <c r="B2111" s="295">
        <v>24</v>
      </c>
      <c r="C2111" s="295">
        <v>6453</v>
      </c>
      <c r="D2111" s="312" t="s">
        <v>2680</v>
      </c>
      <c r="E2111" s="310">
        <v>272</v>
      </c>
      <c r="F2111" s="310">
        <v>44</v>
      </c>
      <c r="G2111" s="310">
        <v>955</v>
      </c>
      <c r="H2111" s="311">
        <v>0.161764705882353</v>
      </c>
      <c r="I2111" s="249">
        <v>0.33089005235602098</v>
      </c>
      <c r="J2111" s="249">
        <v>-0.66174298648278995</v>
      </c>
      <c r="K2111" s="92">
        <v>-179.99409232331899</v>
      </c>
    </row>
    <row r="2112" spans="2:11" x14ac:dyDescent="0.2">
      <c r="B2112" s="295">
        <v>24</v>
      </c>
      <c r="C2112" s="295">
        <v>6454</v>
      </c>
      <c r="D2112" s="312" t="s">
        <v>2681</v>
      </c>
      <c r="E2112" s="310">
        <v>2623</v>
      </c>
      <c r="F2112" s="310">
        <v>669</v>
      </c>
      <c r="G2112" s="310">
        <v>216</v>
      </c>
      <c r="H2112" s="311">
        <v>0.255051467784979</v>
      </c>
      <c r="I2112" s="249">
        <v>15.2407407407407</v>
      </c>
      <c r="J2112" s="249">
        <v>7.2858474935565798E-2</v>
      </c>
      <c r="K2112" s="92">
        <v>191.10777975598899</v>
      </c>
    </row>
    <row r="2113" spans="2:11" x14ac:dyDescent="0.2">
      <c r="B2113" s="295">
        <v>24</v>
      </c>
      <c r="C2113" s="295">
        <v>6455</v>
      </c>
      <c r="D2113" s="312" t="s">
        <v>2682</v>
      </c>
      <c r="E2113" s="310">
        <v>4645</v>
      </c>
      <c r="F2113" s="310">
        <v>1206</v>
      </c>
      <c r="G2113" s="310">
        <v>1010</v>
      </c>
      <c r="H2113" s="311">
        <v>0.25963401506996803</v>
      </c>
      <c r="I2113" s="249">
        <v>5.7930693069306898</v>
      </c>
      <c r="J2113" s="249">
        <v>-0.18543418499313299</v>
      </c>
      <c r="K2113" s="92">
        <v>-861.34178929310099</v>
      </c>
    </row>
    <row r="2114" spans="2:11" x14ac:dyDescent="0.2">
      <c r="B2114" s="295">
        <v>24</v>
      </c>
      <c r="C2114" s="295">
        <v>6456</v>
      </c>
      <c r="D2114" s="312" t="s">
        <v>2683</v>
      </c>
      <c r="E2114" s="310">
        <v>968</v>
      </c>
      <c r="F2114" s="310">
        <v>275</v>
      </c>
      <c r="G2114" s="310">
        <v>1251</v>
      </c>
      <c r="H2114" s="311">
        <v>0.28409090909090901</v>
      </c>
      <c r="I2114" s="249">
        <v>0.99360511590727396</v>
      </c>
      <c r="J2114" s="249">
        <v>-0.46510125116624201</v>
      </c>
      <c r="K2114" s="92">
        <v>-450.218011128922</v>
      </c>
    </row>
    <row r="2115" spans="2:11" x14ac:dyDescent="0.2">
      <c r="B2115" s="295">
        <v>24</v>
      </c>
      <c r="C2115" s="295">
        <v>6458</v>
      </c>
      <c r="D2115" s="312" t="s">
        <v>2684</v>
      </c>
      <c r="E2115" s="310">
        <v>33489</v>
      </c>
      <c r="F2115" s="310">
        <v>31776</v>
      </c>
      <c r="G2115" s="310">
        <v>1792</v>
      </c>
      <c r="H2115" s="311">
        <v>0.94884887575024601</v>
      </c>
      <c r="I2115" s="249">
        <v>36.420200892857103</v>
      </c>
      <c r="J2115" s="249">
        <v>2.8149184912079201</v>
      </c>
      <c r="K2115" s="92">
        <v>94268.805352062001</v>
      </c>
    </row>
    <row r="2116" spans="2:11" x14ac:dyDescent="0.2">
      <c r="B2116" s="295">
        <v>24</v>
      </c>
      <c r="C2116" s="295">
        <v>6459</v>
      </c>
      <c r="D2116" s="312" t="s">
        <v>2685</v>
      </c>
      <c r="E2116" s="310">
        <v>3212</v>
      </c>
      <c r="F2116" s="310">
        <v>1317</v>
      </c>
      <c r="G2116" s="310">
        <v>882</v>
      </c>
      <c r="H2116" s="311">
        <v>0.41002490660024898</v>
      </c>
      <c r="I2116" s="249">
        <v>5.1349206349206398</v>
      </c>
      <c r="J2116" s="249">
        <v>-8.1693836514701607E-2</v>
      </c>
      <c r="K2116" s="92">
        <v>-262.40060288522102</v>
      </c>
    </row>
    <row r="2117" spans="2:11" x14ac:dyDescent="0.2">
      <c r="B2117" s="295">
        <v>24</v>
      </c>
      <c r="C2117" s="295">
        <v>6461</v>
      </c>
      <c r="D2117" s="312" t="s">
        <v>2686</v>
      </c>
      <c r="E2117" s="310">
        <v>5000</v>
      </c>
      <c r="F2117" s="310">
        <v>4530</v>
      </c>
      <c r="G2117" s="310">
        <v>515</v>
      </c>
      <c r="H2117" s="311">
        <v>0.90600000000000003</v>
      </c>
      <c r="I2117" s="249">
        <v>18.504854368932001</v>
      </c>
      <c r="J2117" s="249">
        <v>1.06048643100295</v>
      </c>
      <c r="K2117" s="92">
        <v>5302.4321550147697</v>
      </c>
    </row>
    <row r="2118" spans="2:11" x14ac:dyDescent="0.2">
      <c r="B2118" s="295">
        <v>24</v>
      </c>
      <c r="C2118" s="295">
        <v>6485</v>
      </c>
      <c r="D2118" s="312" t="s">
        <v>2687</v>
      </c>
      <c r="E2118" s="310">
        <v>509</v>
      </c>
      <c r="F2118" s="310">
        <v>143</v>
      </c>
      <c r="G2118" s="310">
        <v>373</v>
      </c>
      <c r="H2118" s="311">
        <v>0.280943025540275</v>
      </c>
      <c r="I2118" s="249">
        <v>1.74798927613941</v>
      </c>
      <c r="J2118" s="249">
        <v>-0.458890604197778</v>
      </c>
      <c r="K2118" s="92">
        <v>-233.57531753666899</v>
      </c>
    </row>
    <row r="2119" spans="2:11" x14ac:dyDescent="0.2">
      <c r="B2119" s="295">
        <v>24</v>
      </c>
      <c r="C2119" s="295">
        <v>6487</v>
      </c>
      <c r="D2119" s="312" t="s">
        <v>2688</v>
      </c>
      <c r="E2119" s="310">
        <v>16990</v>
      </c>
      <c r="F2119" s="310">
        <v>7013</v>
      </c>
      <c r="G2119" s="310">
        <v>12405</v>
      </c>
      <c r="H2119" s="311">
        <v>0.41277221895232502</v>
      </c>
      <c r="I2119" s="249">
        <v>1.9349455864570699</v>
      </c>
      <c r="J2119" s="249">
        <v>0.31944144704396299</v>
      </c>
      <c r="K2119" s="92">
        <v>5427.3101852769396</v>
      </c>
    </row>
    <row r="2120" spans="2:11" x14ac:dyDescent="0.2">
      <c r="B2120" s="295">
        <v>24</v>
      </c>
      <c r="C2120" s="295">
        <v>6504</v>
      </c>
      <c r="D2120" s="312" t="s">
        <v>2689</v>
      </c>
      <c r="E2120" s="310">
        <v>442</v>
      </c>
      <c r="F2120" s="310">
        <v>299</v>
      </c>
      <c r="G2120" s="310">
        <v>1282</v>
      </c>
      <c r="H2120" s="311">
        <v>0.67647058823529405</v>
      </c>
      <c r="I2120" s="249">
        <v>0.57800312012480504</v>
      </c>
      <c r="J2120" s="249">
        <v>-2.8183810574031101E-2</v>
      </c>
      <c r="K2120" s="92">
        <v>-12.4572442737218</v>
      </c>
    </row>
    <row r="2121" spans="2:11" x14ac:dyDescent="0.2">
      <c r="B2121" s="295">
        <v>24</v>
      </c>
      <c r="C2121" s="295">
        <v>6511</v>
      </c>
      <c r="D2121" s="312" t="s">
        <v>2690</v>
      </c>
      <c r="E2121" s="310">
        <v>669</v>
      </c>
      <c r="F2121" s="310">
        <v>210</v>
      </c>
      <c r="G2121" s="310">
        <v>2875</v>
      </c>
      <c r="H2121" s="311">
        <v>0.31390134529148001</v>
      </c>
      <c r="I2121" s="249">
        <v>0.30573913043478301</v>
      </c>
      <c r="J2121" s="249">
        <v>-0.46509709003045102</v>
      </c>
      <c r="K2121" s="92">
        <v>-311.14995323037198</v>
      </c>
    </row>
    <row r="2122" spans="2:11" x14ac:dyDescent="0.2">
      <c r="B2122" s="295">
        <v>24</v>
      </c>
      <c r="C2122" s="295">
        <v>6512</v>
      </c>
      <c r="D2122" s="312" t="s">
        <v>2691</v>
      </c>
      <c r="E2122" s="310">
        <v>10668</v>
      </c>
      <c r="F2122" s="310">
        <v>5293</v>
      </c>
      <c r="G2122" s="310">
        <v>12374</v>
      </c>
      <c r="H2122" s="311">
        <v>0.49615673040869901</v>
      </c>
      <c r="I2122" s="249">
        <v>1.2898820106675299</v>
      </c>
      <c r="J2122" s="249">
        <v>0.16123463131997601</v>
      </c>
      <c r="K2122" s="92">
        <v>1720.0510469215001</v>
      </c>
    </row>
    <row r="2123" spans="2:11" x14ac:dyDescent="0.2">
      <c r="B2123" s="295">
        <v>25</v>
      </c>
      <c r="C2123" s="295">
        <v>6601</v>
      </c>
      <c r="D2123" s="312" t="s">
        <v>2692</v>
      </c>
      <c r="E2123" s="310">
        <v>1184</v>
      </c>
      <c r="F2123" s="310">
        <v>499</v>
      </c>
      <c r="G2123" s="310">
        <v>246</v>
      </c>
      <c r="H2123" s="311">
        <v>0.42145270270270302</v>
      </c>
      <c r="I2123" s="249">
        <v>6.8414634146341502</v>
      </c>
      <c r="J2123" s="249">
        <v>-8.2184417689393802E-2</v>
      </c>
      <c r="K2123" s="92">
        <v>-97.306350544242207</v>
      </c>
    </row>
    <row r="2124" spans="2:11" x14ac:dyDescent="0.2">
      <c r="B2124" s="295">
        <v>25</v>
      </c>
      <c r="C2124" s="295">
        <v>6602</v>
      </c>
      <c r="D2124" s="312" t="s">
        <v>2693</v>
      </c>
      <c r="E2124" s="310">
        <v>2403</v>
      </c>
      <c r="F2124" s="310">
        <v>392</v>
      </c>
      <c r="G2124" s="310">
        <v>381</v>
      </c>
      <c r="H2124" s="311">
        <v>0.16312942155638799</v>
      </c>
      <c r="I2124" s="249">
        <v>7.3359580052493403</v>
      </c>
      <c r="J2124" s="249">
        <v>-0.329429933483806</v>
      </c>
      <c r="K2124" s="92">
        <v>-791.62013016158596</v>
      </c>
    </row>
    <row r="2125" spans="2:11" x14ac:dyDescent="0.2">
      <c r="B2125" s="295">
        <v>25</v>
      </c>
      <c r="C2125" s="295">
        <v>6603</v>
      </c>
      <c r="D2125" s="312" t="s">
        <v>2694</v>
      </c>
      <c r="E2125" s="310">
        <v>1757</v>
      </c>
      <c r="F2125" s="310">
        <v>214</v>
      </c>
      <c r="G2125" s="310">
        <v>433</v>
      </c>
      <c r="H2125" s="311">
        <v>0.121798520204895</v>
      </c>
      <c r="I2125" s="249">
        <v>4.55196304849885</v>
      </c>
      <c r="J2125" s="249">
        <v>-0.50302706412755205</v>
      </c>
      <c r="K2125" s="92">
        <v>-883.81855167210904</v>
      </c>
    </row>
    <row r="2126" spans="2:11" x14ac:dyDescent="0.2">
      <c r="B2126" s="295">
        <v>25</v>
      </c>
      <c r="C2126" s="295">
        <v>6604</v>
      </c>
      <c r="D2126" s="312" t="s">
        <v>2695</v>
      </c>
      <c r="E2126" s="310">
        <v>1416</v>
      </c>
      <c r="F2126" s="310">
        <v>199</v>
      </c>
      <c r="G2126" s="310">
        <v>513</v>
      </c>
      <c r="H2126" s="311">
        <v>0.140536723163842</v>
      </c>
      <c r="I2126" s="249">
        <v>3.1481481481481501</v>
      </c>
      <c r="J2126" s="249">
        <v>-0.54358005848632296</v>
      </c>
      <c r="K2126" s="92">
        <v>-769.70936281663296</v>
      </c>
    </row>
    <row r="2127" spans="2:11" x14ac:dyDescent="0.2">
      <c r="B2127" s="295">
        <v>25</v>
      </c>
      <c r="C2127" s="295">
        <v>6605</v>
      </c>
      <c r="D2127" s="312" t="s">
        <v>2696</v>
      </c>
      <c r="E2127" s="310">
        <v>2299</v>
      </c>
      <c r="F2127" s="310">
        <v>507</v>
      </c>
      <c r="G2127" s="310">
        <v>502</v>
      </c>
      <c r="H2127" s="311">
        <v>0.220530665506742</v>
      </c>
      <c r="I2127" s="249">
        <v>5.5896414342629503</v>
      </c>
      <c r="J2127" s="249">
        <v>-0.32700558502336502</v>
      </c>
      <c r="K2127" s="92">
        <v>-751.78583996871703</v>
      </c>
    </row>
    <row r="2128" spans="2:11" x14ac:dyDescent="0.2">
      <c r="B2128" s="295">
        <v>25</v>
      </c>
      <c r="C2128" s="295">
        <v>6606</v>
      </c>
      <c r="D2128" s="312" t="s">
        <v>2697</v>
      </c>
      <c r="E2128" s="310">
        <v>3300</v>
      </c>
      <c r="F2128" s="310">
        <v>1270</v>
      </c>
      <c r="G2128" s="310">
        <v>434</v>
      </c>
      <c r="H2128" s="311">
        <v>0.384848484848485</v>
      </c>
      <c r="I2128" s="249">
        <v>10.529953917050699</v>
      </c>
      <c r="J2128" s="249">
        <v>8.4937508009998594E-2</v>
      </c>
      <c r="K2128" s="92">
        <v>280.293776432995</v>
      </c>
    </row>
    <row r="2129" spans="2:11" x14ac:dyDescent="0.2">
      <c r="B2129" s="295">
        <v>25</v>
      </c>
      <c r="C2129" s="295">
        <v>6607</v>
      </c>
      <c r="D2129" s="312" t="s">
        <v>2698</v>
      </c>
      <c r="E2129" s="310">
        <v>10234</v>
      </c>
      <c r="F2129" s="310">
        <v>2576</v>
      </c>
      <c r="G2129" s="310">
        <v>1244</v>
      </c>
      <c r="H2129" s="311">
        <v>0.25170998632010899</v>
      </c>
      <c r="I2129" s="249">
        <v>10.2974276527331</v>
      </c>
      <c r="J2129" s="249">
        <v>0.174649249950379</v>
      </c>
      <c r="K2129" s="92">
        <v>1787.3604239921799</v>
      </c>
    </row>
    <row r="2130" spans="2:11" x14ac:dyDescent="0.2">
      <c r="B2130" s="295">
        <v>25</v>
      </c>
      <c r="C2130" s="295">
        <v>6608</v>
      </c>
      <c r="D2130" s="312" t="s">
        <v>2699</v>
      </c>
      <c r="E2130" s="310">
        <v>22458</v>
      </c>
      <c r="F2130" s="310">
        <v>24397</v>
      </c>
      <c r="G2130" s="310">
        <v>261</v>
      </c>
      <c r="H2130" s="311">
        <v>1.0863389438062201</v>
      </c>
      <c r="I2130" s="249">
        <v>179.52107279693499</v>
      </c>
      <c r="J2130" s="249">
        <v>7.70489979849759</v>
      </c>
      <c r="K2130" s="92">
        <v>173036.639674659</v>
      </c>
    </row>
    <row r="2131" spans="2:11" x14ac:dyDescent="0.2">
      <c r="B2131" s="295">
        <v>25</v>
      </c>
      <c r="C2131" s="295">
        <v>6609</v>
      </c>
      <c r="D2131" s="312" t="s">
        <v>2700</v>
      </c>
      <c r="E2131" s="310">
        <v>974</v>
      </c>
      <c r="F2131" s="310">
        <v>229</v>
      </c>
      <c r="G2131" s="310">
        <v>422</v>
      </c>
      <c r="H2131" s="311">
        <v>0.23511293634496899</v>
      </c>
      <c r="I2131" s="249">
        <v>2.8507109004739299</v>
      </c>
      <c r="J2131" s="249">
        <v>-0.45707667413315201</v>
      </c>
      <c r="K2131" s="92">
        <v>-445.19268060568999</v>
      </c>
    </row>
    <row r="2132" spans="2:11" x14ac:dyDescent="0.2">
      <c r="B2132" s="295">
        <v>25</v>
      </c>
      <c r="C2132" s="295">
        <v>6610</v>
      </c>
      <c r="D2132" s="312" t="s">
        <v>2701</v>
      </c>
      <c r="E2132" s="310">
        <v>799</v>
      </c>
      <c r="F2132" s="310">
        <v>79</v>
      </c>
      <c r="G2132" s="310">
        <v>466</v>
      </c>
      <c r="H2132" s="311">
        <v>9.8873591989987505E-2</v>
      </c>
      <c r="I2132" s="249">
        <v>1.8841201716738201</v>
      </c>
      <c r="J2132" s="249">
        <v>-0.66195239361423397</v>
      </c>
      <c r="K2132" s="92">
        <v>-528.899962497773</v>
      </c>
    </row>
    <row r="2133" spans="2:11" x14ac:dyDescent="0.2">
      <c r="B2133" s="295">
        <v>25</v>
      </c>
      <c r="C2133" s="295">
        <v>6611</v>
      </c>
      <c r="D2133" s="312" t="s">
        <v>2702</v>
      </c>
      <c r="E2133" s="310">
        <v>1686</v>
      </c>
      <c r="F2133" s="310">
        <v>132</v>
      </c>
      <c r="G2133" s="310">
        <v>512</v>
      </c>
      <c r="H2133" s="311">
        <v>7.8291814946619201E-2</v>
      </c>
      <c r="I2133" s="249">
        <v>3.55078125</v>
      </c>
      <c r="J2133" s="249">
        <v>-0.59386568744009105</v>
      </c>
      <c r="K2133" s="92">
        <v>-1001.25754902399</v>
      </c>
    </row>
    <row r="2134" spans="2:11" x14ac:dyDescent="0.2">
      <c r="B2134" s="295">
        <v>25</v>
      </c>
      <c r="C2134" s="295">
        <v>6612</v>
      </c>
      <c r="D2134" s="312" t="s">
        <v>2703</v>
      </c>
      <c r="E2134" s="310">
        <v>12215</v>
      </c>
      <c r="F2134" s="310">
        <v>4765</v>
      </c>
      <c r="G2134" s="310">
        <v>410</v>
      </c>
      <c r="H2134" s="311">
        <v>0.390094146541138</v>
      </c>
      <c r="I2134" s="249">
        <v>41.414634146341498</v>
      </c>
      <c r="J2134" s="249">
        <v>1.5312732634655599</v>
      </c>
      <c r="K2134" s="92">
        <v>18704.502913231801</v>
      </c>
    </row>
    <row r="2135" spans="2:11" x14ac:dyDescent="0.2">
      <c r="B2135" s="295">
        <v>25</v>
      </c>
      <c r="C2135" s="295">
        <v>6613</v>
      </c>
      <c r="D2135" s="312" t="s">
        <v>2704</v>
      </c>
      <c r="E2135" s="310">
        <v>8708</v>
      </c>
      <c r="F2135" s="310">
        <v>2845</v>
      </c>
      <c r="G2135" s="310">
        <v>125</v>
      </c>
      <c r="H2135" s="311">
        <v>0.32671107028020202</v>
      </c>
      <c r="I2135" s="249">
        <v>92.424000000000007</v>
      </c>
      <c r="J2135" s="249">
        <v>3.15513238103176</v>
      </c>
      <c r="K2135" s="92">
        <v>27474.8927740246</v>
      </c>
    </row>
    <row r="2136" spans="2:11" x14ac:dyDescent="0.2">
      <c r="B2136" s="295">
        <v>25</v>
      </c>
      <c r="C2136" s="295">
        <v>6614</v>
      </c>
      <c r="D2136" s="312" t="s">
        <v>2705</v>
      </c>
      <c r="E2136" s="310">
        <v>1179</v>
      </c>
      <c r="F2136" s="310">
        <v>160</v>
      </c>
      <c r="G2136" s="310">
        <v>382</v>
      </c>
      <c r="H2136" s="311">
        <v>0.13570822731128099</v>
      </c>
      <c r="I2136" s="249">
        <v>3.5052356020942401</v>
      </c>
      <c r="J2136" s="249">
        <v>-0.54538527917593005</v>
      </c>
      <c r="K2136" s="92">
        <v>-643.009244148422</v>
      </c>
    </row>
    <row r="2137" spans="2:11" x14ac:dyDescent="0.2">
      <c r="B2137" s="295">
        <v>25</v>
      </c>
      <c r="C2137" s="295">
        <v>6615</v>
      </c>
      <c r="D2137" s="312" t="s">
        <v>2706</v>
      </c>
      <c r="E2137" s="310">
        <v>1713</v>
      </c>
      <c r="F2137" s="310">
        <v>193</v>
      </c>
      <c r="G2137" s="310">
        <v>682</v>
      </c>
      <c r="H2137" s="311">
        <v>0.11266783420899</v>
      </c>
      <c r="I2137" s="249">
        <v>2.7947214076246301</v>
      </c>
      <c r="J2137" s="249">
        <v>-0.57869344511915899</v>
      </c>
      <c r="K2137" s="92">
        <v>-991.30187148911898</v>
      </c>
    </row>
    <row r="2138" spans="2:11" x14ac:dyDescent="0.2">
      <c r="B2138" s="295">
        <v>25</v>
      </c>
      <c r="C2138" s="295">
        <v>6616</v>
      </c>
      <c r="D2138" s="312" t="s">
        <v>2707</v>
      </c>
      <c r="E2138" s="310">
        <v>8204</v>
      </c>
      <c r="F2138" s="310">
        <v>4477</v>
      </c>
      <c r="G2138" s="310">
        <v>611</v>
      </c>
      <c r="H2138" s="311">
        <v>0.54570941004388096</v>
      </c>
      <c r="I2138" s="249">
        <v>20.754500818330602</v>
      </c>
      <c r="J2138" s="249">
        <v>0.82758251163166896</v>
      </c>
      <c r="K2138" s="92">
        <v>6789.4869254262103</v>
      </c>
    </row>
    <row r="2139" spans="2:11" x14ac:dyDescent="0.2">
      <c r="B2139" s="295">
        <v>25</v>
      </c>
      <c r="C2139" s="295">
        <v>6617</v>
      </c>
      <c r="D2139" s="312" t="s">
        <v>2708</v>
      </c>
      <c r="E2139" s="310">
        <v>5574</v>
      </c>
      <c r="F2139" s="310">
        <v>2217</v>
      </c>
      <c r="G2139" s="310">
        <v>367</v>
      </c>
      <c r="H2139" s="311">
        <v>0.39773950484391801</v>
      </c>
      <c r="I2139" s="249">
        <v>21.228882833787502</v>
      </c>
      <c r="J2139" s="249">
        <v>0.56897540837675997</v>
      </c>
      <c r="K2139" s="92">
        <v>3171.4689262920601</v>
      </c>
    </row>
    <row r="2140" spans="2:11" x14ac:dyDescent="0.2">
      <c r="B2140" s="295">
        <v>25</v>
      </c>
      <c r="C2140" s="295">
        <v>6618</v>
      </c>
      <c r="D2140" s="312" t="s">
        <v>2709</v>
      </c>
      <c r="E2140" s="310">
        <v>4626</v>
      </c>
      <c r="F2140" s="310">
        <v>1049</v>
      </c>
      <c r="G2140" s="310">
        <v>273</v>
      </c>
      <c r="H2140" s="311">
        <v>0.22676178123648899</v>
      </c>
      <c r="I2140" s="249">
        <v>20.787545787545799</v>
      </c>
      <c r="J2140" s="249">
        <v>0.31245147875735502</v>
      </c>
      <c r="K2140" s="92">
        <v>1445.4005407315201</v>
      </c>
    </row>
    <row r="2141" spans="2:11" x14ac:dyDescent="0.2">
      <c r="B2141" s="295">
        <v>25</v>
      </c>
      <c r="C2141" s="295">
        <v>6619</v>
      </c>
      <c r="D2141" s="312" t="s">
        <v>2710</v>
      </c>
      <c r="E2141" s="310">
        <v>2108</v>
      </c>
      <c r="F2141" s="310">
        <v>340</v>
      </c>
      <c r="G2141" s="310">
        <v>276</v>
      </c>
      <c r="H2141" s="311">
        <v>0.16129032258064499</v>
      </c>
      <c r="I2141" s="249">
        <v>8.8695652173912993</v>
      </c>
      <c r="J2141" s="249">
        <v>-0.28758176029622601</v>
      </c>
      <c r="K2141" s="92">
        <v>-606.22235070444503</v>
      </c>
    </row>
    <row r="2142" spans="2:11" x14ac:dyDescent="0.2">
      <c r="B2142" s="295">
        <v>25</v>
      </c>
      <c r="C2142" s="295">
        <v>6620</v>
      </c>
      <c r="D2142" s="312" t="s">
        <v>2711</v>
      </c>
      <c r="E2142" s="310">
        <v>1864</v>
      </c>
      <c r="F2142" s="310">
        <v>637</v>
      </c>
      <c r="G2142" s="310">
        <v>835</v>
      </c>
      <c r="H2142" s="311">
        <v>0.34173819742489298</v>
      </c>
      <c r="I2142" s="249">
        <v>2.9952095808383201</v>
      </c>
      <c r="J2142" s="249">
        <v>-0.29067590787376801</v>
      </c>
      <c r="K2142" s="92">
        <v>-541.81989227670294</v>
      </c>
    </row>
    <row r="2143" spans="2:11" x14ac:dyDescent="0.2">
      <c r="B2143" s="295">
        <v>25</v>
      </c>
      <c r="C2143" s="295">
        <v>6621</v>
      </c>
      <c r="D2143" s="312" t="s">
        <v>2712</v>
      </c>
      <c r="E2143" s="310">
        <v>201818</v>
      </c>
      <c r="F2143" s="310">
        <v>194376</v>
      </c>
      <c r="G2143" s="310">
        <v>1538</v>
      </c>
      <c r="H2143" s="311">
        <v>0.96312519200467706</v>
      </c>
      <c r="I2143" s="249">
        <v>257.60338101430398</v>
      </c>
      <c r="J2143" s="249">
        <v>17.032730733412802</v>
      </c>
      <c r="K2143" s="92">
        <v>3437511.65115591</v>
      </c>
    </row>
    <row r="2144" spans="2:11" x14ac:dyDescent="0.2">
      <c r="B2144" s="295">
        <v>25</v>
      </c>
      <c r="C2144" s="295">
        <v>6622</v>
      </c>
      <c r="D2144" s="312" t="s">
        <v>2713</v>
      </c>
      <c r="E2144" s="310">
        <v>2782</v>
      </c>
      <c r="F2144" s="310">
        <v>855</v>
      </c>
      <c r="G2144" s="310">
        <v>281</v>
      </c>
      <c r="H2144" s="311">
        <v>0.30733285406182598</v>
      </c>
      <c r="I2144" s="249">
        <v>12.9430604982206</v>
      </c>
      <c r="J2144" s="249">
        <v>5.9131853652810103E-2</v>
      </c>
      <c r="K2144" s="92">
        <v>164.50481686211799</v>
      </c>
    </row>
    <row r="2145" spans="2:11" x14ac:dyDescent="0.2">
      <c r="B2145" s="295">
        <v>25</v>
      </c>
      <c r="C2145" s="295">
        <v>6623</v>
      </c>
      <c r="D2145" s="312" t="s">
        <v>2714</v>
      </c>
      <c r="E2145" s="310">
        <v>12167</v>
      </c>
      <c r="F2145" s="310">
        <v>12945</v>
      </c>
      <c r="G2145" s="310">
        <v>436</v>
      </c>
      <c r="H2145" s="311">
        <v>1.06394345360401</v>
      </c>
      <c r="I2145" s="249">
        <v>57.596330275229398</v>
      </c>
      <c r="J2145" s="249">
        <v>2.9197366714101198</v>
      </c>
      <c r="K2145" s="92">
        <v>35524.436081047003</v>
      </c>
    </row>
    <row r="2146" spans="2:11" x14ac:dyDescent="0.2">
      <c r="B2146" s="295">
        <v>25</v>
      </c>
      <c r="C2146" s="295">
        <v>6624</v>
      </c>
      <c r="D2146" s="312" t="s">
        <v>2715</v>
      </c>
      <c r="E2146" s="310">
        <v>477</v>
      </c>
      <c r="F2146" s="310">
        <v>104</v>
      </c>
      <c r="G2146" s="310">
        <v>312</v>
      </c>
      <c r="H2146" s="311">
        <v>0.218029350104822</v>
      </c>
      <c r="I2146" s="249">
        <v>1.8621794871794899</v>
      </c>
      <c r="J2146" s="249">
        <v>-0.53156778440441399</v>
      </c>
      <c r="K2146" s="92">
        <v>-253.55783316090501</v>
      </c>
    </row>
    <row r="2147" spans="2:11" x14ac:dyDescent="0.2">
      <c r="B2147" s="295">
        <v>25</v>
      </c>
      <c r="C2147" s="295">
        <v>6625</v>
      </c>
      <c r="D2147" s="312" t="s">
        <v>2716</v>
      </c>
      <c r="E2147" s="310">
        <v>1062</v>
      </c>
      <c r="F2147" s="310">
        <v>202</v>
      </c>
      <c r="G2147" s="310">
        <v>142</v>
      </c>
      <c r="H2147" s="311">
        <v>0.19020715630885099</v>
      </c>
      <c r="I2147" s="249">
        <v>8.9014084507042295</v>
      </c>
      <c r="J2147" s="249">
        <v>-0.29061922992155298</v>
      </c>
      <c r="K2147" s="92">
        <v>-308.63762217668898</v>
      </c>
    </row>
    <row r="2148" spans="2:11" x14ac:dyDescent="0.2">
      <c r="B2148" s="295">
        <v>25</v>
      </c>
      <c r="C2148" s="295">
        <v>6626</v>
      </c>
      <c r="D2148" s="312" t="s">
        <v>2717</v>
      </c>
      <c r="E2148" s="310">
        <v>1279</v>
      </c>
      <c r="F2148" s="310">
        <v>363</v>
      </c>
      <c r="G2148" s="310">
        <v>1129</v>
      </c>
      <c r="H2148" s="311">
        <v>0.28381548084441</v>
      </c>
      <c r="I2148" s="249">
        <v>1.4543844109831701</v>
      </c>
      <c r="J2148" s="249">
        <v>-0.43732478191237301</v>
      </c>
      <c r="K2148" s="92">
        <v>-559.33839606592505</v>
      </c>
    </row>
    <row r="2149" spans="2:11" x14ac:dyDescent="0.2">
      <c r="B2149" s="295">
        <v>25</v>
      </c>
      <c r="C2149" s="295">
        <v>6627</v>
      </c>
      <c r="D2149" s="312" t="s">
        <v>2718</v>
      </c>
      <c r="E2149" s="310">
        <v>699</v>
      </c>
      <c r="F2149" s="310">
        <v>119</v>
      </c>
      <c r="G2149" s="310">
        <v>379</v>
      </c>
      <c r="H2149" s="311">
        <v>0.17024320457796899</v>
      </c>
      <c r="I2149" s="249">
        <v>2.1583113456464398</v>
      </c>
      <c r="J2149" s="249">
        <v>-0.57009060281041302</v>
      </c>
      <c r="K2149" s="92">
        <v>-398.49333136447899</v>
      </c>
    </row>
    <row r="2150" spans="2:11" x14ac:dyDescent="0.2">
      <c r="B2150" s="295">
        <v>25</v>
      </c>
      <c r="C2150" s="295">
        <v>6628</v>
      </c>
      <c r="D2150" s="312" t="s">
        <v>2719</v>
      </c>
      <c r="E2150" s="310">
        <v>32851</v>
      </c>
      <c r="F2150" s="310">
        <v>19213</v>
      </c>
      <c r="G2150" s="310">
        <v>478</v>
      </c>
      <c r="H2150" s="311">
        <v>0.58485282030988395</v>
      </c>
      <c r="I2150" s="249">
        <v>108.92050209205</v>
      </c>
      <c r="J2150" s="249">
        <v>4.9555895729014896</v>
      </c>
      <c r="K2150" s="92">
        <v>162796.07305938701</v>
      </c>
    </row>
    <row r="2151" spans="2:11" x14ac:dyDescent="0.2">
      <c r="B2151" s="295">
        <v>25</v>
      </c>
      <c r="C2151" s="295">
        <v>6629</v>
      </c>
      <c r="D2151" s="312" t="s">
        <v>2720</v>
      </c>
      <c r="E2151" s="310">
        <v>2131</v>
      </c>
      <c r="F2151" s="310">
        <v>828</v>
      </c>
      <c r="G2151" s="310">
        <v>679</v>
      </c>
      <c r="H2151" s="311">
        <v>0.38854997653683698</v>
      </c>
      <c r="I2151" s="249">
        <v>4.35787923416789</v>
      </c>
      <c r="J2151" s="249">
        <v>-0.17560139339345299</v>
      </c>
      <c r="K2151" s="92">
        <v>-374.20656932144902</v>
      </c>
    </row>
    <row r="2152" spans="2:11" x14ac:dyDescent="0.2">
      <c r="B2152" s="295">
        <v>25</v>
      </c>
      <c r="C2152" s="295">
        <v>6630</v>
      </c>
      <c r="D2152" s="312" t="s">
        <v>2721</v>
      </c>
      <c r="E2152" s="310">
        <v>25255</v>
      </c>
      <c r="F2152" s="310">
        <v>29575</v>
      </c>
      <c r="G2152" s="310">
        <v>980</v>
      </c>
      <c r="H2152" s="311">
        <v>1.1710552365868101</v>
      </c>
      <c r="I2152" s="249">
        <v>55.948979591836697</v>
      </c>
      <c r="J2152" s="249">
        <v>3.47629755138672</v>
      </c>
      <c r="K2152" s="92">
        <v>87793.894660271602</v>
      </c>
    </row>
    <row r="2153" spans="2:11" x14ac:dyDescent="0.2">
      <c r="B2153" s="295">
        <v>25</v>
      </c>
      <c r="C2153" s="295">
        <v>6631</v>
      </c>
      <c r="D2153" s="312" t="s">
        <v>2722</v>
      </c>
      <c r="E2153" s="310">
        <v>18964</v>
      </c>
      <c r="F2153" s="310">
        <v>4737</v>
      </c>
      <c r="G2153" s="310">
        <v>271</v>
      </c>
      <c r="H2153" s="311">
        <v>0.24978907403501399</v>
      </c>
      <c r="I2153" s="249">
        <v>87.457564575645804</v>
      </c>
      <c r="J2153" s="249">
        <v>3.26611221140677</v>
      </c>
      <c r="K2153" s="92">
        <v>61938.551977117997</v>
      </c>
    </row>
    <row r="2154" spans="2:11" x14ac:dyDescent="0.2">
      <c r="B2154" s="295">
        <v>25</v>
      </c>
      <c r="C2154" s="295">
        <v>6632</v>
      </c>
      <c r="D2154" s="312" t="s">
        <v>2723</v>
      </c>
      <c r="E2154" s="310">
        <v>3052</v>
      </c>
      <c r="F2154" s="310">
        <v>1675</v>
      </c>
      <c r="G2154" s="310">
        <v>254</v>
      </c>
      <c r="H2154" s="311">
        <v>0.54882044560943599</v>
      </c>
      <c r="I2154" s="249">
        <v>18.610236220472402</v>
      </c>
      <c r="J2154" s="249">
        <v>0.562670451042252</v>
      </c>
      <c r="K2154" s="92">
        <v>1717.2702165809501</v>
      </c>
    </row>
    <row r="2155" spans="2:11" x14ac:dyDescent="0.2">
      <c r="B2155" s="295">
        <v>25</v>
      </c>
      <c r="C2155" s="295">
        <v>6633</v>
      </c>
      <c r="D2155" s="312" t="s">
        <v>2724</v>
      </c>
      <c r="E2155" s="310">
        <v>10657</v>
      </c>
      <c r="F2155" s="310">
        <v>14918</v>
      </c>
      <c r="G2155" s="310">
        <v>578</v>
      </c>
      <c r="H2155" s="311">
        <v>1.3998310969315899</v>
      </c>
      <c r="I2155" s="249">
        <v>44.247404844290699</v>
      </c>
      <c r="J2155" s="249">
        <v>2.7880513958648701</v>
      </c>
      <c r="K2155" s="92">
        <v>29712.2637257319</v>
      </c>
    </row>
    <row r="2156" spans="2:11" x14ac:dyDescent="0.2">
      <c r="B2156" s="295">
        <v>25</v>
      </c>
      <c r="C2156" s="295">
        <v>6634</v>
      </c>
      <c r="D2156" s="312" t="s">
        <v>2725</v>
      </c>
      <c r="E2156" s="310">
        <v>3881</v>
      </c>
      <c r="F2156" s="310">
        <v>3556</v>
      </c>
      <c r="G2156" s="310">
        <v>322</v>
      </c>
      <c r="H2156" s="311">
        <v>0.91625869621231604</v>
      </c>
      <c r="I2156" s="249">
        <v>23.096273291925499</v>
      </c>
      <c r="J2156" s="249">
        <v>1.1959398118320199</v>
      </c>
      <c r="K2156" s="92">
        <v>4641.4424097200899</v>
      </c>
    </row>
    <row r="2157" spans="2:11" x14ac:dyDescent="0.2">
      <c r="B2157" s="295">
        <v>25</v>
      </c>
      <c r="C2157" s="295">
        <v>6635</v>
      </c>
      <c r="D2157" s="312" t="s">
        <v>2726</v>
      </c>
      <c r="E2157" s="310">
        <v>713</v>
      </c>
      <c r="F2157" s="310">
        <v>196</v>
      </c>
      <c r="G2157" s="310">
        <v>469</v>
      </c>
      <c r="H2157" s="311">
        <v>0.27489481065918703</v>
      </c>
      <c r="I2157" s="249">
        <v>1.93816631130064</v>
      </c>
      <c r="J2157" s="249">
        <v>-0.45174163308044202</v>
      </c>
      <c r="K2157" s="92">
        <v>-322.09178438635502</v>
      </c>
    </row>
    <row r="2158" spans="2:11" x14ac:dyDescent="0.2">
      <c r="B2158" s="295">
        <v>25</v>
      </c>
      <c r="C2158" s="295">
        <v>6636</v>
      </c>
      <c r="D2158" s="312" t="s">
        <v>2727</v>
      </c>
      <c r="E2158" s="310">
        <v>2468</v>
      </c>
      <c r="F2158" s="310">
        <v>1120</v>
      </c>
      <c r="G2158" s="310">
        <v>264</v>
      </c>
      <c r="H2158" s="311">
        <v>0.45380875202593202</v>
      </c>
      <c r="I2158" s="249">
        <v>13.590909090909101</v>
      </c>
      <c r="J2158" s="249">
        <v>0.246672220561374</v>
      </c>
      <c r="K2158" s="92">
        <v>608.78704034547002</v>
      </c>
    </row>
    <row r="2159" spans="2:11" x14ac:dyDescent="0.2">
      <c r="B2159" s="295">
        <v>25</v>
      </c>
      <c r="C2159" s="295">
        <v>6637</v>
      </c>
      <c r="D2159" s="312" t="s">
        <v>2728</v>
      </c>
      <c r="E2159" s="310">
        <v>541</v>
      </c>
      <c r="F2159" s="310">
        <v>139</v>
      </c>
      <c r="G2159" s="310">
        <v>430</v>
      </c>
      <c r="H2159" s="311">
        <v>0.25693160813308702</v>
      </c>
      <c r="I2159" s="249">
        <v>1.5813953488372099</v>
      </c>
      <c r="J2159" s="249">
        <v>-0.49252546051479001</v>
      </c>
      <c r="K2159" s="92">
        <v>-266.45627413850099</v>
      </c>
    </row>
    <row r="2160" spans="2:11" x14ac:dyDescent="0.2">
      <c r="B2160" s="295">
        <v>25</v>
      </c>
      <c r="C2160" s="295">
        <v>6638</v>
      </c>
      <c r="D2160" s="312" t="s">
        <v>2729</v>
      </c>
      <c r="E2160" s="310">
        <v>4187</v>
      </c>
      <c r="F2160" s="310">
        <v>9218</v>
      </c>
      <c r="G2160" s="310">
        <v>1839</v>
      </c>
      <c r="H2160" s="311">
        <v>2.2015763076188199</v>
      </c>
      <c r="I2160" s="249">
        <v>7.2892876563349596</v>
      </c>
      <c r="J2160" s="249">
        <v>2.1842592795105298</v>
      </c>
      <c r="K2160" s="92">
        <v>9145.4936033105896</v>
      </c>
    </row>
    <row r="2161" spans="2:11" x14ac:dyDescent="0.2">
      <c r="B2161" s="295">
        <v>25</v>
      </c>
      <c r="C2161" s="295">
        <v>6639</v>
      </c>
      <c r="D2161" s="312" t="s">
        <v>2730</v>
      </c>
      <c r="E2161" s="310">
        <v>853</v>
      </c>
      <c r="F2161" s="310">
        <v>154</v>
      </c>
      <c r="G2161" s="310">
        <v>292</v>
      </c>
      <c r="H2161" s="311">
        <v>0.18053927315357601</v>
      </c>
      <c r="I2161" s="249">
        <v>3.4486301369863002</v>
      </c>
      <c r="J2161" s="249">
        <v>-0.50568691864246795</v>
      </c>
      <c r="K2161" s="92">
        <v>-431.35094160202499</v>
      </c>
    </row>
    <row r="2162" spans="2:11" x14ac:dyDescent="0.2">
      <c r="B2162" s="295">
        <v>25</v>
      </c>
      <c r="C2162" s="295">
        <v>6640</v>
      </c>
      <c r="D2162" s="312" t="s">
        <v>2731</v>
      </c>
      <c r="E2162" s="310">
        <v>14122</v>
      </c>
      <c r="F2162" s="310">
        <v>5856</v>
      </c>
      <c r="G2162" s="310">
        <v>380</v>
      </c>
      <c r="H2162" s="311">
        <v>0.41467214275598402</v>
      </c>
      <c r="I2162" s="249">
        <v>52.573684210526302</v>
      </c>
      <c r="J2162" s="249">
        <v>2.03220780640501</v>
      </c>
      <c r="K2162" s="92">
        <v>28698.8386420516</v>
      </c>
    </row>
    <row r="2163" spans="2:11" x14ac:dyDescent="0.2">
      <c r="B2163" s="295">
        <v>25</v>
      </c>
      <c r="C2163" s="295">
        <v>6641</v>
      </c>
      <c r="D2163" s="312" t="s">
        <v>2732</v>
      </c>
      <c r="E2163" s="310">
        <v>2501</v>
      </c>
      <c r="F2163" s="310">
        <v>532</v>
      </c>
      <c r="G2163" s="310">
        <v>344</v>
      </c>
      <c r="H2163" s="311">
        <v>0.212714914034386</v>
      </c>
      <c r="I2163" s="249">
        <v>8.8168604651162799</v>
      </c>
      <c r="J2163" s="249">
        <v>-0.21306858400979001</v>
      </c>
      <c r="K2163" s="92">
        <v>-532.88452860848599</v>
      </c>
    </row>
    <row r="2164" spans="2:11" x14ac:dyDescent="0.2">
      <c r="B2164" s="295">
        <v>25</v>
      </c>
      <c r="C2164" s="295">
        <v>6642</v>
      </c>
      <c r="D2164" s="312" t="s">
        <v>2733</v>
      </c>
      <c r="E2164" s="310">
        <v>2484</v>
      </c>
      <c r="F2164" s="310">
        <v>536</v>
      </c>
      <c r="G2164" s="310">
        <v>443</v>
      </c>
      <c r="H2164" s="311">
        <v>0.215780998389694</v>
      </c>
      <c r="I2164" s="249">
        <v>6.8171557562076703</v>
      </c>
      <c r="J2164" s="249">
        <v>-0.28177808487324502</v>
      </c>
      <c r="K2164" s="92">
        <v>-699.93676282514105</v>
      </c>
    </row>
    <row r="2165" spans="2:11" x14ac:dyDescent="0.2">
      <c r="B2165" s="295">
        <v>25</v>
      </c>
      <c r="C2165" s="295">
        <v>6643</v>
      </c>
      <c r="D2165" s="312" t="s">
        <v>2734</v>
      </c>
      <c r="E2165" s="310">
        <v>34791</v>
      </c>
      <c r="F2165" s="310">
        <v>21049</v>
      </c>
      <c r="G2165" s="310">
        <v>732</v>
      </c>
      <c r="H2165" s="311">
        <v>0.60501279066425195</v>
      </c>
      <c r="I2165" s="249">
        <v>76.284153005464503</v>
      </c>
      <c r="J2165" s="249">
        <v>3.88082168270294</v>
      </c>
      <c r="K2165" s="92">
        <v>135017.66716291799</v>
      </c>
    </row>
    <row r="2166" spans="2:11" x14ac:dyDescent="0.2">
      <c r="B2166" s="295">
        <v>25</v>
      </c>
      <c r="C2166" s="295">
        <v>6644</v>
      </c>
      <c r="D2166" s="312" t="s">
        <v>2735</v>
      </c>
      <c r="E2166" s="310">
        <v>13432</v>
      </c>
      <c r="F2166" s="310">
        <v>4295</v>
      </c>
      <c r="G2166" s="310">
        <v>1035</v>
      </c>
      <c r="H2166" s="311">
        <v>0.31975878499106603</v>
      </c>
      <c r="I2166" s="249">
        <v>17.1275362318841</v>
      </c>
      <c r="J2166" s="249">
        <v>0.62049996525362805</v>
      </c>
      <c r="K2166" s="92">
        <v>8334.5555332867407</v>
      </c>
    </row>
    <row r="2167" spans="2:11" x14ac:dyDescent="0.2">
      <c r="B2167" s="295">
        <v>25</v>
      </c>
      <c r="C2167" s="295">
        <v>6645</v>
      </c>
      <c r="D2167" s="312" t="s">
        <v>2736</v>
      </c>
      <c r="E2167" s="310">
        <v>11612</v>
      </c>
      <c r="F2167" s="310">
        <v>2220</v>
      </c>
      <c r="G2167" s="310">
        <v>631</v>
      </c>
      <c r="H2167" s="311">
        <v>0.191181536341715</v>
      </c>
      <c r="I2167" s="249">
        <v>21.920760697305901</v>
      </c>
      <c r="J2167" s="249">
        <v>0.57031462796171895</v>
      </c>
      <c r="K2167" s="92">
        <v>6622.4934598914797</v>
      </c>
    </row>
    <row r="2168" spans="2:11" x14ac:dyDescent="0.2">
      <c r="B2168" s="295">
        <v>26</v>
      </c>
      <c r="C2168" s="295">
        <v>6702</v>
      </c>
      <c r="D2168" s="312" t="s">
        <v>2737</v>
      </c>
      <c r="E2168" s="310">
        <v>914</v>
      </c>
      <c r="F2168" s="310">
        <v>376</v>
      </c>
      <c r="G2168" s="310">
        <v>1224</v>
      </c>
      <c r="H2168" s="311">
        <v>0.41137855579868698</v>
      </c>
      <c r="I2168" s="249">
        <v>1.0539215686274499</v>
      </c>
      <c r="J2168" s="249">
        <v>-0.31202312565371898</v>
      </c>
      <c r="K2168" s="92">
        <v>-285.18913684749901</v>
      </c>
    </row>
    <row r="2169" spans="2:11" x14ac:dyDescent="0.2">
      <c r="B2169" s="295">
        <v>26</v>
      </c>
      <c r="C2169" s="295">
        <v>6703</v>
      </c>
      <c r="D2169" s="312" t="s">
        <v>2738</v>
      </c>
      <c r="E2169" s="310">
        <v>262</v>
      </c>
      <c r="F2169" s="310">
        <v>95</v>
      </c>
      <c r="G2169" s="310">
        <v>1351</v>
      </c>
      <c r="H2169" s="311">
        <v>0.36259541984732802</v>
      </c>
      <c r="I2169" s="249">
        <v>0.26424870466321199</v>
      </c>
      <c r="J2169" s="249">
        <v>-0.42322922935835</v>
      </c>
      <c r="K2169" s="92">
        <v>-110.886058091888</v>
      </c>
    </row>
    <row r="2170" spans="2:11" x14ac:dyDescent="0.2">
      <c r="B2170" s="295">
        <v>26</v>
      </c>
      <c r="C2170" s="295">
        <v>6704</v>
      </c>
      <c r="D2170" s="312" t="s">
        <v>2739</v>
      </c>
      <c r="E2170" s="310">
        <v>481</v>
      </c>
      <c r="F2170" s="310">
        <v>53</v>
      </c>
      <c r="G2170" s="310">
        <v>523</v>
      </c>
      <c r="H2170" s="311">
        <v>0.11018711018711</v>
      </c>
      <c r="I2170" s="249">
        <v>1.0210325047801101</v>
      </c>
      <c r="J2170" s="249">
        <v>-0.69116526679833501</v>
      </c>
      <c r="K2170" s="92">
        <v>-332.45049332999901</v>
      </c>
    </row>
    <row r="2171" spans="2:11" x14ac:dyDescent="0.2">
      <c r="B2171" s="295">
        <v>26</v>
      </c>
      <c r="C2171" s="295">
        <v>6706</v>
      </c>
      <c r="D2171" s="312" t="s">
        <v>2740</v>
      </c>
      <c r="E2171" s="310">
        <v>426</v>
      </c>
      <c r="F2171" s="310">
        <v>135</v>
      </c>
      <c r="G2171" s="310">
        <v>639</v>
      </c>
      <c r="H2171" s="311">
        <v>0.31690140845070403</v>
      </c>
      <c r="I2171" s="249">
        <v>0.87793427230046905</v>
      </c>
      <c r="J2171" s="249">
        <v>-0.45000110203604299</v>
      </c>
      <c r="K2171" s="92">
        <v>-191.700469467354</v>
      </c>
    </row>
    <row r="2172" spans="2:11" x14ac:dyDescent="0.2">
      <c r="B2172" s="295">
        <v>26</v>
      </c>
      <c r="C2172" s="295">
        <v>6708</v>
      </c>
      <c r="D2172" s="312" t="s">
        <v>2741</v>
      </c>
      <c r="E2172" s="310">
        <v>3519</v>
      </c>
      <c r="F2172" s="310">
        <v>872</v>
      </c>
      <c r="G2172" s="310">
        <v>2131</v>
      </c>
      <c r="H2172" s="311">
        <v>0.24779766979255499</v>
      </c>
      <c r="I2172" s="249">
        <v>2.0605349601126202</v>
      </c>
      <c r="J2172" s="249">
        <v>-0.37549591847057401</v>
      </c>
      <c r="K2172" s="92">
        <v>-1321.37013709795</v>
      </c>
    </row>
    <row r="2173" spans="2:11" x14ac:dyDescent="0.2">
      <c r="B2173" s="295">
        <v>26</v>
      </c>
      <c r="C2173" s="295">
        <v>6709</v>
      </c>
      <c r="D2173" s="312" t="s">
        <v>2742</v>
      </c>
      <c r="E2173" s="310">
        <v>3314</v>
      </c>
      <c r="F2173" s="310">
        <v>858</v>
      </c>
      <c r="G2173" s="310">
        <v>1960</v>
      </c>
      <c r="H2173" s="311">
        <v>0.25890162945081502</v>
      </c>
      <c r="I2173" s="249">
        <v>2.1285714285714299</v>
      </c>
      <c r="J2173" s="249">
        <v>-0.36734200797622502</v>
      </c>
      <c r="K2173" s="92">
        <v>-1217.37141443321</v>
      </c>
    </row>
    <row r="2174" spans="2:11" x14ac:dyDescent="0.2">
      <c r="B2174" s="295">
        <v>26</v>
      </c>
      <c r="C2174" s="295">
        <v>6710</v>
      </c>
      <c r="D2174" s="312" t="s">
        <v>2743</v>
      </c>
      <c r="E2174" s="310">
        <v>2612</v>
      </c>
      <c r="F2174" s="310">
        <v>909</v>
      </c>
      <c r="G2174" s="310">
        <v>1352</v>
      </c>
      <c r="H2174" s="311">
        <v>0.34800918836140898</v>
      </c>
      <c r="I2174" s="249">
        <v>2.6042899408284002</v>
      </c>
      <c r="J2174" s="249">
        <v>-0.26933789346697401</v>
      </c>
      <c r="K2174" s="92">
        <v>-703.510577735737</v>
      </c>
    </row>
    <row r="2175" spans="2:11" x14ac:dyDescent="0.2">
      <c r="B2175" s="295">
        <v>26</v>
      </c>
      <c r="C2175" s="295">
        <v>6711</v>
      </c>
      <c r="D2175" s="312" t="s">
        <v>2744</v>
      </c>
      <c r="E2175" s="310">
        <v>12682</v>
      </c>
      <c r="F2175" s="310">
        <v>12998</v>
      </c>
      <c r="G2175" s="310">
        <v>2183</v>
      </c>
      <c r="H2175" s="311">
        <v>1.02491720548809</v>
      </c>
      <c r="I2175" s="249">
        <v>11.7636280348145</v>
      </c>
      <c r="J2175" s="249">
        <v>1.24728108192139</v>
      </c>
      <c r="K2175" s="92">
        <v>15818.018680927</v>
      </c>
    </row>
    <row r="2176" spans="2:11" x14ac:dyDescent="0.2">
      <c r="B2176" s="295">
        <v>26</v>
      </c>
      <c r="C2176" s="295">
        <v>6712</v>
      </c>
      <c r="D2176" s="312" t="s">
        <v>2745</v>
      </c>
      <c r="E2176" s="310">
        <v>1354</v>
      </c>
      <c r="F2176" s="310">
        <v>588</v>
      </c>
      <c r="G2176" s="310">
        <v>1238</v>
      </c>
      <c r="H2176" s="311">
        <v>0.43426883308714898</v>
      </c>
      <c r="I2176" s="249">
        <v>1.5686591276252</v>
      </c>
      <c r="J2176" s="249">
        <v>-0.24967915740386801</v>
      </c>
      <c r="K2176" s="92">
        <v>-338.06557912483697</v>
      </c>
    </row>
    <row r="2177" spans="2:11" x14ac:dyDescent="0.2">
      <c r="B2177" s="295">
        <v>26</v>
      </c>
      <c r="C2177" s="295">
        <v>6713</v>
      </c>
      <c r="D2177" s="312" t="s">
        <v>2746</v>
      </c>
      <c r="E2177" s="310">
        <v>122</v>
      </c>
      <c r="F2177" s="310">
        <v>26</v>
      </c>
      <c r="G2177" s="310">
        <v>334</v>
      </c>
      <c r="H2177" s="311">
        <v>0.213114754098361</v>
      </c>
      <c r="I2177" s="249">
        <v>0.44311377245508998</v>
      </c>
      <c r="J2177" s="249">
        <v>-0.60160538000299202</v>
      </c>
      <c r="K2177" s="92">
        <v>-73.395856360365102</v>
      </c>
    </row>
    <row r="2178" spans="2:11" x14ac:dyDescent="0.2">
      <c r="B2178" s="295">
        <v>26</v>
      </c>
      <c r="C2178" s="295">
        <v>6715</v>
      </c>
      <c r="D2178" s="312" t="s">
        <v>2747</v>
      </c>
      <c r="E2178" s="310">
        <v>500</v>
      </c>
      <c r="F2178" s="310">
        <v>71</v>
      </c>
      <c r="G2178" s="310">
        <v>972</v>
      </c>
      <c r="H2178" s="311">
        <v>0.14199999999999999</v>
      </c>
      <c r="I2178" s="249">
        <v>0.58744855967078202</v>
      </c>
      <c r="J2178" s="249">
        <v>-0.66779780332493199</v>
      </c>
      <c r="K2178" s="92">
        <v>-333.89890166246602</v>
      </c>
    </row>
    <row r="2179" spans="2:11" x14ac:dyDescent="0.2">
      <c r="B2179" s="295">
        <v>26</v>
      </c>
      <c r="C2179" s="295">
        <v>6716</v>
      </c>
      <c r="D2179" s="312" t="s">
        <v>2748</v>
      </c>
      <c r="E2179" s="310">
        <v>107</v>
      </c>
      <c r="F2179" s="310">
        <v>13</v>
      </c>
      <c r="G2179" s="310">
        <v>236</v>
      </c>
      <c r="H2179" s="311">
        <v>0.121495327102804</v>
      </c>
      <c r="I2179" s="249">
        <v>0.50847457627118597</v>
      </c>
      <c r="J2179" s="249">
        <v>-0.70988926410894004</v>
      </c>
      <c r="K2179" s="92">
        <v>-75.958151259656603</v>
      </c>
    </row>
    <row r="2180" spans="2:11" x14ac:dyDescent="0.2">
      <c r="B2180" s="295">
        <v>26</v>
      </c>
      <c r="C2180" s="295">
        <v>6718</v>
      </c>
      <c r="D2180" s="312" t="s">
        <v>2749</v>
      </c>
      <c r="E2180" s="310">
        <v>422</v>
      </c>
      <c r="F2180" s="310">
        <v>75</v>
      </c>
      <c r="G2180" s="310">
        <v>806</v>
      </c>
      <c r="H2180" s="311">
        <v>0.17772511848341199</v>
      </c>
      <c r="I2180" s="249">
        <v>0.61662531017369704</v>
      </c>
      <c r="J2180" s="249">
        <v>-0.62673306116772098</v>
      </c>
      <c r="K2180" s="92">
        <v>-264.48135181277797</v>
      </c>
    </row>
    <row r="2181" spans="2:11" x14ac:dyDescent="0.2">
      <c r="B2181" s="295">
        <v>26</v>
      </c>
      <c r="C2181" s="295">
        <v>6719</v>
      </c>
      <c r="D2181" s="312" t="s">
        <v>2750</v>
      </c>
      <c r="E2181" s="310">
        <v>356</v>
      </c>
      <c r="F2181" s="310">
        <v>95</v>
      </c>
      <c r="G2181" s="310">
        <v>1772</v>
      </c>
      <c r="H2181" s="311">
        <v>0.26685393258426998</v>
      </c>
      <c r="I2181" s="249">
        <v>0.25451467268623001</v>
      </c>
      <c r="J2181" s="249">
        <v>-0.53510436591962196</v>
      </c>
      <c r="K2181" s="92">
        <v>-190.49715426738501</v>
      </c>
    </row>
    <row r="2182" spans="2:11" x14ac:dyDescent="0.2">
      <c r="B2182" s="295">
        <v>26</v>
      </c>
      <c r="C2182" s="295">
        <v>6721</v>
      </c>
      <c r="D2182" s="312" t="s">
        <v>2751</v>
      </c>
      <c r="E2182" s="310">
        <v>637</v>
      </c>
      <c r="F2182" s="310">
        <v>174</v>
      </c>
      <c r="G2182" s="310">
        <v>193</v>
      </c>
      <c r="H2182" s="311">
        <v>0.27315541601255899</v>
      </c>
      <c r="I2182" s="249">
        <v>4.2020725388600999</v>
      </c>
      <c r="J2182" s="249">
        <v>-0.37541768209964399</v>
      </c>
      <c r="K2182" s="92">
        <v>-239.141063497473</v>
      </c>
    </row>
    <row r="2183" spans="2:11" x14ac:dyDescent="0.2">
      <c r="B2183" s="295">
        <v>26</v>
      </c>
      <c r="C2183" s="295">
        <v>6722</v>
      </c>
      <c r="D2183" s="312" t="s">
        <v>2752</v>
      </c>
      <c r="E2183" s="310">
        <v>260</v>
      </c>
      <c r="F2183" s="310">
        <v>77</v>
      </c>
      <c r="G2183" s="310">
        <v>792</v>
      </c>
      <c r="H2183" s="311">
        <v>0.29615384615384599</v>
      </c>
      <c r="I2183" s="249">
        <v>0.42550505050505</v>
      </c>
      <c r="J2183" s="249">
        <v>-0.497339545055486</v>
      </c>
      <c r="K2183" s="92">
        <v>-129.30828171442599</v>
      </c>
    </row>
    <row r="2184" spans="2:11" x14ac:dyDescent="0.2">
      <c r="B2184" s="295">
        <v>26</v>
      </c>
      <c r="C2184" s="295">
        <v>6724</v>
      </c>
      <c r="D2184" s="312" t="s">
        <v>2753</v>
      </c>
      <c r="E2184" s="310">
        <v>433</v>
      </c>
      <c r="F2184" s="310">
        <v>134</v>
      </c>
      <c r="G2184" s="310">
        <v>743</v>
      </c>
      <c r="H2184" s="311">
        <v>0.30946882217090099</v>
      </c>
      <c r="I2184" s="249">
        <v>0.76312247644683695</v>
      </c>
      <c r="J2184" s="249">
        <v>-0.46279020682937899</v>
      </c>
      <c r="K2184" s="92">
        <v>-200.38815955712101</v>
      </c>
    </row>
    <row r="2185" spans="2:11" x14ac:dyDescent="0.2">
      <c r="B2185" s="295">
        <v>26</v>
      </c>
      <c r="C2185" s="295">
        <v>6729</v>
      </c>
      <c r="D2185" s="312" t="s">
        <v>2754</v>
      </c>
      <c r="E2185" s="310">
        <v>6987</v>
      </c>
      <c r="F2185" s="310">
        <v>3119</v>
      </c>
      <c r="G2185" s="310">
        <v>7073</v>
      </c>
      <c r="H2185" s="311">
        <v>0.44640045799341599</v>
      </c>
      <c r="I2185" s="249">
        <v>1.4288137989537699</v>
      </c>
      <c r="J2185" s="249">
        <v>-3.0523589952929E-2</v>
      </c>
      <c r="K2185" s="92">
        <v>-213.26832300111499</v>
      </c>
    </row>
    <row r="2186" spans="2:11" x14ac:dyDescent="0.2">
      <c r="B2186" s="295">
        <v>26</v>
      </c>
      <c r="C2186" s="295">
        <v>6730</v>
      </c>
      <c r="D2186" s="312" t="s">
        <v>2755</v>
      </c>
      <c r="E2186" s="310">
        <v>3202</v>
      </c>
      <c r="F2186" s="310">
        <v>967</v>
      </c>
      <c r="G2186" s="310">
        <v>4648</v>
      </c>
      <c r="H2186" s="311">
        <v>0.30199875078076199</v>
      </c>
      <c r="I2186" s="249">
        <v>0.89694492254733205</v>
      </c>
      <c r="J2186" s="249">
        <v>-0.36393031258050301</v>
      </c>
      <c r="K2186" s="92">
        <v>-1165.3048608827701</v>
      </c>
    </row>
    <row r="2187" spans="2:11" x14ac:dyDescent="0.2">
      <c r="B2187" s="295">
        <v>26</v>
      </c>
      <c r="C2187" s="295">
        <v>6741</v>
      </c>
      <c r="D2187" s="312" t="s">
        <v>2756</v>
      </c>
      <c r="E2187" s="310">
        <v>317</v>
      </c>
      <c r="F2187" s="310">
        <v>97</v>
      </c>
      <c r="G2187" s="310">
        <v>1157</v>
      </c>
      <c r="H2187" s="311">
        <v>0.305993690851735</v>
      </c>
      <c r="I2187" s="249">
        <v>0.357821953327571</v>
      </c>
      <c r="J2187" s="249">
        <v>-0.48582591521610102</v>
      </c>
      <c r="K2187" s="92">
        <v>-154.006815123504</v>
      </c>
    </row>
    <row r="2188" spans="2:11" x14ac:dyDescent="0.2">
      <c r="B2188" s="295">
        <v>26</v>
      </c>
      <c r="C2188" s="295">
        <v>6742</v>
      </c>
      <c r="D2188" s="312" t="s">
        <v>2757</v>
      </c>
      <c r="E2188" s="310">
        <v>1241</v>
      </c>
      <c r="F2188" s="310">
        <v>528</v>
      </c>
      <c r="G2188" s="310">
        <v>2457</v>
      </c>
      <c r="H2188" s="311">
        <v>0.425463336019339</v>
      </c>
      <c r="I2188" s="249">
        <v>0.71998371998372002</v>
      </c>
      <c r="J2188" s="249">
        <v>-0.29491787809145398</v>
      </c>
      <c r="K2188" s="92">
        <v>-365.99308671149402</v>
      </c>
    </row>
    <row r="2189" spans="2:11" x14ac:dyDescent="0.2">
      <c r="B2189" s="295">
        <v>26</v>
      </c>
      <c r="C2189" s="295">
        <v>6743</v>
      </c>
      <c r="D2189" s="312" t="s">
        <v>2758</v>
      </c>
      <c r="E2189" s="310">
        <v>1526</v>
      </c>
      <c r="F2189" s="310">
        <v>1111</v>
      </c>
      <c r="G2189" s="310">
        <v>1081</v>
      </c>
      <c r="H2189" s="311">
        <v>0.72804718217562303</v>
      </c>
      <c r="I2189" s="249">
        <v>2.4394079555966699</v>
      </c>
      <c r="J2189" s="249">
        <v>0.140912398282901</v>
      </c>
      <c r="K2189" s="92">
        <v>215.03231977970799</v>
      </c>
    </row>
    <row r="2190" spans="2:11" x14ac:dyDescent="0.2">
      <c r="B2190" s="295">
        <v>26</v>
      </c>
      <c r="C2190" s="295">
        <v>6744</v>
      </c>
      <c r="D2190" s="312" t="s">
        <v>2759</v>
      </c>
      <c r="E2190" s="310">
        <v>90</v>
      </c>
      <c r="F2190" s="310">
        <v>33</v>
      </c>
      <c r="G2190" s="310">
        <v>392</v>
      </c>
      <c r="H2190" s="311">
        <v>0.36666666666666697</v>
      </c>
      <c r="I2190" s="249">
        <v>0.31377551020408201</v>
      </c>
      <c r="J2190" s="249">
        <v>-0.42296072317835998</v>
      </c>
      <c r="K2190" s="92">
        <v>-38.066465086052403</v>
      </c>
    </row>
    <row r="2191" spans="2:11" x14ac:dyDescent="0.2">
      <c r="B2191" s="295">
        <v>26</v>
      </c>
      <c r="C2191" s="295">
        <v>6745</v>
      </c>
      <c r="D2191" s="312" t="s">
        <v>2760</v>
      </c>
      <c r="E2191" s="310">
        <v>133</v>
      </c>
      <c r="F2191" s="310">
        <v>44</v>
      </c>
      <c r="G2191" s="310">
        <v>705</v>
      </c>
      <c r="H2191" s="311">
        <v>0.33082706766917302</v>
      </c>
      <c r="I2191" s="249">
        <v>0.25106382978723402</v>
      </c>
      <c r="J2191" s="249">
        <v>-0.46666874166168298</v>
      </c>
      <c r="K2191" s="92">
        <v>-62.066942641003898</v>
      </c>
    </row>
    <row r="2192" spans="2:11" x14ac:dyDescent="0.2">
      <c r="B2192" s="295">
        <v>26</v>
      </c>
      <c r="C2192" s="295">
        <v>6748</v>
      </c>
      <c r="D2192" s="312" t="s">
        <v>2761</v>
      </c>
      <c r="E2192" s="310">
        <v>502</v>
      </c>
      <c r="F2192" s="310">
        <v>385</v>
      </c>
      <c r="G2192" s="310">
        <v>1353</v>
      </c>
      <c r="H2192" s="311">
        <v>0.76693227091633498</v>
      </c>
      <c r="I2192" s="249">
        <v>0.65558019216555796</v>
      </c>
      <c r="J2192" s="249">
        <v>8.5512981129571605E-2</v>
      </c>
      <c r="K2192" s="92">
        <v>42.927516527045</v>
      </c>
    </row>
    <row r="2193" spans="2:11" x14ac:dyDescent="0.2">
      <c r="B2193" s="295">
        <v>26</v>
      </c>
      <c r="C2193" s="295">
        <v>6750</v>
      </c>
      <c r="D2193" s="312" t="s">
        <v>2762</v>
      </c>
      <c r="E2193" s="310">
        <v>673</v>
      </c>
      <c r="F2193" s="310">
        <v>200</v>
      </c>
      <c r="G2193" s="310">
        <v>1236</v>
      </c>
      <c r="H2193" s="311">
        <v>0.297176820208024</v>
      </c>
      <c r="I2193" s="249">
        <v>0.70631067961165095</v>
      </c>
      <c r="J2193" s="249">
        <v>-0.47066630348263</v>
      </c>
      <c r="K2193" s="92">
        <v>-316.75842224381</v>
      </c>
    </row>
    <row r="2194" spans="2:11" x14ac:dyDescent="0.2">
      <c r="B2194" s="295">
        <v>26</v>
      </c>
      <c r="C2194" s="295">
        <v>6751</v>
      </c>
      <c r="D2194" s="312" t="s">
        <v>2763</v>
      </c>
      <c r="E2194" s="310">
        <v>603</v>
      </c>
      <c r="F2194" s="310">
        <v>205</v>
      </c>
      <c r="G2194" s="310">
        <v>1817</v>
      </c>
      <c r="H2194" s="311">
        <v>0.339966832504146</v>
      </c>
      <c r="I2194" s="249">
        <v>0.44468904788112301</v>
      </c>
      <c r="J2194" s="249">
        <v>-0.43125161321745298</v>
      </c>
      <c r="K2194" s="92">
        <v>-260.044722770124</v>
      </c>
    </row>
    <row r="2195" spans="2:11" x14ac:dyDescent="0.2">
      <c r="B2195" s="295">
        <v>26</v>
      </c>
      <c r="C2195" s="295">
        <v>6753</v>
      </c>
      <c r="D2195" s="312" t="s">
        <v>2764</v>
      </c>
      <c r="E2195" s="310">
        <v>502</v>
      </c>
      <c r="F2195" s="310">
        <v>194</v>
      </c>
      <c r="G2195" s="310">
        <v>1685</v>
      </c>
      <c r="H2195" s="311">
        <v>0.38645418326693198</v>
      </c>
      <c r="I2195" s="249">
        <v>0.41305637982195798</v>
      </c>
      <c r="J2195" s="249">
        <v>-0.38029515367959799</v>
      </c>
      <c r="K2195" s="92">
        <v>-190.908167147158</v>
      </c>
    </row>
    <row r="2196" spans="2:11" x14ac:dyDescent="0.2">
      <c r="B2196" s="295">
        <v>26</v>
      </c>
      <c r="C2196" s="295">
        <v>6754</v>
      </c>
      <c r="D2196" s="312" t="s">
        <v>2765</v>
      </c>
      <c r="E2196" s="310">
        <v>1847</v>
      </c>
      <c r="F2196" s="310">
        <v>1816</v>
      </c>
      <c r="G2196" s="310">
        <v>2027</v>
      </c>
      <c r="H2196" s="311">
        <v>0.98321602598808899</v>
      </c>
      <c r="I2196" s="249">
        <v>1.80710409472126</v>
      </c>
      <c r="J2196" s="249">
        <v>0.436724901750491</v>
      </c>
      <c r="K2196" s="92">
        <v>806.63089353315797</v>
      </c>
    </row>
    <row r="2197" spans="2:11" x14ac:dyDescent="0.2">
      <c r="B2197" s="295">
        <v>26</v>
      </c>
      <c r="C2197" s="295">
        <v>6757</v>
      </c>
      <c r="D2197" s="312" t="s">
        <v>2766</v>
      </c>
      <c r="E2197" s="310">
        <v>2609</v>
      </c>
      <c r="F2197" s="310">
        <v>1690</v>
      </c>
      <c r="G2197" s="310">
        <v>3133</v>
      </c>
      <c r="H2197" s="311">
        <v>0.64775776159448095</v>
      </c>
      <c r="I2197" s="249">
        <v>1.3721672518353001</v>
      </c>
      <c r="J2197" s="249">
        <v>4.6451941060376298E-2</v>
      </c>
      <c r="K2197" s="92">
        <v>121.193114226522</v>
      </c>
    </row>
    <row r="2198" spans="2:11" x14ac:dyDescent="0.2">
      <c r="B2198" s="295">
        <v>26</v>
      </c>
      <c r="C2198" s="295">
        <v>6758</v>
      </c>
      <c r="D2198" s="312" t="s">
        <v>2767</v>
      </c>
      <c r="E2198" s="310">
        <v>220</v>
      </c>
      <c r="F2198" s="310">
        <v>77</v>
      </c>
      <c r="G2198" s="310">
        <v>1493</v>
      </c>
      <c r="H2198" s="311">
        <v>0.35</v>
      </c>
      <c r="I2198" s="249">
        <v>0.198928332217013</v>
      </c>
      <c r="J2198" s="249">
        <v>-0.44226816462903001</v>
      </c>
      <c r="K2198" s="92">
        <v>-97.298996218386606</v>
      </c>
    </row>
    <row r="2199" spans="2:11" x14ac:dyDescent="0.2">
      <c r="B2199" s="295">
        <v>26</v>
      </c>
      <c r="C2199" s="295">
        <v>6759</v>
      </c>
      <c r="D2199" s="312" t="s">
        <v>2768</v>
      </c>
      <c r="E2199" s="310">
        <v>126</v>
      </c>
      <c r="F2199" s="310">
        <v>53</v>
      </c>
      <c r="G2199" s="310">
        <v>1318</v>
      </c>
      <c r="H2199" s="311">
        <v>0.42063492063492097</v>
      </c>
      <c r="I2199" s="249">
        <v>0.13581183611532599</v>
      </c>
      <c r="J2199" s="249">
        <v>-0.36317025076610099</v>
      </c>
      <c r="K2199" s="92">
        <v>-45.759451596528798</v>
      </c>
    </row>
    <row r="2200" spans="2:11" x14ac:dyDescent="0.2">
      <c r="B2200" s="295">
        <v>26</v>
      </c>
      <c r="C2200" s="295">
        <v>6771</v>
      </c>
      <c r="D2200" s="312" t="s">
        <v>2769</v>
      </c>
      <c r="E2200" s="310">
        <v>1850</v>
      </c>
      <c r="F2200" s="310">
        <v>1144</v>
      </c>
      <c r="G2200" s="310">
        <v>1062</v>
      </c>
      <c r="H2200" s="311">
        <v>0.61837837837837795</v>
      </c>
      <c r="I2200" s="249">
        <v>2.8192090395480198</v>
      </c>
      <c r="J2200" s="249">
        <v>3.4841822524263599E-2</v>
      </c>
      <c r="K2200" s="92">
        <v>64.457371669887706</v>
      </c>
    </row>
    <row r="2201" spans="2:11" x14ac:dyDescent="0.2">
      <c r="B2201" s="295">
        <v>26</v>
      </c>
      <c r="C2201" s="295">
        <v>6773</v>
      </c>
      <c r="D2201" s="312" t="s">
        <v>2770</v>
      </c>
      <c r="E2201" s="310">
        <v>123</v>
      </c>
      <c r="F2201" s="310">
        <v>43</v>
      </c>
      <c r="G2201" s="310">
        <v>506</v>
      </c>
      <c r="H2201" s="311">
        <v>0.34959349593495898</v>
      </c>
      <c r="I2201" s="249">
        <v>0.32806324110671897</v>
      </c>
      <c r="J2201" s="249">
        <v>-0.44173174523502001</v>
      </c>
      <c r="K2201" s="92">
        <v>-54.333004663907502</v>
      </c>
    </row>
    <row r="2202" spans="2:11" x14ac:dyDescent="0.2">
      <c r="B2202" s="295">
        <v>26</v>
      </c>
      <c r="C2202" s="295">
        <v>6774</v>
      </c>
      <c r="D2202" s="312" t="s">
        <v>2771</v>
      </c>
      <c r="E2202" s="310">
        <v>1225</v>
      </c>
      <c r="F2202" s="310">
        <v>1600</v>
      </c>
      <c r="G2202" s="310">
        <v>895</v>
      </c>
      <c r="H2202" s="311">
        <v>1.30612244897959</v>
      </c>
      <c r="I2202" s="249">
        <v>3.1564245810055902</v>
      </c>
      <c r="J2202" s="249">
        <v>0.84994057595597095</v>
      </c>
      <c r="K2202" s="92">
        <v>1041.1772055460599</v>
      </c>
    </row>
    <row r="2203" spans="2:11" x14ac:dyDescent="0.2">
      <c r="B2203" s="295">
        <v>26</v>
      </c>
      <c r="C2203" s="295">
        <v>6775</v>
      </c>
      <c r="D2203" s="312" t="s">
        <v>2772</v>
      </c>
      <c r="E2203" s="310">
        <v>666</v>
      </c>
      <c r="F2203" s="310">
        <v>319</v>
      </c>
      <c r="G2203" s="310">
        <v>1333</v>
      </c>
      <c r="H2203" s="311">
        <v>0.47897897897897901</v>
      </c>
      <c r="I2203" s="249">
        <v>0.738934733683421</v>
      </c>
      <c r="J2203" s="249">
        <v>-0.25133956318490702</v>
      </c>
      <c r="K2203" s="92">
        <v>-167.39214908114801</v>
      </c>
    </row>
    <row r="2204" spans="2:11" x14ac:dyDescent="0.2">
      <c r="B2204" s="295">
        <v>26</v>
      </c>
      <c r="C2204" s="295">
        <v>6778</v>
      </c>
      <c r="D2204" s="312" t="s">
        <v>2773</v>
      </c>
      <c r="E2204" s="310">
        <v>659</v>
      </c>
      <c r="F2204" s="310">
        <v>243</v>
      </c>
      <c r="G2204" s="310">
        <v>1297</v>
      </c>
      <c r="H2204" s="311">
        <v>0.36874051593323198</v>
      </c>
      <c r="I2204" s="249">
        <v>0.69545104086353104</v>
      </c>
      <c r="J2204" s="249">
        <v>-0.38560056431667</v>
      </c>
      <c r="K2204" s="92">
        <v>-254.11077188468599</v>
      </c>
    </row>
    <row r="2205" spans="2:11" x14ac:dyDescent="0.2">
      <c r="B2205" s="295">
        <v>26</v>
      </c>
      <c r="C2205" s="295">
        <v>6781</v>
      </c>
      <c r="D2205" s="312" t="s">
        <v>2774</v>
      </c>
      <c r="E2205" s="310">
        <v>734</v>
      </c>
      <c r="F2205" s="310">
        <v>159</v>
      </c>
      <c r="G2205" s="310">
        <v>1156</v>
      </c>
      <c r="H2205" s="311">
        <v>0.216621253405995</v>
      </c>
      <c r="I2205" s="249">
        <v>0.77249134948096898</v>
      </c>
      <c r="J2205" s="249">
        <v>-0.56280078876064199</v>
      </c>
      <c r="K2205" s="92">
        <v>-413.095778950311</v>
      </c>
    </row>
    <row r="2206" spans="2:11" x14ac:dyDescent="0.2">
      <c r="B2206" s="295">
        <v>26</v>
      </c>
      <c r="C2206" s="295">
        <v>6782</v>
      </c>
      <c r="D2206" s="312" t="s">
        <v>2775</v>
      </c>
      <c r="E2206" s="310">
        <v>1010</v>
      </c>
      <c r="F2206" s="310">
        <v>416</v>
      </c>
      <c r="G2206" s="310">
        <v>1038</v>
      </c>
      <c r="H2206" s="311">
        <v>0.41188118811881202</v>
      </c>
      <c r="I2206" s="249">
        <v>1.3737957610789999</v>
      </c>
      <c r="J2206" s="249">
        <v>-0.29636832186772499</v>
      </c>
      <c r="K2206" s="92">
        <v>-299.332005086403</v>
      </c>
    </row>
    <row r="2207" spans="2:11" x14ac:dyDescent="0.2">
      <c r="B2207" s="295">
        <v>26</v>
      </c>
      <c r="C2207" s="295">
        <v>6783</v>
      </c>
      <c r="D2207" s="312" t="s">
        <v>2776</v>
      </c>
      <c r="E2207" s="310">
        <v>294</v>
      </c>
      <c r="F2207" s="310">
        <v>172</v>
      </c>
      <c r="G2207" s="310">
        <v>613</v>
      </c>
      <c r="H2207" s="311">
        <v>0.58503401360544205</v>
      </c>
      <c r="I2207" s="249">
        <v>0.760195758564437</v>
      </c>
      <c r="J2207" s="249">
        <v>-0.13700425645130301</v>
      </c>
      <c r="K2207" s="92">
        <v>-40.2792513966832</v>
      </c>
    </row>
    <row r="2208" spans="2:11" x14ac:dyDescent="0.2">
      <c r="B2208" s="295">
        <v>26</v>
      </c>
      <c r="C2208" s="295">
        <v>6784</v>
      </c>
      <c r="D2208" s="312" t="s">
        <v>2777</v>
      </c>
      <c r="E2208" s="310">
        <v>2331</v>
      </c>
      <c r="F2208" s="310">
        <v>926</v>
      </c>
      <c r="G2208" s="310">
        <v>1841</v>
      </c>
      <c r="H2208" s="311">
        <v>0.39725439725439698</v>
      </c>
      <c r="I2208" s="249">
        <v>1.7691472026072801</v>
      </c>
      <c r="J2208" s="249">
        <v>-0.25060020956314599</v>
      </c>
      <c r="K2208" s="92">
        <v>-584.14908849169205</v>
      </c>
    </row>
    <row r="2209" spans="2:11" x14ac:dyDescent="0.2">
      <c r="B2209" s="295">
        <v>26</v>
      </c>
      <c r="C2209" s="295">
        <v>6785</v>
      </c>
      <c r="D2209" s="312" t="s">
        <v>2778</v>
      </c>
      <c r="E2209" s="310">
        <v>765</v>
      </c>
      <c r="F2209" s="310">
        <v>224</v>
      </c>
      <c r="G2209" s="310">
        <v>813</v>
      </c>
      <c r="H2209" s="311">
        <v>0.29281045751633999</v>
      </c>
      <c r="I2209" s="249">
        <v>1.2164821648216499</v>
      </c>
      <c r="J2209" s="249">
        <v>-0.45418100429300101</v>
      </c>
      <c r="K2209" s="92">
        <v>-347.44846828414597</v>
      </c>
    </row>
    <row r="2210" spans="2:11" x14ac:dyDescent="0.2">
      <c r="B2210" s="295">
        <v>26</v>
      </c>
      <c r="C2210" s="295">
        <v>6787</v>
      </c>
      <c r="D2210" s="312" t="s">
        <v>2779</v>
      </c>
      <c r="E2210" s="310">
        <v>176</v>
      </c>
      <c r="F2210" s="310">
        <v>55</v>
      </c>
      <c r="G2210" s="310">
        <v>553</v>
      </c>
      <c r="H2210" s="311">
        <v>0.3125</v>
      </c>
      <c r="I2210" s="249">
        <v>0.417721518987342</v>
      </c>
      <c r="J2210" s="249">
        <v>-0.48110621797506298</v>
      </c>
      <c r="K2210" s="92">
        <v>-84.674694363611096</v>
      </c>
    </row>
    <row r="2211" spans="2:11" x14ac:dyDescent="0.2">
      <c r="B2211" s="295">
        <v>26</v>
      </c>
      <c r="C2211" s="295">
        <v>6789</v>
      </c>
      <c r="D2211" s="312" t="s">
        <v>2780</v>
      </c>
      <c r="E2211" s="310">
        <v>350</v>
      </c>
      <c r="F2211" s="310">
        <v>132</v>
      </c>
      <c r="G2211" s="310">
        <v>731</v>
      </c>
      <c r="H2211" s="311">
        <v>0.377142857142857</v>
      </c>
      <c r="I2211" s="249">
        <v>0.65937072503420002</v>
      </c>
      <c r="J2211" s="249">
        <v>-0.38829840896793399</v>
      </c>
      <c r="K2211" s="92">
        <v>-135.904443138777</v>
      </c>
    </row>
    <row r="2212" spans="2:11" x14ac:dyDescent="0.2">
      <c r="B2212" s="295">
        <v>26</v>
      </c>
      <c r="C2212" s="295">
        <v>6790</v>
      </c>
      <c r="D2212" s="312" t="s">
        <v>2781</v>
      </c>
      <c r="E2212" s="310">
        <v>1685</v>
      </c>
      <c r="F2212" s="310">
        <v>241</v>
      </c>
      <c r="G2212" s="310">
        <v>1995</v>
      </c>
      <c r="H2212" s="311">
        <v>0.143026706231454</v>
      </c>
      <c r="I2212" s="249">
        <v>0.96541353383458695</v>
      </c>
      <c r="J2212" s="249">
        <v>-0.60890800152261404</v>
      </c>
      <c r="K2212" s="92">
        <v>-1026.0099825656</v>
      </c>
    </row>
    <row r="2213" spans="2:11" x14ac:dyDescent="0.2">
      <c r="B2213" s="295">
        <v>26</v>
      </c>
      <c r="C2213" s="295">
        <v>6792</v>
      </c>
      <c r="D2213" s="312" t="s">
        <v>2782</v>
      </c>
      <c r="E2213" s="310">
        <v>395</v>
      </c>
      <c r="F2213" s="310">
        <v>99</v>
      </c>
      <c r="G2213" s="310">
        <v>895</v>
      </c>
      <c r="H2213" s="311">
        <v>0.25063291139240501</v>
      </c>
      <c r="I2213" s="249">
        <v>0.55195530726257003</v>
      </c>
      <c r="J2213" s="249">
        <v>-0.54246726244054</v>
      </c>
      <c r="K2213" s="92">
        <v>-214.274568664013</v>
      </c>
    </row>
    <row r="2214" spans="2:11" x14ac:dyDescent="0.2">
      <c r="B2214" s="295">
        <v>26</v>
      </c>
      <c r="C2214" s="295">
        <v>6793</v>
      </c>
      <c r="D2214" s="312" t="s">
        <v>2783</v>
      </c>
      <c r="E2214" s="310">
        <v>186</v>
      </c>
      <c r="F2214" s="310">
        <v>46</v>
      </c>
      <c r="G2214" s="310">
        <v>512</v>
      </c>
      <c r="H2214" s="311">
        <v>0.247311827956989</v>
      </c>
      <c r="I2214" s="249">
        <v>0.453125</v>
      </c>
      <c r="J2214" s="249">
        <v>-0.55778049248274997</v>
      </c>
      <c r="K2214" s="92">
        <v>-103.747171601792</v>
      </c>
    </row>
    <row r="2215" spans="2:11" x14ac:dyDescent="0.2">
      <c r="B2215" s="295">
        <v>26</v>
      </c>
      <c r="C2215" s="295">
        <v>6800</v>
      </c>
      <c r="D2215" s="312" t="s">
        <v>2784</v>
      </c>
      <c r="E2215" s="310">
        <v>6678</v>
      </c>
      <c r="F2215" s="310">
        <v>6544</v>
      </c>
      <c r="G2215" s="310">
        <v>1463</v>
      </c>
      <c r="H2215" s="311">
        <v>0.97993411200958402</v>
      </c>
      <c r="I2215" s="249">
        <v>9.0375939849624096</v>
      </c>
      <c r="J2215" s="249">
        <v>0.87200959031457304</v>
      </c>
      <c r="K2215" s="92">
        <v>5823.28004412072</v>
      </c>
    </row>
    <row r="2216" spans="2:11" x14ac:dyDescent="0.2">
      <c r="B2216" s="295">
        <v>26</v>
      </c>
      <c r="C2216" s="295">
        <v>6806</v>
      </c>
      <c r="D2216" s="312" t="s">
        <v>2785</v>
      </c>
      <c r="E2216" s="310">
        <v>540</v>
      </c>
      <c r="F2216" s="310">
        <v>224</v>
      </c>
      <c r="G2216" s="310">
        <v>913</v>
      </c>
      <c r="H2216" s="311">
        <v>0.41481481481481502</v>
      </c>
      <c r="I2216" s="249">
        <v>0.83680175246440303</v>
      </c>
      <c r="J2216" s="249">
        <v>-0.32960250254554502</v>
      </c>
      <c r="K2216" s="92">
        <v>-177.98535137459399</v>
      </c>
    </row>
    <row r="2217" spans="2:11" x14ac:dyDescent="0.2">
      <c r="B2217" s="295">
        <v>26</v>
      </c>
      <c r="C2217" s="295">
        <v>6807</v>
      </c>
      <c r="D2217" s="312" t="s">
        <v>2786</v>
      </c>
      <c r="E2217" s="310">
        <v>1230</v>
      </c>
      <c r="F2217" s="310">
        <v>458</v>
      </c>
      <c r="G2217" s="310">
        <v>2285</v>
      </c>
      <c r="H2217" s="311">
        <v>0.37235772357723601</v>
      </c>
      <c r="I2217" s="249">
        <v>0.73873085339168498</v>
      </c>
      <c r="J2217" s="249">
        <v>-0.35845532256044399</v>
      </c>
      <c r="K2217" s="92">
        <v>-440.90004674934602</v>
      </c>
    </row>
    <row r="2218" spans="2:11" x14ac:dyDescent="0.2">
      <c r="B2218" s="295">
        <v>26</v>
      </c>
      <c r="C2218" s="295">
        <v>6808</v>
      </c>
      <c r="D2218" s="312" t="s">
        <v>2787</v>
      </c>
      <c r="E2218" s="310">
        <v>1286</v>
      </c>
      <c r="F2218" s="310">
        <v>614</v>
      </c>
      <c r="G2218" s="310">
        <v>6098</v>
      </c>
      <c r="H2218" s="311">
        <v>0.47744945567651598</v>
      </c>
      <c r="I2218" s="249">
        <v>0.311577566415218</v>
      </c>
      <c r="J2218" s="249">
        <v>-0.245443410557416</v>
      </c>
      <c r="K2218" s="92">
        <v>-315.64022597683697</v>
      </c>
    </row>
    <row r="2219" spans="2:11" x14ac:dyDescent="0.2">
      <c r="B2219" s="295">
        <v>26</v>
      </c>
      <c r="C2219" s="295">
        <v>6809</v>
      </c>
      <c r="D2219" s="312" t="s">
        <v>2788</v>
      </c>
      <c r="E2219" s="310">
        <v>1095</v>
      </c>
      <c r="F2219" s="310">
        <v>765</v>
      </c>
      <c r="G2219" s="310">
        <v>4092</v>
      </c>
      <c r="H2219" s="311">
        <v>0.69863013698630105</v>
      </c>
      <c r="I2219" s="249">
        <v>0.45454545454545497</v>
      </c>
      <c r="J2219" s="249">
        <v>1.8305815890745002E-2</v>
      </c>
      <c r="K2219" s="92">
        <v>20.0448684003658</v>
      </c>
    </row>
    <row r="2220" spans="2:11" x14ac:dyDescent="0.2">
      <c r="B2220" s="295">
        <v>26</v>
      </c>
      <c r="C2220" s="295">
        <v>6810</v>
      </c>
      <c r="D2220" s="312" t="s">
        <v>2789</v>
      </c>
      <c r="E2220" s="310">
        <v>1162</v>
      </c>
      <c r="F2220" s="310">
        <v>395</v>
      </c>
      <c r="G2220" s="310">
        <v>3102</v>
      </c>
      <c r="H2220" s="311">
        <v>0.339931153184165</v>
      </c>
      <c r="I2220" s="249">
        <v>0.50193423597678899</v>
      </c>
      <c r="J2220" s="249">
        <v>-0.40844029132672999</v>
      </c>
      <c r="K2220" s="92">
        <v>-474.60761852166002</v>
      </c>
    </row>
    <row r="2221" spans="2:11" x14ac:dyDescent="0.2">
      <c r="B2221" s="295"/>
      <c r="C2221" s="295"/>
      <c r="D2221" s="312"/>
      <c r="E2221" s="310"/>
      <c r="F2221" s="310"/>
      <c r="G2221" s="310"/>
      <c r="H2221" s="311"/>
      <c r="I2221" s="249"/>
      <c r="J2221" s="249"/>
      <c r="K2221" s="92"/>
    </row>
    <row r="2222" spans="2:11" x14ac:dyDescent="0.2">
      <c r="B2222" s="295"/>
      <c r="C2222" s="295"/>
      <c r="D2222" s="312"/>
      <c r="E2222" s="310"/>
      <c r="F2222" s="310"/>
      <c r="G2222" s="310"/>
      <c r="H2222" s="311"/>
      <c r="I2222" s="249"/>
      <c r="J2222" s="249"/>
      <c r="K2222" s="92"/>
    </row>
    <row r="2223" spans="2:11" x14ac:dyDescent="0.2">
      <c r="B2223" s="295"/>
      <c r="C2223" s="295"/>
      <c r="D2223" s="312"/>
      <c r="E2223" s="310"/>
      <c r="F2223" s="310"/>
      <c r="G2223" s="310"/>
      <c r="H2223" s="311"/>
      <c r="I2223" s="249"/>
      <c r="J2223" s="249"/>
      <c r="K2223" s="92"/>
    </row>
    <row r="2224" spans="2:11" x14ac:dyDescent="0.2">
      <c r="B2224" s="295"/>
      <c r="C2224" s="295"/>
      <c r="D2224" s="312"/>
      <c r="E2224" s="310"/>
      <c r="F2224" s="310"/>
      <c r="G2224" s="310"/>
      <c r="H2224" s="311"/>
      <c r="I2224" s="249"/>
      <c r="J2224" s="249"/>
      <c r="K2224" s="92"/>
    </row>
    <row r="2225" spans="2:11" x14ac:dyDescent="0.2">
      <c r="B2225" s="295"/>
      <c r="C2225" s="295"/>
      <c r="D2225" s="312"/>
      <c r="E2225" s="310"/>
      <c r="F2225" s="310"/>
      <c r="G2225" s="310"/>
      <c r="H2225" s="311"/>
      <c r="I2225" s="249"/>
      <c r="J2225" s="249"/>
      <c r="K2225" s="92"/>
    </row>
    <row r="2226" spans="2:11" x14ac:dyDescent="0.2">
      <c r="B2226" s="295"/>
      <c r="C2226" s="295"/>
      <c r="D2226" s="312"/>
      <c r="E2226" s="310"/>
      <c r="F2226" s="310"/>
      <c r="G2226" s="310"/>
      <c r="H2226" s="311"/>
      <c r="I2226" s="249"/>
      <c r="J2226" s="249"/>
      <c r="K2226" s="92"/>
    </row>
    <row r="2227" spans="2:11" x14ac:dyDescent="0.2">
      <c r="B2227" s="295"/>
      <c r="C2227" s="295"/>
      <c r="D2227" s="312"/>
      <c r="E2227" s="310"/>
      <c r="F2227" s="310"/>
      <c r="G2227" s="310"/>
      <c r="H2227" s="311"/>
      <c r="I2227" s="249"/>
      <c r="J2227" s="249"/>
      <c r="K2227" s="92"/>
    </row>
    <row r="2228" spans="2:11" x14ac:dyDescent="0.2">
      <c r="B2228" s="295"/>
      <c r="C2228" s="295"/>
      <c r="D2228" s="312"/>
      <c r="E2228" s="310"/>
      <c r="F2228" s="310"/>
      <c r="G2228" s="310"/>
      <c r="H2228" s="311"/>
      <c r="I2228" s="249"/>
      <c r="J2228" s="249"/>
      <c r="K2228" s="92"/>
    </row>
    <row r="2229" spans="2:11" x14ac:dyDescent="0.2">
      <c r="B2229" s="295"/>
      <c r="C2229" s="295"/>
      <c r="D2229" s="312"/>
      <c r="E2229" s="310"/>
      <c r="F2229" s="310"/>
      <c r="G2229" s="310"/>
      <c r="H2229" s="311"/>
      <c r="I2229" s="249"/>
      <c r="J2229" s="249"/>
      <c r="K2229" s="92"/>
    </row>
    <row r="2230" spans="2:11" x14ac:dyDescent="0.2">
      <c r="B2230" s="295"/>
      <c r="C2230" s="295"/>
      <c r="D2230" s="312"/>
      <c r="E2230" s="310"/>
      <c r="F2230" s="310"/>
      <c r="G2230" s="310"/>
      <c r="H2230" s="311"/>
      <c r="I2230" s="249"/>
      <c r="J2230" s="249"/>
      <c r="K2230" s="92"/>
    </row>
    <row r="2231" spans="2:11" x14ac:dyDescent="0.2">
      <c r="B2231" s="295"/>
      <c r="C2231" s="295"/>
      <c r="D2231" s="312"/>
      <c r="E2231" s="310"/>
      <c r="F2231" s="310"/>
      <c r="G2231" s="310"/>
      <c r="H2231" s="311"/>
      <c r="I2231" s="249"/>
      <c r="J2231" s="249"/>
      <c r="K2231" s="92"/>
    </row>
    <row r="2232" spans="2:11" x14ac:dyDescent="0.2">
      <c r="B2232" s="295"/>
      <c r="C2232" s="295"/>
      <c r="D2232" s="312"/>
      <c r="E2232" s="310"/>
      <c r="F2232" s="310"/>
      <c r="G2232" s="310"/>
      <c r="H2232" s="311"/>
      <c r="I2232" s="249"/>
      <c r="J2232" s="249"/>
      <c r="K2232" s="92"/>
    </row>
    <row r="2233" spans="2:11" x14ac:dyDescent="0.2">
      <c r="B2233" s="295"/>
      <c r="C2233" s="295"/>
      <c r="D2233" s="312"/>
      <c r="E2233" s="310"/>
      <c r="F2233" s="310"/>
      <c r="G2233" s="310"/>
      <c r="H2233" s="311"/>
      <c r="I2233" s="249"/>
      <c r="J2233" s="249"/>
      <c r="K2233" s="92"/>
    </row>
    <row r="2234" spans="2:11" x14ac:dyDescent="0.2">
      <c r="B2234" s="295"/>
      <c r="C2234" s="295"/>
      <c r="D2234" s="312"/>
      <c r="E2234" s="310"/>
      <c r="F2234" s="310"/>
      <c r="G2234" s="310"/>
      <c r="H2234" s="311"/>
      <c r="I2234" s="249"/>
      <c r="J2234" s="249"/>
      <c r="K2234" s="92"/>
    </row>
    <row r="2235" spans="2:11" x14ac:dyDescent="0.2">
      <c r="B2235" s="295"/>
      <c r="C2235" s="295"/>
      <c r="D2235" s="312"/>
      <c r="E2235" s="310"/>
      <c r="F2235" s="310"/>
      <c r="G2235" s="310"/>
      <c r="H2235" s="311"/>
      <c r="I2235" s="249"/>
      <c r="J2235" s="249"/>
      <c r="K2235" s="92"/>
    </row>
    <row r="2236" spans="2:11" x14ac:dyDescent="0.2">
      <c r="B2236" s="295"/>
      <c r="C2236" s="295"/>
      <c r="D2236" s="312"/>
      <c r="E2236" s="310"/>
      <c r="F2236" s="310"/>
      <c r="G2236" s="310"/>
      <c r="H2236" s="311"/>
      <c r="I2236" s="249"/>
      <c r="J2236" s="249"/>
      <c r="K2236" s="92"/>
    </row>
    <row r="2237" spans="2:11" x14ac:dyDescent="0.2">
      <c r="B2237" s="295"/>
      <c r="C2237" s="295"/>
      <c r="D2237" s="312"/>
      <c r="E2237" s="310"/>
      <c r="F2237" s="310"/>
      <c r="G2237" s="310"/>
      <c r="H2237" s="311"/>
      <c r="I2237" s="249"/>
      <c r="J2237" s="249"/>
      <c r="K2237" s="92"/>
    </row>
    <row r="2238" spans="2:11" x14ac:dyDescent="0.2">
      <c r="B2238" s="295"/>
      <c r="C2238" s="295"/>
      <c r="D2238" s="312"/>
      <c r="E2238" s="310"/>
      <c r="F2238" s="310"/>
      <c r="G2238" s="310"/>
      <c r="H2238" s="311"/>
      <c r="I2238" s="249"/>
      <c r="J2238" s="249"/>
      <c r="K2238" s="92"/>
    </row>
    <row r="2239" spans="2:11" x14ac:dyDescent="0.2">
      <c r="B2239" s="295"/>
      <c r="C2239" s="295"/>
      <c r="D2239" s="312"/>
      <c r="E2239" s="310"/>
      <c r="F2239" s="310"/>
      <c r="G2239" s="310"/>
      <c r="H2239" s="311"/>
      <c r="I2239" s="249"/>
      <c r="J2239" s="249"/>
      <c r="K2239" s="92"/>
    </row>
    <row r="2240" spans="2:11" x14ac:dyDescent="0.2">
      <c r="B2240" s="295"/>
      <c r="C2240" s="295"/>
      <c r="D2240" s="312"/>
      <c r="E2240" s="310"/>
      <c r="F2240" s="310"/>
      <c r="G2240" s="310"/>
      <c r="H2240" s="311"/>
      <c r="I2240" s="249"/>
      <c r="J2240" s="249"/>
      <c r="K2240" s="92"/>
    </row>
    <row r="2241" spans="2:11" x14ac:dyDescent="0.2">
      <c r="B2241" s="295"/>
      <c r="C2241" s="295"/>
      <c r="D2241" s="312"/>
      <c r="E2241" s="310"/>
      <c r="F2241" s="310"/>
      <c r="G2241" s="310"/>
      <c r="H2241" s="311"/>
      <c r="I2241" s="249"/>
      <c r="J2241" s="249"/>
      <c r="K2241" s="92"/>
    </row>
    <row r="2242" spans="2:11" x14ac:dyDescent="0.2">
      <c r="B2242" s="295"/>
      <c r="C2242" s="295"/>
      <c r="D2242" s="312"/>
      <c r="E2242" s="310"/>
      <c r="F2242" s="310"/>
      <c r="G2242" s="310"/>
      <c r="H2242" s="311"/>
      <c r="I2242" s="249"/>
      <c r="J2242" s="249"/>
      <c r="K2242" s="92"/>
    </row>
    <row r="2243" spans="2:11" x14ac:dyDescent="0.2">
      <c r="B2243" s="295"/>
      <c r="C2243" s="295"/>
      <c r="D2243" s="312"/>
      <c r="E2243" s="310"/>
      <c r="F2243" s="310"/>
      <c r="G2243" s="310"/>
      <c r="H2243" s="311"/>
      <c r="I2243" s="249"/>
      <c r="J2243" s="249"/>
      <c r="K2243" s="92"/>
    </row>
    <row r="2244" spans="2:11" x14ac:dyDescent="0.2">
      <c r="B2244" s="295"/>
      <c r="C2244" s="295"/>
      <c r="D2244" s="312"/>
      <c r="E2244" s="310"/>
      <c r="F2244" s="310"/>
      <c r="G2244" s="310"/>
      <c r="H2244" s="311"/>
      <c r="I2244" s="249"/>
      <c r="J2244" s="249"/>
      <c r="K2244" s="92"/>
    </row>
    <row r="2245" spans="2:11" x14ac:dyDescent="0.2">
      <c r="B2245" s="295"/>
      <c r="C2245" s="295"/>
      <c r="D2245" s="312"/>
      <c r="E2245" s="310"/>
      <c r="F2245" s="310"/>
      <c r="G2245" s="310"/>
      <c r="H2245" s="311"/>
      <c r="I2245" s="249"/>
      <c r="J2245" s="249"/>
      <c r="K2245" s="92"/>
    </row>
    <row r="2246" spans="2:11" x14ac:dyDescent="0.2">
      <c r="B2246" s="295"/>
      <c r="C2246" s="295"/>
      <c r="D2246" s="312"/>
      <c r="E2246" s="310"/>
      <c r="F2246" s="310"/>
      <c r="G2246" s="310"/>
      <c r="H2246" s="311"/>
      <c r="I2246" s="249"/>
      <c r="J2246" s="249"/>
      <c r="K2246" s="92"/>
    </row>
    <row r="2247" spans="2:11" x14ac:dyDescent="0.2">
      <c r="B2247" s="295"/>
      <c r="C2247" s="295"/>
      <c r="D2247" s="312"/>
      <c r="E2247" s="310"/>
      <c r="F2247" s="310"/>
      <c r="G2247" s="310"/>
      <c r="H2247" s="311"/>
      <c r="I2247" s="249"/>
      <c r="J2247" s="249"/>
      <c r="K2247" s="92"/>
    </row>
    <row r="2248" spans="2:11" x14ac:dyDescent="0.2">
      <c r="B2248" s="295"/>
      <c r="C2248" s="295"/>
      <c r="D2248" s="312"/>
      <c r="E2248" s="310"/>
      <c r="F2248" s="310"/>
      <c r="G2248" s="310"/>
      <c r="H2248" s="311"/>
      <c r="I2248" s="249"/>
      <c r="J2248" s="249"/>
      <c r="K2248" s="92"/>
    </row>
    <row r="2249" spans="2:11" x14ac:dyDescent="0.2">
      <c r="B2249" s="295"/>
      <c r="C2249" s="295"/>
      <c r="D2249" s="312"/>
      <c r="E2249" s="310"/>
      <c r="F2249" s="310"/>
      <c r="G2249" s="310"/>
      <c r="H2249" s="311"/>
      <c r="I2249" s="249"/>
      <c r="J2249" s="249"/>
      <c r="K2249" s="92"/>
    </row>
    <row r="2250" spans="2:11" x14ac:dyDescent="0.2">
      <c r="B2250" s="295"/>
      <c r="C2250" s="295"/>
      <c r="D2250" s="312"/>
      <c r="E2250" s="310"/>
      <c r="F2250" s="310"/>
      <c r="G2250" s="310"/>
      <c r="H2250" s="311"/>
      <c r="I2250" s="249"/>
      <c r="J2250" s="249"/>
      <c r="K2250" s="92"/>
    </row>
    <row r="2251" spans="2:11" x14ac:dyDescent="0.2">
      <c r="B2251" s="295"/>
      <c r="C2251" s="295"/>
      <c r="D2251" s="312"/>
      <c r="E2251" s="310"/>
      <c r="F2251" s="310"/>
      <c r="G2251" s="310"/>
      <c r="H2251" s="311"/>
      <c r="I2251" s="249"/>
      <c r="J2251" s="249"/>
      <c r="K2251" s="92"/>
    </row>
    <row r="2252" spans="2:11" x14ac:dyDescent="0.2">
      <c r="B2252" s="295"/>
      <c r="C2252" s="295"/>
      <c r="D2252" s="312"/>
      <c r="E2252" s="310"/>
      <c r="F2252" s="310"/>
      <c r="G2252" s="310"/>
      <c r="H2252" s="311"/>
      <c r="I2252" s="249"/>
      <c r="J2252" s="249"/>
      <c r="K2252" s="92"/>
    </row>
    <row r="2253" spans="2:11" x14ac:dyDescent="0.2">
      <c r="B2253" s="295"/>
      <c r="C2253" s="295"/>
      <c r="D2253" s="312"/>
      <c r="E2253" s="310"/>
      <c r="F2253" s="310"/>
      <c r="G2253" s="310"/>
      <c r="H2253" s="311"/>
      <c r="I2253" s="249"/>
      <c r="J2253" s="249"/>
      <c r="K2253" s="92"/>
    </row>
    <row r="2254" spans="2:11" x14ac:dyDescent="0.2">
      <c r="B2254" s="295"/>
      <c r="C2254" s="295"/>
      <c r="D2254" s="312"/>
      <c r="E2254" s="310"/>
      <c r="F2254" s="310"/>
      <c r="G2254" s="310"/>
      <c r="H2254" s="311"/>
      <c r="I2254" s="249"/>
      <c r="J2254" s="249"/>
      <c r="K2254" s="92"/>
    </row>
    <row r="2255" spans="2:11" x14ac:dyDescent="0.2">
      <c r="B2255" s="295"/>
      <c r="C2255" s="295"/>
      <c r="D2255" s="312"/>
      <c r="E2255" s="310"/>
      <c r="F2255" s="310"/>
      <c r="G2255" s="310"/>
      <c r="H2255" s="311"/>
      <c r="I2255" s="249"/>
      <c r="J2255" s="249"/>
      <c r="K2255" s="92"/>
    </row>
    <row r="2256" spans="2:11" x14ac:dyDescent="0.2">
      <c r="B2256" s="295"/>
      <c r="C2256" s="295"/>
      <c r="D2256" s="312"/>
      <c r="E2256" s="310"/>
      <c r="F2256" s="310"/>
      <c r="G2256" s="310"/>
      <c r="H2256" s="311"/>
      <c r="I2256" s="249"/>
      <c r="J2256" s="249"/>
      <c r="K2256" s="92"/>
    </row>
    <row r="2257" spans="2:11" x14ac:dyDescent="0.2">
      <c r="B2257" s="295"/>
      <c r="C2257" s="295"/>
      <c r="D2257" s="312"/>
      <c r="E2257" s="310"/>
      <c r="F2257" s="310"/>
      <c r="G2257" s="310"/>
      <c r="H2257" s="311"/>
      <c r="I2257" s="249"/>
      <c r="J2257" s="249"/>
      <c r="K2257" s="92"/>
    </row>
    <row r="2258" spans="2:11" x14ac:dyDescent="0.2">
      <c r="B2258" s="295"/>
      <c r="C2258" s="295"/>
      <c r="D2258" s="312"/>
      <c r="E2258" s="310"/>
      <c r="F2258" s="310"/>
      <c r="G2258" s="310"/>
      <c r="H2258" s="311"/>
      <c r="I2258" s="249"/>
      <c r="J2258" s="249"/>
      <c r="K2258" s="92"/>
    </row>
    <row r="2259" spans="2:11" x14ac:dyDescent="0.2">
      <c r="B2259" s="295"/>
      <c r="C2259" s="295"/>
      <c r="D2259" s="312"/>
      <c r="E2259" s="310"/>
      <c r="F2259" s="310"/>
      <c r="G2259" s="310"/>
      <c r="H2259" s="311"/>
      <c r="I2259" s="249"/>
      <c r="J2259" s="249"/>
      <c r="K2259" s="92"/>
    </row>
    <row r="2260" spans="2:11" x14ac:dyDescent="0.2">
      <c r="B2260" s="295"/>
      <c r="C2260" s="295"/>
      <c r="D2260" s="312"/>
      <c r="E2260" s="310"/>
      <c r="F2260" s="310"/>
      <c r="G2260" s="310"/>
      <c r="H2260" s="311"/>
      <c r="I2260" s="249"/>
      <c r="J2260" s="249"/>
      <c r="K2260" s="92"/>
    </row>
    <row r="2261" spans="2:11" x14ac:dyDescent="0.2">
      <c r="B2261" s="295"/>
      <c r="C2261" s="295"/>
      <c r="D2261" s="312"/>
      <c r="E2261" s="310"/>
      <c r="F2261" s="310"/>
      <c r="G2261" s="310"/>
      <c r="H2261" s="311"/>
      <c r="I2261" s="249"/>
      <c r="J2261" s="249"/>
      <c r="K2261" s="92"/>
    </row>
    <row r="2262" spans="2:11" x14ac:dyDescent="0.2">
      <c r="B2262" s="295"/>
      <c r="C2262" s="295"/>
      <c r="D2262" s="312"/>
      <c r="E2262" s="310"/>
      <c r="F2262" s="310"/>
      <c r="G2262" s="310"/>
      <c r="H2262" s="311"/>
      <c r="I2262" s="249"/>
      <c r="J2262" s="249"/>
      <c r="K2262" s="92"/>
    </row>
    <row r="2263" spans="2:11" x14ac:dyDescent="0.2">
      <c r="B2263" s="295"/>
      <c r="C2263" s="295"/>
      <c r="D2263" s="312"/>
      <c r="E2263" s="310"/>
      <c r="F2263" s="310"/>
      <c r="G2263" s="310"/>
      <c r="H2263" s="311"/>
      <c r="I2263" s="249"/>
      <c r="J2263" s="249"/>
      <c r="K2263" s="92"/>
    </row>
    <row r="2264" spans="2:11" x14ac:dyDescent="0.2">
      <c r="B2264" s="295"/>
      <c r="C2264" s="295"/>
      <c r="D2264" s="312"/>
      <c r="E2264" s="310"/>
      <c r="F2264" s="310"/>
      <c r="G2264" s="310"/>
      <c r="H2264" s="311"/>
      <c r="I2264" s="249"/>
      <c r="J2264" s="249"/>
      <c r="K2264" s="92"/>
    </row>
    <row r="2265" spans="2:11" x14ac:dyDescent="0.2">
      <c r="B2265" s="295"/>
      <c r="C2265" s="295"/>
      <c r="D2265" s="312"/>
      <c r="E2265" s="310"/>
      <c r="F2265" s="310"/>
      <c r="G2265" s="310"/>
      <c r="H2265" s="311"/>
      <c r="I2265" s="249"/>
      <c r="J2265" s="249"/>
      <c r="K2265" s="92"/>
    </row>
    <row r="2266" spans="2:11" x14ac:dyDescent="0.2">
      <c r="B2266" s="295"/>
      <c r="C2266" s="295"/>
      <c r="D2266" s="312"/>
      <c r="E2266" s="310"/>
      <c r="F2266" s="310"/>
      <c r="G2266" s="310"/>
      <c r="H2266" s="311"/>
      <c r="I2266" s="249"/>
      <c r="J2266" s="249"/>
      <c r="K2266" s="92"/>
    </row>
    <row r="2267" spans="2:11" x14ac:dyDescent="0.2">
      <c r="B2267" s="295"/>
      <c r="C2267" s="295"/>
      <c r="D2267" s="312"/>
      <c r="E2267" s="310"/>
      <c r="F2267" s="310"/>
      <c r="G2267" s="310"/>
      <c r="H2267" s="311"/>
      <c r="I2267" s="249"/>
      <c r="J2267" s="249"/>
      <c r="K2267" s="92"/>
    </row>
    <row r="2268" spans="2:11" x14ac:dyDescent="0.2">
      <c r="B2268" s="295"/>
      <c r="C2268" s="295"/>
      <c r="D2268" s="312"/>
      <c r="E2268" s="310"/>
      <c r="F2268" s="310"/>
      <c r="G2268" s="310"/>
      <c r="H2268" s="311"/>
      <c r="I2268" s="249"/>
      <c r="J2268" s="249"/>
      <c r="K2268" s="92"/>
    </row>
    <row r="2269" spans="2:11" x14ac:dyDescent="0.2">
      <c r="B2269" s="295"/>
      <c r="C2269" s="295"/>
      <c r="D2269" s="312"/>
      <c r="E2269" s="310"/>
      <c r="F2269" s="310"/>
      <c r="G2269" s="310"/>
      <c r="H2269" s="311"/>
      <c r="I2269" s="249"/>
      <c r="J2269" s="249"/>
      <c r="K2269" s="92"/>
    </row>
    <row r="2270" spans="2:11" x14ac:dyDescent="0.2">
      <c r="B2270" s="295"/>
      <c r="C2270" s="295"/>
      <c r="D2270" s="312"/>
      <c r="E2270" s="310"/>
      <c r="F2270" s="310"/>
      <c r="G2270" s="310"/>
      <c r="H2270" s="311"/>
      <c r="I2270" s="249"/>
      <c r="J2270" s="249"/>
      <c r="K2270" s="92"/>
    </row>
    <row r="2271" spans="2:11" x14ac:dyDescent="0.2">
      <c r="B2271" s="295"/>
      <c r="C2271" s="295"/>
      <c r="D2271" s="312"/>
      <c r="E2271" s="310"/>
      <c r="F2271" s="310"/>
      <c r="G2271" s="310"/>
      <c r="H2271" s="311"/>
      <c r="I2271" s="249"/>
      <c r="J2271" s="249"/>
      <c r="K2271" s="92"/>
    </row>
    <row r="2272" spans="2:11" x14ac:dyDescent="0.2">
      <c r="B2272" s="295"/>
      <c r="C2272" s="295"/>
      <c r="D2272" s="312"/>
      <c r="E2272" s="310"/>
      <c r="F2272" s="310"/>
      <c r="G2272" s="310"/>
      <c r="H2272" s="311"/>
      <c r="I2272" s="249"/>
      <c r="J2272" s="249"/>
      <c r="K2272" s="92"/>
    </row>
    <row r="2273" spans="2:11" x14ac:dyDescent="0.2">
      <c r="B2273" s="295"/>
      <c r="C2273" s="295"/>
      <c r="D2273" s="312"/>
      <c r="E2273" s="310"/>
      <c r="F2273" s="310"/>
      <c r="G2273" s="310"/>
      <c r="H2273" s="311"/>
      <c r="I2273" s="249"/>
      <c r="J2273" s="249"/>
      <c r="K2273" s="92"/>
    </row>
    <row r="2274" spans="2:11" x14ac:dyDescent="0.2">
      <c r="B2274" s="295"/>
      <c r="C2274" s="295"/>
      <c r="D2274" s="312"/>
      <c r="E2274" s="310"/>
      <c r="F2274" s="310"/>
      <c r="G2274" s="310"/>
      <c r="H2274" s="311"/>
      <c r="I2274" s="249"/>
      <c r="J2274" s="249"/>
      <c r="K2274" s="92"/>
    </row>
    <row r="2275" spans="2:11" x14ac:dyDescent="0.2">
      <c r="B2275" s="295"/>
      <c r="C2275" s="295"/>
      <c r="D2275" s="312"/>
      <c r="E2275" s="310"/>
      <c r="F2275" s="310"/>
      <c r="G2275" s="310"/>
      <c r="H2275" s="311"/>
      <c r="I2275" s="249"/>
      <c r="J2275" s="249"/>
      <c r="K2275" s="92"/>
    </row>
    <row r="2276" spans="2:11" x14ac:dyDescent="0.2">
      <c r="B2276" s="295"/>
      <c r="C2276" s="295"/>
      <c r="D2276" s="312"/>
      <c r="E2276" s="310"/>
      <c r="F2276" s="310"/>
      <c r="G2276" s="310"/>
      <c r="H2276" s="311"/>
      <c r="I2276" s="249"/>
      <c r="J2276" s="249"/>
      <c r="K2276" s="92"/>
    </row>
    <row r="2277" spans="2:11" x14ac:dyDescent="0.2">
      <c r="B2277" s="295"/>
      <c r="C2277" s="295"/>
      <c r="D2277" s="312"/>
      <c r="E2277" s="310"/>
      <c r="F2277" s="310"/>
      <c r="G2277" s="310"/>
      <c r="H2277" s="311"/>
      <c r="I2277" s="249"/>
      <c r="J2277" s="249"/>
      <c r="K2277" s="92"/>
    </row>
    <row r="2278" spans="2:11" x14ac:dyDescent="0.2">
      <c r="B2278" s="295"/>
      <c r="C2278" s="295"/>
      <c r="D2278" s="312"/>
      <c r="E2278" s="310"/>
      <c r="F2278" s="310"/>
      <c r="G2278" s="310"/>
      <c r="H2278" s="311"/>
      <c r="I2278" s="249"/>
      <c r="J2278" s="249"/>
      <c r="K2278" s="92"/>
    </row>
    <row r="2279" spans="2:11" x14ac:dyDescent="0.2">
      <c r="B2279" s="295"/>
      <c r="C2279" s="295"/>
      <c r="D2279" s="312"/>
      <c r="E2279" s="310"/>
      <c r="F2279" s="310"/>
      <c r="G2279" s="310"/>
      <c r="H2279" s="311"/>
      <c r="I2279" s="249"/>
      <c r="J2279" s="249"/>
      <c r="K2279" s="92"/>
    </row>
    <row r="2280" spans="2:11" x14ac:dyDescent="0.2">
      <c r="B2280" s="295"/>
      <c r="C2280" s="295"/>
      <c r="D2280" s="312"/>
      <c r="E2280" s="310"/>
      <c r="F2280" s="310"/>
      <c r="G2280" s="310"/>
      <c r="H2280" s="311"/>
      <c r="I2280" s="249"/>
      <c r="J2280" s="249"/>
      <c r="K2280" s="92"/>
    </row>
    <row r="2281" spans="2:11" x14ac:dyDescent="0.2">
      <c r="B2281" s="295"/>
      <c r="C2281" s="295"/>
      <c r="D2281" s="312"/>
      <c r="E2281" s="310"/>
      <c r="F2281" s="310"/>
      <c r="G2281" s="310"/>
      <c r="H2281" s="311"/>
      <c r="I2281" s="249"/>
      <c r="J2281" s="249"/>
      <c r="K2281" s="92"/>
    </row>
    <row r="2282" spans="2:11" x14ac:dyDescent="0.2">
      <c r="B2282" s="295"/>
      <c r="C2282" s="295"/>
      <c r="D2282" s="312"/>
      <c r="E2282" s="310"/>
      <c r="F2282" s="310"/>
      <c r="G2282" s="310"/>
      <c r="H2282" s="311"/>
      <c r="I2282" s="249"/>
      <c r="J2282" s="249"/>
      <c r="K2282" s="92"/>
    </row>
    <row r="2283" spans="2:11" x14ac:dyDescent="0.2">
      <c r="B2283" s="295"/>
      <c r="C2283" s="295"/>
      <c r="D2283" s="312"/>
      <c r="E2283" s="310"/>
      <c r="F2283" s="310"/>
      <c r="G2283" s="310"/>
      <c r="H2283" s="311"/>
      <c r="I2283" s="249"/>
      <c r="J2283" s="249"/>
      <c r="K2283" s="92"/>
    </row>
    <row r="2284" spans="2:11" x14ac:dyDescent="0.2">
      <c r="B2284" s="295"/>
      <c r="C2284" s="295"/>
      <c r="D2284" s="312"/>
      <c r="E2284" s="310"/>
      <c r="F2284" s="310"/>
      <c r="G2284" s="310"/>
      <c r="H2284" s="311"/>
      <c r="I2284" s="249"/>
      <c r="J2284" s="249"/>
      <c r="K2284" s="92"/>
    </row>
    <row r="2285" spans="2:11" x14ac:dyDescent="0.2">
      <c r="B2285" s="295"/>
      <c r="C2285" s="295"/>
      <c r="D2285" s="312"/>
      <c r="E2285" s="310"/>
      <c r="F2285" s="310"/>
      <c r="G2285" s="310"/>
      <c r="H2285" s="311"/>
      <c r="I2285" s="249"/>
      <c r="J2285" s="249"/>
      <c r="K2285" s="92"/>
    </row>
    <row r="2286" spans="2:11" x14ac:dyDescent="0.2">
      <c r="B2286" s="295"/>
      <c r="C2286" s="295"/>
      <c r="D2286" s="312"/>
      <c r="E2286" s="310"/>
      <c r="F2286" s="310"/>
      <c r="G2286" s="310"/>
      <c r="H2286" s="311"/>
      <c r="I2286" s="249"/>
      <c r="J2286" s="249"/>
      <c r="K2286" s="92"/>
    </row>
    <row r="2287" spans="2:11" x14ac:dyDescent="0.2">
      <c r="B2287" s="295"/>
      <c r="C2287" s="295"/>
      <c r="D2287" s="312"/>
      <c r="E2287" s="310"/>
      <c r="F2287" s="310"/>
      <c r="G2287" s="310"/>
      <c r="H2287" s="311"/>
      <c r="I2287" s="249"/>
      <c r="J2287" s="249"/>
      <c r="K2287" s="92"/>
    </row>
    <row r="2288" spans="2:11" x14ac:dyDescent="0.2">
      <c r="B2288" s="295"/>
      <c r="C2288" s="295"/>
      <c r="D2288" s="312"/>
      <c r="E2288" s="310"/>
      <c r="F2288" s="310"/>
      <c r="G2288" s="310"/>
      <c r="H2288" s="311"/>
      <c r="I2288" s="249"/>
      <c r="J2288" s="249"/>
      <c r="K2288" s="92"/>
    </row>
    <row r="2289" spans="2:11" x14ac:dyDescent="0.2">
      <c r="B2289" s="295"/>
      <c r="C2289" s="295"/>
      <c r="D2289" s="312"/>
      <c r="E2289" s="310"/>
      <c r="F2289" s="310"/>
      <c r="G2289" s="310"/>
      <c r="H2289" s="311"/>
      <c r="I2289" s="249"/>
      <c r="J2289" s="249"/>
      <c r="K2289" s="92"/>
    </row>
    <row r="2290" spans="2:11" x14ac:dyDescent="0.2">
      <c r="B2290" s="295"/>
      <c r="C2290" s="295"/>
      <c r="D2290" s="312"/>
      <c r="E2290" s="310"/>
      <c r="F2290" s="310"/>
      <c r="G2290" s="310"/>
      <c r="H2290" s="311"/>
      <c r="I2290" s="249"/>
      <c r="J2290" s="249"/>
      <c r="K2290" s="92"/>
    </row>
    <row r="2291" spans="2:11" x14ac:dyDescent="0.2">
      <c r="B2291" s="295"/>
      <c r="C2291" s="295"/>
      <c r="D2291" s="312"/>
      <c r="E2291" s="310"/>
      <c r="F2291" s="310"/>
      <c r="G2291" s="310"/>
      <c r="H2291" s="311"/>
      <c r="I2291" s="249"/>
      <c r="J2291" s="249"/>
      <c r="K2291" s="92"/>
    </row>
    <row r="2292" spans="2:11" x14ac:dyDescent="0.2">
      <c r="B2292" s="295"/>
      <c r="C2292" s="295"/>
      <c r="D2292" s="312"/>
      <c r="E2292" s="310"/>
      <c r="F2292" s="310"/>
      <c r="G2292" s="310"/>
      <c r="H2292" s="311"/>
      <c r="I2292" s="249"/>
      <c r="J2292" s="249"/>
      <c r="K2292" s="92"/>
    </row>
    <row r="2293" spans="2:11" x14ac:dyDescent="0.2">
      <c r="B2293" s="295"/>
      <c r="C2293" s="295"/>
      <c r="D2293" s="312"/>
      <c r="E2293" s="310"/>
      <c r="F2293" s="310"/>
      <c r="G2293" s="310"/>
      <c r="H2293" s="311"/>
      <c r="I2293" s="249"/>
      <c r="J2293" s="249"/>
      <c r="K2293" s="92"/>
    </row>
    <row r="2294" spans="2:11" x14ac:dyDescent="0.2">
      <c r="B2294" s="295"/>
      <c r="C2294" s="295"/>
      <c r="D2294" s="312"/>
      <c r="E2294" s="310"/>
      <c r="F2294" s="310"/>
      <c r="G2294" s="310"/>
      <c r="H2294" s="311"/>
      <c r="I2294" s="249"/>
      <c r="J2294" s="249"/>
      <c r="K2294" s="92"/>
    </row>
    <row r="2295" spans="2:11" x14ac:dyDescent="0.2">
      <c r="B2295" s="295"/>
      <c r="C2295" s="295"/>
      <c r="D2295" s="312"/>
      <c r="E2295" s="310"/>
      <c r="F2295" s="310"/>
      <c r="G2295" s="310"/>
      <c r="H2295" s="311"/>
      <c r="I2295" s="249"/>
      <c r="J2295" s="249"/>
      <c r="K2295" s="92"/>
    </row>
    <row r="2296" spans="2:11" x14ac:dyDescent="0.2">
      <c r="B2296" s="295"/>
      <c r="C2296" s="295"/>
      <c r="D2296" s="312"/>
      <c r="E2296" s="310"/>
      <c r="F2296" s="310"/>
      <c r="G2296" s="310"/>
      <c r="H2296" s="311"/>
      <c r="I2296" s="249"/>
      <c r="J2296" s="249"/>
      <c r="K2296" s="92"/>
    </row>
    <row r="2297" spans="2:11" x14ac:dyDescent="0.2">
      <c r="B2297" s="295"/>
      <c r="C2297" s="295"/>
      <c r="D2297" s="312"/>
      <c r="E2297" s="310"/>
      <c r="F2297" s="310"/>
      <c r="G2297" s="310"/>
      <c r="H2297" s="311"/>
      <c r="I2297" s="249"/>
      <c r="J2297" s="249"/>
      <c r="K2297" s="92"/>
    </row>
    <row r="2298" spans="2:11" x14ac:dyDescent="0.2">
      <c r="B2298" s="295"/>
      <c r="C2298" s="295"/>
      <c r="D2298" s="312"/>
      <c r="E2298" s="310"/>
      <c r="F2298" s="310"/>
      <c r="G2298" s="310"/>
      <c r="H2298" s="311"/>
      <c r="I2298" s="249"/>
      <c r="J2298" s="249"/>
      <c r="K2298" s="92"/>
    </row>
    <row r="2299" spans="2:11" x14ac:dyDescent="0.2">
      <c r="B2299" s="295"/>
      <c r="C2299" s="295"/>
      <c r="D2299" s="312"/>
      <c r="E2299" s="310"/>
      <c r="F2299" s="310"/>
      <c r="G2299" s="310"/>
      <c r="H2299" s="311"/>
      <c r="I2299" s="249"/>
      <c r="J2299" s="249"/>
      <c r="K2299" s="92"/>
    </row>
    <row r="2300" spans="2:11" x14ac:dyDescent="0.2">
      <c r="B2300" s="295"/>
      <c r="C2300" s="295"/>
      <c r="D2300" s="312"/>
      <c r="E2300" s="310"/>
      <c r="F2300" s="310"/>
      <c r="G2300" s="310"/>
      <c r="H2300" s="311"/>
      <c r="I2300" s="249"/>
      <c r="J2300" s="249"/>
      <c r="K2300" s="92"/>
    </row>
    <row r="2301" spans="2:11" x14ac:dyDescent="0.2">
      <c r="B2301" s="295"/>
      <c r="C2301" s="295"/>
      <c r="D2301" s="312"/>
      <c r="E2301" s="310"/>
      <c r="F2301" s="310"/>
      <c r="G2301" s="310"/>
      <c r="H2301" s="311"/>
      <c r="I2301" s="249"/>
      <c r="J2301" s="249"/>
      <c r="K2301" s="92"/>
    </row>
    <row r="2302" spans="2:11" x14ac:dyDescent="0.2">
      <c r="B2302" s="295"/>
      <c r="C2302" s="295"/>
      <c r="D2302" s="312"/>
      <c r="E2302" s="310"/>
      <c r="F2302" s="310"/>
      <c r="G2302" s="310"/>
      <c r="H2302" s="311"/>
      <c r="I2302" s="249"/>
      <c r="J2302" s="249"/>
      <c r="K2302" s="92"/>
    </row>
    <row r="2303" spans="2:11" x14ac:dyDescent="0.2">
      <c r="B2303" s="295"/>
      <c r="C2303" s="295"/>
      <c r="D2303" s="312"/>
      <c r="E2303" s="310"/>
      <c r="F2303" s="310"/>
      <c r="G2303" s="310"/>
      <c r="H2303" s="311"/>
      <c r="I2303" s="249"/>
      <c r="J2303" s="249"/>
      <c r="K2303" s="92"/>
    </row>
    <row r="2304" spans="2:11" x14ac:dyDescent="0.2">
      <c r="B2304" s="295"/>
      <c r="C2304" s="295"/>
      <c r="D2304" s="312"/>
      <c r="E2304" s="310"/>
      <c r="F2304" s="310"/>
      <c r="G2304" s="310"/>
      <c r="H2304" s="311"/>
      <c r="I2304" s="249"/>
      <c r="J2304" s="249"/>
      <c r="K2304" s="92"/>
    </row>
    <row r="2305" spans="2:11" x14ac:dyDescent="0.2">
      <c r="B2305" s="295"/>
      <c r="C2305" s="295"/>
      <c r="D2305" s="312"/>
      <c r="E2305" s="310"/>
      <c r="F2305" s="310"/>
      <c r="G2305" s="310"/>
      <c r="H2305" s="311"/>
      <c r="I2305" s="249"/>
      <c r="J2305" s="249"/>
      <c r="K2305" s="92"/>
    </row>
    <row r="2306" spans="2:11" x14ac:dyDescent="0.2">
      <c r="B2306" s="295"/>
      <c r="C2306" s="295"/>
      <c r="D2306" s="312"/>
      <c r="E2306" s="310"/>
      <c r="F2306" s="310"/>
      <c r="G2306" s="310"/>
      <c r="H2306" s="311"/>
      <c r="I2306" s="249"/>
      <c r="J2306" s="249"/>
      <c r="K2306" s="92"/>
    </row>
    <row r="2307" spans="2:11" x14ac:dyDescent="0.2">
      <c r="B2307" s="295"/>
      <c r="C2307" s="295"/>
      <c r="D2307" s="312"/>
      <c r="E2307" s="310"/>
      <c r="F2307" s="310"/>
      <c r="G2307" s="310"/>
      <c r="H2307" s="311"/>
      <c r="I2307" s="249"/>
      <c r="J2307" s="249"/>
      <c r="K2307" s="92"/>
    </row>
    <row r="2308" spans="2:11" x14ac:dyDescent="0.2">
      <c r="B2308" s="295"/>
      <c r="C2308" s="295"/>
      <c r="D2308" s="312"/>
      <c r="E2308" s="310"/>
      <c r="F2308" s="310"/>
      <c r="G2308" s="310"/>
      <c r="H2308" s="311"/>
      <c r="I2308" s="249"/>
      <c r="J2308" s="249"/>
      <c r="K2308" s="92"/>
    </row>
    <row r="2309" spans="2:11" x14ac:dyDescent="0.2">
      <c r="B2309" s="295"/>
      <c r="C2309" s="295"/>
      <c r="D2309" s="312"/>
      <c r="E2309" s="310"/>
      <c r="F2309" s="310"/>
      <c r="G2309" s="310"/>
      <c r="H2309" s="311"/>
      <c r="I2309" s="249"/>
      <c r="J2309" s="249"/>
      <c r="K2309" s="92"/>
    </row>
    <row r="2310" spans="2:11" x14ac:dyDescent="0.2">
      <c r="B2310" s="295"/>
      <c r="C2310" s="295"/>
      <c r="D2310" s="312"/>
      <c r="E2310" s="310"/>
      <c r="F2310" s="310"/>
      <c r="G2310" s="310"/>
      <c r="H2310" s="311"/>
      <c r="I2310" s="249"/>
      <c r="J2310" s="249"/>
      <c r="K2310" s="92"/>
    </row>
    <row r="2311" spans="2:11" x14ac:dyDescent="0.2">
      <c r="B2311" s="295"/>
      <c r="C2311" s="295"/>
      <c r="D2311" s="312"/>
      <c r="E2311" s="310"/>
      <c r="F2311" s="310"/>
      <c r="G2311" s="310"/>
      <c r="H2311" s="311"/>
      <c r="I2311" s="249"/>
      <c r="J2311" s="249"/>
      <c r="K2311" s="92"/>
    </row>
    <row r="2312" spans="2:11" x14ac:dyDescent="0.2">
      <c r="B2312" s="295"/>
      <c r="C2312" s="295"/>
      <c r="D2312" s="312"/>
      <c r="E2312" s="310"/>
      <c r="F2312" s="310"/>
      <c r="G2312" s="310"/>
      <c r="H2312" s="311"/>
      <c r="I2312" s="249"/>
      <c r="J2312" s="249"/>
      <c r="K2312" s="92"/>
    </row>
    <row r="2313" spans="2:11" x14ac:dyDescent="0.2">
      <c r="B2313" s="295"/>
      <c r="C2313" s="295"/>
      <c r="D2313" s="312"/>
      <c r="E2313" s="310"/>
      <c r="F2313" s="310"/>
      <c r="G2313" s="310"/>
      <c r="H2313" s="311"/>
      <c r="I2313" s="249"/>
      <c r="J2313" s="249"/>
      <c r="K2313" s="92"/>
    </row>
    <row r="2314" spans="2:11" x14ac:dyDescent="0.2">
      <c r="B2314" s="295"/>
      <c r="C2314" s="295"/>
      <c r="D2314" s="312"/>
      <c r="E2314" s="310"/>
      <c r="F2314" s="310"/>
      <c r="G2314" s="310"/>
      <c r="H2314" s="311"/>
      <c r="I2314" s="249"/>
      <c r="J2314" s="249"/>
      <c r="K2314" s="92"/>
    </row>
    <row r="2315" spans="2:11" x14ac:dyDescent="0.2">
      <c r="B2315" s="295"/>
      <c r="C2315" s="295"/>
      <c r="D2315" s="312"/>
      <c r="E2315" s="310"/>
      <c r="F2315" s="310"/>
      <c r="G2315" s="310"/>
      <c r="H2315" s="311"/>
      <c r="I2315" s="249"/>
      <c r="J2315" s="249"/>
      <c r="K2315" s="92"/>
    </row>
    <row r="2316" spans="2:11" x14ac:dyDescent="0.2">
      <c r="B2316" s="295"/>
      <c r="C2316" s="295"/>
      <c r="D2316" s="312"/>
      <c r="E2316" s="310"/>
      <c r="F2316" s="310"/>
      <c r="G2316" s="310"/>
      <c r="H2316" s="311"/>
      <c r="I2316" s="249"/>
      <c r="J2316" s="249"/>
      <c r="K2316" s="92"/>
    </row>
    <row r="2317" spans="2:11" x14ac:dyDescent="0.2">
      <c r="B2317" s="295"/>
      <c r="C2317" s="295"/>
      <c r="D2317" s="312"/>
      <c r="E2317" s="310"/>
      <c r="F2317" s="310"/>
      <c r="G2317" s="310"/>
      <c r="H2317" s="311"/>
      <c r="I2317" s="249"/>
      <c r="J2317" s="249"/>
      <c r="K2317" s="92"/>
    </row>
    <row r="2318" spans="2:11" x14ac:dyDescent="0.2">
      <c r="B2318" s="295"/>
      <c r="C2318" s="295"/>
      <c r="D2318" s="312"/>
      <c r="E2318" s="310"/>
      <c r="F2318" s="310"/>
      <c r="G2318" s="310"/>
      <c r="H2318" s="311"/>
      <c r="I2318" s="249"/>
      <c r="J2318" s="249"/>
      <c r="K2318" s="92"/>
    </row>
    <row r="2319" spans="2:11" x14ac:dyDescent="0.2">
      <c r="B2319" s="295"/>
      <c r="C2319" s="295"/>
      <c r="D2319" s="312"/>
      <c r="E2319" s="310"/>
      <c r="F2319" s="310"/>
      <c r="G2319" s="310"/>
      <c r="H2319" s="311"/>
      <c r="I2319" s="249"/>
      <c r="J2319" s="249"/>
      <c r="K2319" s="92"/>
    </row>
    <row r="2320" spans="2:11" x14ac:dyDescent="0.2">
      <c r="B2320" s="295"/>
      <c r="C2320" s="295"/>
      <c r="D2320" s="312"/>
      <c r="E2320" s="310"/>
      <c r="F2320" s="310"/>
      <c r="G2320" s="310"/>
      <c r="H2320" s="311"/>
      <c r="I2320" s="249"/>
      <c r="J2320" s="249"/>
      <c r="K2320" s="92"/>
    </row>
    <row r="2321" spans="2:11" x14ac:dyDescent="0.2">
      <c r="B2321" s="295"/>
      <c r="C2321" s="295"/>
      <c r="D2321" s="312"/>
      <c r="E2321" s="310"/>
      <c r="F2321" s="310"/>
      <c r="G2321" s="310"/>
      <c r="H2321" s="311"/>
      <c r="I2321" s="249"/>
      <c r="J2321" s="249"/>
      <c r="K2321" s="92"/>
    </row>
    <row r="2322" spans="2:11" x14ac:dyDescent="0.2">
      <c r="B2322" s="295"/>
      <c r="C2322" s="295"/>
      <c r="D2322" s="312"/>
      <c r="E2322" s="310"/>
      <c r="F2322" s="310"/>
      <c r="G2322" s="310"/>
      <c r="H2322" s="311"/>
      <c r="I2322" s="249"/>
      <c r="J2322" s="249"/>
      <c r="K2322" s="92"/>
    </row>
    <row r="2323" spans="2:11" x14ac:dyDescent="0.2">
      <c r="B2323" s="295"/>
      <c r="C2323" s="295"/>
      <c r="D2323" s="312"/>
      <c r="E2323" s="310"/>
      <c r="F2323" s="310"/>
      <c r="G2323" s="310"/>
      <c r="H2323" s="311"/>
      <c r="I2323" s="249"/>
      <c r="J2323" s="249"/>
      <c r="K2323" s="92"/>
    </row>
    <row r="2324" spans="2:11" x14ac:dyDescent="0.2">
      <c r="B2324" s="295"/>
      <c r="C2324" s="295"/>
      <c r="D2324" s="312"/>
      <c r="E2324" s="310"/>
      <c r="F2324" s="310"/>
      <c r="G2324" s="310"/>
      <c r="H2324" s="311"/>
      <c r="I2324" s="249"/>
      <c r="J2324" s="249"/>
      <c r="K2324" s="92"/>
    </row>
    <row r="2325" spans="2:11" x14ac:dyDescent="0.2">
      <c r="B2325" s="295"/>
      <c r="C2325" s="295"/>
      <c r="D2325" s="312"/>
      <c r="E2325" s="310"/>
      <c r="F2325" s="310"/>
      <c r="G2325" s="310"/>
      <c r="H2325" s="311"/>
      <c r="I2325" s="249"/>
      <c r="J2325" s="249"/>
      <c r="K2325" s="92"/>
    </row>
    <row r="2326" spans="2:11" x14ac:dyDescent="0.2">
      <c r="B2326" s="295"/>
      <c r="C2326" s="295"/>
      <c r="D2326" s="312"/>
      <c r="E2326" s="310"/>
      <c r="F2326" s="310"/>
      <c r="G2326" s="310"/>
      <c r="H2326" s="311"/>
      <c r="I2326" s="249"/>
      <c r="J2326" s="249"/>
      <c r="K2326" s="92"/>
    </row>
    <row r="2327" spans="2:11" x14ac:dyDescent="0.2">
      <c r="B2327" s="295"/>
      <c r="C2327" s="295"/>
      <c r="D2327" s="312"/>
      <c r="E2327" s="310"/>
      <c r="F2327" s="310"/>
      <c r="G2327" s="310"/>
      <c r="H2327" s="311"/>
      <c r="I2327" s="249"/>
      <c r="J2327" s="249"/>
      <c r="K2327" s="92"/>
    </row>
    <row r="2328" spans="2:11" x14ac:dyDescent="0.2">
      <c r="B2328" s="295"/>
      <c r="C2328" s="295"/>
      <c r="D2328" s="312"/>
      <c r="E2328" s="310"/>
      <c r="F2328" s="310"/>
      <c r="G2328" s="310"/>
      <c r="H2328" s="311"/>
      <c r="I2328" s="249"/>
      <c r="J2328" s="249"/>
      <c r="K2328" s="92"/>
    </row>
    <row r="2329" spans="2:11" x14ac:dyDescent="0.2">
      <c r="B2329" s="295"/>
      <c r="C2329" s="295"/>
      <c r="D2329" s="312"/>
      <c r="E2329" s="310"/>
      <c r="F2329" s="310"/>
      <c r="G2329" s="310"/>
      <c r="H2329" s="311"/>
      <c r="I2329" s="249"/>
      <c r="J2329" s="249"/>
      <c r="K2329" s="92"/>
    </row>
    <row r="2330" spans="2:11" x14ac:dyDescent="0.2">
      <c r="B2330" s="295"/>
      <c r="C2330" s="295"/>
      <c r="D2330" s="312"/>
      <c r="E2330" s="310"/>
      <c r="F2330" s="310"/>
      <c r="G2330" s="310"/>
      <c r="H2330" s="311"/>
      <c r="I2330" s="249"/>
      <c r="J2330" s="249"/>
      <c r="K2330" s="92"/>
    </row>
    <row r="2331" spans="2:11" x14ac:dyDescent="0.2">
      <c r="B2331" s="295"/>
      <c r="C2331" s="295"/>
      <c r="D2331" s="312"/>
      <c r="E2331" s="310"/>
      <c r="F2331" s="310"/>
      <c r="G2331" s="310"/>
      <c r="H2331" s="311"/>
      <c r="I2331" s="249"/>
      <c r="J2331" s="249"/>
      <c r="K2331" s="92"/>
    </row>
    <row r="2332" spans="2:11" x14ac:dyDescent="0.2">
      <c r="B2332" s="295"/>
      <c r="C2332" s="295"/>
      <c r="D2332" s="312"/>
      <c r="E2332" s="310"/>
      <c r="F2332" s="310"/>
      <c r="G2332" s="310"/>
      <c r="H2332" s="311"/>
      <c r="I2332" s="249"/>
      <c r="J2332" s="249"/>
      <c r="K2332" s="92"/>
    </row>
    <row r="2333" spans="2:11" x14ac:dyDescent="0.2">
      <c r="B2333" s="295"/>
      <c r="C2333" s="295"/>
      <c r="D2333" s="312"/>
      <c r="E2333" s="310"/>
      <c r="F2333" s="310"/>
      <c r="G2333" s="310"/>
      <c r="H2333" s="311"/>
      <c r="I2333" s="249"/>
      <c r="J2333" s="249"/>
      <c r="K2333" s="92"/>
    </row>
    <row r="2334" spans="2:11" x14ac:dyDescent="0.2">
      <c r="B2334" s="295"/>
      <c r="C2334" s="295"/>
      <c r="D2334" s="312"/>
      <c r="E2334" s="310"/>
      <c r="F2334" s="310"/>
      <c r="G2334" s="310"/>
      <c r="H2334" s="311"/>
      <c r="I2334" s="249"/>
      <c r="J2334" s="249"/>
      <c r="K2334" s="92"/>
    </row>
    <row r="2335" spans="2:11" x14ac:dyDescent="0.2">
      <c r="B2335" s="295"/>
      <c r="C2335" s="295"/>
      <c r="D2335" s="312"/>
      <c r="E2335" s="310"/>
      <c r="F2335" s="310"/>
      <c r="G2335" s="310"/>
      <c r="H2335" s="311"/>
      <c r="I2335" s="249"/>
      <c r="J2335" s="249"/>
      <c r="K2335" s="92"/>
    </row>
    <row r="2336" spans="2:11" x14ac:dyDescent="0.2">
      <c r="B2336" s="295"/>
      <c r="C2336" s="295"/>
      <c r="D2336" s="312"/>
      <c r="E2336" s="310"/>
      <c r="F2336" s="310"/>
      <c r="G2336" s="310"/>
      <c r="H2336" s="311"/>
      <c r="I2336" s="249"/>
      <c r="J2336" s="249"/>
      <c r="K2336" s="92"/>
    </row>
    <row r="2337" spans="2:11" x14ac:dyDescent="0.2">
      <c r="B2337" s="295"/>
      <c r="C2337" s="295"/>
      <c r="D2337" s="312"/>
      <c r="E2337" s="310"/>
      <c r="F2337" s="310"/>
      <c r="G2337" s="310"/>
      <c r="H2337" s="311"/>
      <c r="I2337" s="249"/>
      <c r="J2337" s="249"/>
      <c r="K2337" s="92"/>
    </row>
    <row r="2338" spans="2:11" x14ac:dyDescent="0.2">
      <c r="B2338" s="295"/>
      <c r="C2338" s="295"/>
      <c r="D2338" s="312"/>
      <c r="E2338" s="310"/>
      <c r="F2338" s="310"/>
      <c r="G2338" s="310"/>
      <c r="H2338" s="311"/>
      <c r="I2338" s="249"/>
      <c r="J2338" s="249"/>
      <c r="K2338" s="92"/>
    </row>
    <row r="2339" spans="2:11" x14ac:dyDescent="0.2">
      <c r="B2339" s="295"/>
      <c r="C2339" s="295"/>
      <c r="D2339" s="312"/>
      <c r="E2339" s="310"/>
      <c r="F2339" s="310"/>
      <c r="G2339" s="310"/>
      <c r="H2339" s="311"/>
      <c r="I2339" s="249"/>
      <c r="J2339" s="249"/>
      <c r="K2339" s="92"/>
    </row>
    <row r="2340" spans="2:11" x14ac:dyDescent="0.2">
      <c r="B2340" s="295"/>
      <c r="C2340" s="295"/>
      <c r="D2340" s="312"/>
      <c r="E2340" s="310"/>
      <c r="F2340" s="310"/>
      <c r="G2340" s="310"/>
      <c r="H2340" s="311"/>
      <c r="I2340" s="249"/>
      <c r="J2340" s="249"/>
      <c r="K2340" s="92"/>
    </row>
    <row r="2341" spans="2:11" x14ac:dyDescent="0.2">
      <c r="B2341" s="295"/>
      <c r="C2341" s="295"/>
      <c r="D2341" s="312"/>
      <c r="E2341" s="310"/>
      <c r="F2341" s="310"/>
      <c r="G2341" s="310"/>
      <c r="H2341" s="311"/>
      <c r="I2341" s="249"/>
      <c r="J2341" s="249"/>
      <c r="K2341" s="92"/>
    </row>
    <row r="2342" spans="2:11" x14ac:dyDescent="0.2">
      <c r="B2342" s="295"/>
      <c r="C2342" s="295"/>
      <c r="D2342" s="312"/>
      <c r="E2342" s="310"/>
      <c r="F2342" s="310"/>
      <c r="G2342" s="310"/>
      <c r="H2342" s="311"/>
      <c r="I2342" s="249"/>
      <c r="J2342" s="249"/>
      <c r="K2342" s="92"/>
    </row>
    <row r="2343" spans="2:11" x14ac:dyDescent="0.2">
      <c r="B2343" s="295"/>
      <c r="C2343" s="295"/>
      <c r="D2343" s="312"/>
      <c r="E2343" s="310"/>
      <c r="F2343" s="310"/>
      <c r="G2343" s="310"/>
      <c r="H2343" s="311"/>
      <c r="I2343" s="249"/>
      <c r="J2343" s="249"/>
      <c r="K2343" s="92"/>
    </row>
    <row r="2344" spans="2:11" x14ac:dyDescent="0.2">
      <c r="B2344" s="295"/>
      <c r="C2344" s="295"/>
      <c r="D2344" s="312"/>
      <c r="E2344" s="310"/>
      <c r="F2344" s="310"/>
      <c r="G2344" s="310"/>
      <c r="H2344" s="311"/>
      <c r="I2344" s="249"/>
      <c r="J2344" s="249"/>
      <c r="K2344" s="92"/>
    </row>
    <row r="2345" spans="2:11" x14ac:dyDescent="0.2">
      <c r="B2345" s="295"/>
      <c r="C2345" s="295"/>
      <c r="D2345" s="312"/>
      <c r="E2345" s="310"/>
      <c r="F2345" s="310"/>
      <c r="G2345" s="310"/>
      <c r="H2345" s="311"/>
      <c r="I2345" s="249"/>
      <c r="J2345" s="249"/>
      <c r="K2345" s="92"/>
    </row>
    <row r="2346" spans="2:11" x14ac:dyDescent="0.2">
      <c r="B2346" s="295"/>
      <c r="C2346" s="295"/>
      <c r="D2346" s="312"/>
      <c r="E2346" s="310"/>
      <c r="F2346" s="310"/>
      <c r="G2346" s="310"/>
      <c r="H2346" s="311"/>
      <c r="I2346" s="249"/>
      <c r="J2346" s="249"/>
      <c r="K2346" s="92"/>
    </row>
    <row r="2347" spans="2:11" x14ac:dyDescent="0.2">
      <c r="B2347" s="295"/>
      <c r="C2347" s="295"/>
      <c r="D2347" s="312"/>
      <c r="E2347" s="310"/>
      <c r="F2347" s="310"/>
      <c r="G2347" s="310"/>
      <c r="H2347" s="311"/>
      <c r="I2347" s="249"/>
      <c r="J2347" s="249"/>
      <c r="K2347" s="92"/>
    </row>
    <row r="2348" spans="2:11" x14ac:dyDescent="0.2">
      <c r="B2348" s="295"/>
      <c r="C2348" s="295"/>
      <c r="D2348" s="312"/>
      <c r="E2348" s="310"/>
      <c r="F2348" s="310"/>
      <c r="G2348" s="310"/>
      <c r="H2348" s="311"/>
      <c r="I2348" s="249"/>
      <c r="J2348" s="249"/>
      <c r="K2348" s="92"/>
    </row>
    <row r="2349" spans="2:11" x14ac:dyDescent="0.2">
      <c r="B2349" s="295"/>
      <c r="C2349" s="295"/>
      <c r="D2349" s="312"/>
      <c r="E2349" s="310"/>
      <c r="F2349" s="310"/>
      <c r="G2349" s="310"/>
      <c r="H2349" s="311"/>
      <c r="I2349" s="249"/>
      <c r="J2349" s="249"/>
      <c r="K2349" s="92"/>
    </row>
    <row r="2350" spans="2:11" x14ac:dyDescent="0.2">
      <c r="B2350" s="295"/>
      <c r="C2350" s="295"/>
      <c r="D2350" s="312"/>
      <c r="E2350" s="310"/>
      <c r="F2350" s="310"/>
      <c r="G2350" s="310"/>
      <c r="H2350" s="311"/>
      <c r="I2350" s="249"/>
      <c r="J2350" s="249"/>
      <c r="K2350" s="92"/>
    </row>
    <row r="2351" spans="2:11" x14ac:dyDescent="0.2">
      <c r="B2351" s="295"/>
      <c r="C2351" s="295"/>
      <c r="D2351" s="312"/>
      <c r="E2351" s="310"/>
      <c r="F2351" s="310"/>
      <c r="G2351" s="310"/>
      <c r="H2351" s="311"/>
      <c r="I2351" s="249"/>
      <c r="J2351" s="249"/>
      <c r="K2351" s="92"/>
    </row>
    <row r="2352" spans="2:11" x14ac:dyDescent="0.2">
      <c r="B2352" s="295"/>
      <c r="C2352" s="295"/>
      <c r="D2352" s="312"/>
      <c r="E2352" s="310"/>
      <c r="F2352" s="310"/>
      <c r="G2352" s="310"/>
      <c r="H2352" s="311"/>
      <c r="I2352" s="249"/>
      <c r="J2352" s="249"/>
      <c r="K2352" s="92"/>
    </row>
    <row r="2353" spans="2:11" x14ac:dyDescent="0.2">
      <c r="B2353" s="295"/>
      <c r="C2353" s="295"/>
      <c r="D2353" s="312"/>
      <c r="E2353" s="310"/>
      <c r="F2353" s="310"/>
      <c r="G2353" s="310"/>
      <c r="H2353" s="311"/>
      <c r="I2353" s="249"/>
      <c r="J2353" s="249"/>
      <c r="K2353" s="92"/>
    </row>
    <row r="2354" spans="2:11" x14ac:dyDescent="0.2">
      <c r="B2354" s="295"/>
      <c r="C2354" s="295"/>
      <c r="D2354" s="312"/>
      <c r="E2354" s="310"/>
      <c r="F2354" s="310"/>
      <c r="G2354" s="310"/>
      <c r="H2354" s="311"/>
      <c r="I2354" s="249"/>
      <c r="J2354" s="249"/>
      <c r="K2354" s="92"/>
    </row>
    <row r="2355" spans="2:11" x14ac:dyDescent="0.2">
      <c r="B2355" s="295"/>
      <c r="C2355" s="295"/>
      <c r="D2355" s="312"/>
      <c r="E2355" s="310"/>
      <c r="F2355" s="310"/>
      <c r="G2355" s="310"/>
      <c r="H2355" s="311"/>
      <c r="I2355" s="249"/>
      <c r="J2355" s="249"/>
      <c r="K2355" s="92"/>
    </row>
    <row r="2356" spans="2:11" x14ac:dyDescent="0.2">
      <c r="B2356" s="295"/>
      <c r="C2356" s="295"/>
      <c r="D2356" s="312"/>
      <c r="E2356" s="310"/>
      <c r="F2356" s="310"/>
      <c r="G2356" s="310"/>
      <c r="H2356" s="311"/>
      <c r="I2356" s="249"/>
      <c r="J2356" s="249"/>
      <c r="K2356" s="92"/>
    </row>
    <row r="2357" spans="2:11" x14ac:dyDescent="0.2">
      <c r="B2357" s="295"/>
      <c r="C2357" s="295"/>
      <c r="D2357" s="312"/>
      <c r="E2357" s="310"/>
      <c r="F2357" s="310"/>
      <c r="G2357" s="310"/>
      <c r="H2357" s="311"/>
      <c r="I2357" s="249"/>
      <c r="J2357" s="249"/>
      <c r="K2357" s="92"/>
    </row>
    <row r="2358" spans="2:11" x14ac:dyDescent="0.2">
      <c r="B2358" s="295"/>
      <c r="C2358" s="295"/>
      <c r="D2358" s="312"/>
      <c r="E2358" s="310"/>
      <c r="F2358" s="310"/>
      <c r="G2358" s="310"/>
      <c r="H2358" s="311"/>
      <c r="I2358" s="249"/>
      <c r="J2358" s="249"/>
      <c r="K2358" s="92"/>
    </row>
    <row r="2359" spans="2:11" x14ac:dyDescent="0.2">
      <c r="B2359" s="295"/>
      <c r="C2359" s="295"/>
      <c r="D2359" s="312"/>
      <c r="E2359" s="310"/>
      <c r="F2359" s="310"/>
      <c r="G2359" s="310"/>
      <c r="H2359" s="311"/>
      <c r="I2359" s="249"/>
      <c r="J2359" s="249"/>
      <c r="K2359" s="92"/>
    </row>
    <row r="2360" spans="2:11" x14ac:dyDescent="0.2">
      <c r="B2360" s="295"/>
      <c r="C2360" s="295"/>
      <c r="D2360" s="312"/>
      <c r="E2360" s="310"/>
      <c r="F2360" s="310"/>
      <c r="G2360" s="310"/>
      <c r="H2360" s="311"/>
      <c r="I2360" s="249"/>
      <c r="J2360" s="249"/>
      <c r="K2360" s="92"/>
    </row>
    <row r="2361" spans="2:11" x14ac:dyDescent="0.2">
      <c r="B2361" s="295"/>
      <c r="C2361" s="295"/>
      <c r="D2361" s="312"/>
      <c r="E2361" s="310"/>
      <c r="F2361" s="310"/>
      <c r="G2361" s="310"/>
      <c r="H2361" s="311"/>
      <c r="I2361" s="249"/>
      <c r="J2361" s="249"/>
      <c r="K2361" s="92"/>
    </row>
    <row r="2362" spans="2:11" x14ac:dyDescent="0.2">
      <c r="B2362" s="295"/>
      <c r="C2362" s="295"/>
      <c r="D2362" s="312"/>
      <c r="E2362" s="310"/>
      <c r="F2362" s="310"/>
      <c r="G2362" s="310"/>
      <c r="H2362" s="311"/>
      <c r="I2362" s="249"/>
      <c r="J2362" s="249"/>
      <c r="K2362" s="92"/>
    </row>
    <row r="2363" spans="2:11" x14ac:dyDescent="0.2">
      <c r="B2363" s="295"/>
      <c r="C2363" s="295"/>
      <c r="D2363" s="312"/>
      <c r="E2363" s="310"/>
      <c r="F2363" s="310"/>
      <c r="G2363" s="310"/>
      <c r="H2363" s="311"/>
      <c r="I2363" s="249"/>
      <c r="J2363" s="249"/>
      <c r="K2363" s="92"/>
    </row>
    <row r="2364" spans="2:11" x14ac:dyDescent="0.2">
      <c r="B2364" s="295"/>
      <c r="C2364" s="295"/>
      <c r="D2364" s="312"/>
      <c r="E2364" s="310"/>
      <c r="F2364" s="310"/>
      <c r="G2364" s="310"/>
      <c r="H2364" s="311"/>
      <c r="I2364" s="249"/>
      <c r="J2364" s="249"/>
      <c r="K2364" s="92"/>
    </row>
    <row r="2365" spans="2:11" x14ac:dyDescent="0.2">
      <c r="B2365" s="295"/>
      <c r="C2365" s="295"/>
      <c r="D2365" s="312"/>
      <c r="E2365" s="310"/>
      <c r="F2365" s="310"/>
      <c r="G2365" s="310"/>
      <c r="H2365" s="311"/>
      <c r="I2365" s="249"/>
      <c r="J2365" s="249"/>
      <c r="K2365" s="92"/>
    </row>
    <row r="2366" spans="2:11" x14ac:dyDescent="0.2">
      <c r="B2366" s="295"/>
      <c r="C2366" s="295"/>
      <c r="D2366" s="312"/>
      <c r="E2366" s="310"/>
      <c r="F2366" s="310"/>
      <c r="G2366" s="310"/>
      <c r="H2366" s="311"/>
      <c r="I2366" s="249"/>
      <c r="J2366" s="249"/>
      <c r="K2366" s="92"/>
    </row>
    <row r="2367" spans="2:11" x14ac:dyDescent="0.2">
      <c r="B2367" s="295"/>
      <c r="C2367" s="295"/>
      <c r="D2367" s="312"/>
      <c r="E2367" s="310"/>
      <c r="F2367" s="310"/>
      <c r="G2367" s="310"/>
      <c r="H2367" s="311"/>
      <c r="I2367" s="249"/>
      <c r="J2367" s="249"/>
      <c r="K2367" s="92"/>
    </row>
    <row r="2368" spans="2:11" x14ac:dyDescent="0.2">
      <c r="B2368" s="295"/>
      <c r="C2368" s="295"/>
      <c r="D2368" s="312"/>
      <c r="E2368" s="310"/>
      <c r="F2368" s="310"/>
      <c r="G2368" s="310"/>
      <c r="H2368" s="311"/>
      <c r="I2368" s="249"/>
      <c r="J2368" s="249"/>
      <c r="K2368" s="92"/>
    </row>
    <row r="2369" spans="2:11" x14ac:dyDescent="0.2">
      <c r="B2369" s="295"/>
      <c r="C2369" s="295"/>
      <c r="D2369" s="312"/>
      <c r="E2369" s="310"/>
      <c r="F2369" s="310"/>
      <c r="G2369" s="310"/>
      <c r="H2369" s="311"/>
      <c r="I2369" s="249"/>
      <c r="J2369" s="249"/>
      <c r="K2369" s="92"/>
    </row>
    <row r="2370" spans="2:11" x14ac:dyDescent="0.2">
      <c r="B2370" s="295"/>
      <c r="C2370" s="295"/>
      <c r="D2370" s="312"/>
      <c r="E2370" s="310"/>
      <c r="F2370" s="310"/>
      <c r="G2370" s="310"/>
      <c r="H2370" s="311"/>
      <c r="I2370" s="249"/>
      <c r="J2370" s="249"/>
      <c r="K2370" s="92"/>
    </row>
    <row r="2371" spans="2:11" x14ac:dyDescent="0.2">
      <c r="B2371" s="295"/>
      <c r="C2371" s="295"/>
      <c r="D2371" s="312"/>
      <c r="E2371" s="310"/>
      <c r="F2371" s="310"/>
      <c r="G2371" s="310"/>
      <c r="H2371" s="311"/>
      <c r="I2371" s="249"/>
      <c r="J2371" s="249"/>
      <c r="K2371" s="92"/>
    </row>
    <row r="2372" spans="2:11" x14ac:dyDescent="0.2">
      <c r="B2372" s="295"/>
      <c r="C2372" s="295"/>
      <c r="D2372" s="312"/>
      <c r="E2372" s="310"/>
      <c r="F2372" s="310"/>
      <c r="G2372" s="310"/>
      <c r="H2372" s="311"/>
      <c r="I2372" s="249"/>
      <c r="J2372" s="249"/>
      <c r="K2372" s="92"/>
    </row>
    <row r="2373" spans="2:11" x14ac:dyDescent="0.2">
      <c r="B2373" s="295"/>
      <c r="C2373" s="295"/>
      <c r="D2373" s="312"/>
      <c r="E2373" s="310"/>
      <c r="F2373" s="310"/>
      <c r="G2373" s="310"/>
      <c r="H2373" s="311"/>
      <c r="I2373" s="249"/>
      <c r="J2373" s="249"/>
      <c r="K2373" s="92"/>
    </row>
    <row r="2374" spans="2:11" x14ac:dyDescent="0.2">
      <c r="B2374" s="295"/>
      <c r="C2374" s="295"/>
      <c r="D2374" s="312"/>
      <c r="E2374" s="310"/>
      <c r="F2374" s="310"/>
      <c r="G2374" s="310"/>
      <c r="H2374" s="311"/>
      <c r="I2374" s="249"/>
      <c r="J2374" s="249"/>
      <c r="K2374" s="92"/>
    </row>
    <row r="2375" spans="2:11" x14ac:dyDescent="0.2">
      <c r="B2375" s="295"/>
      <c r="C2375" s="295"/>
      <c r="D2375" s="312"/>
      <c r="E2375" s="310"/>
      <c r="F2375" s="310"/>
      <c r="G2375" s="310"/>
      <c r="H2375" s="311"/>
      <c r="I2375" s="249"/>
      <c r="J2375" s="249"/>
      <c r="K2375" s="92"/>
    </row>
    <row r="2376" spans="2:11" x14ac:dyDescent="0.2">
      <c r="B2376" s="295"/>
      <c r="C2376" s="295"/>
      <c r="D2376" s="312"/>
      <c r="E2376" s="310"/>
      <c r="F2376" s="310"/>
      <c r="G2376" s="310"/>
      <c r="H2376" s="311"/>
      <c r="I2376" s="249"/>
      <c r="J2376" s="249"/>
      <c r="K2376" s="92"/>
    </row>
    <row r="2377" spans="2:11" x14ac:dyDescent="0.2">
      <c r="B2377" s="295"/>
      <c r="C2377" s="295"/>
      <c r="D2377" s="312"/>
      <c r="E2377" s="310"/>
      <c r="F2377" s="310"/>
      <c r="G2377" s="310"/>
      <c r="H2377" s="311"/>
      <c r="I2377" s="249"/>
      <c r="J2377" s="249"/>
      <c r="K2377" s="92"/>
    </row>
    <row r="2378" spans="2:11" x14ac:dyDescent="0.2">
      <c r="B2378" s="295"/>
      <c r="C2378" s="295"/>
      <c r="D2378" s="312"/>
      <c r="E2378" s="310"/>
      <c r="F2378" s="310"/>
      <c r="G2378" s="310"/>
      <c r="H2378" s="311"/>
      <c r="I2378" s="249"/>
      <c r="J2378" s="249"/>
      <c r="K2378" s="92"/>
    </row>
    <row r="2379" spans="2:11" x14ac:dyDescent="0.2">
      <c r="B2379" s="295"/>
      <c r="C2379" s="295"/>
      <c r="D2379" s="312"/>
      <c r="E2379" s="310"/>
      <c r="F2379" s="310"/>
      <c r="G2379" s="310"/>
      <c r="H2379" s="311"/>
      <c r="I2379" s="249"/>
      <c r="J2379" s="249"/>
      <c r="K2379" s="92"/>
    </row>
    <row r="2380" spans="2:11" x14ac:dyDescent="0.2">
      <c r="B2380" s="295"/>
      <c r="C2380" s="295"/>
      <c r="D2380" s="312"/>
      <c r="E2380" s="310"/>
      <c r="F2380" s="310"/>
      <c r="G2380" s="310"/>
      <c r="H2380" s="311"/>
      <c r="I2380" s="249"/>
      <c r="J2380" s="249"/>
      <c r="K2380" s="92"/>
    </row>
    <row r="2381" spans="2:11" x14ac:dyDescent="0.2">
      <c r="B2381" s="295"/>
      <c r="C2381" s="295"/>
      <c r="D2381" s="312"/>
      <c r="E2381" s="310"/>
      <c r="F2381" s="310"/>
      <c r="G2381" s="310"/>
      <c r="H2381" s="311"/>
      <c r="I2381" s="249"/>
      <c r="J2381" s="249"/>
      <c r="K2381" s="92"/>
    </row>
    <row r="2382" spans="2:11" x14ac:dyDescent="0.2">
      <c r="B2382" s="295"/>
      <c r="C2382" s="295"/>
      <c r="D2382" s="312"/>
      <c r="E2382" s="310"/>
      <c r="F2382" s="310"/>
      <c r="G2382" s="310"/>
      <c r="H2382" s="311"/>
      <c r="I2382" s="249"/>
      <c r="J2382" s="249"/>
      <c r="K2382" s="92"/>
    </row>
    <row r="2383" spans="2:11" x14ac:dyDescent="0.2">
      <c r="B2383" s="295"/>
      <c r="C2383" s="295"/>
      <c r="D2383" s="312"/>
      <c r="E2383" s="310"/>
      <c r="F2383" s="310"/>
      <c r="G2383" s="310"/>
      <c r="H2383" s="311"/>
      <c r="I2383" s="249"/>
      <c r="J2383" s="249"/>
      <c r="K2383" s="92"/>
    </row>
    <row r="2384" spans="2:11" x14ac:dyDescent="0.2">
      <c r="B2384" s="295"/>
      <c r="C2384" s="295"/>
      <c r="D2384" s="312"/>
      <c r="E2384" s="310"/>
      <c r="F2384" s="310"/>
      <c r="G2384" s="310"/>
      <c r="H2384" s="311"/>
      <c r="I2384" s="249"/>
      <c r="J2384" s="249"/>
      <c r="K2384" s="92"/>
    </row>
    <row r="2385" spans="2:11" x14ac:dyDescent="0.2">
      <c r="B2385" s="295"/>
      <c r="C2385" s="295"/>
      <c r="D2385" s="312"/>
      <c r="E2385" s="310"/>
      <c r="F2385" s="310"/>
      <c r="G2385" s="310"/>
      <c r="H2385" s="311"/>
      <c r="I2385" s="249"/>
      <c r="J2385" s="249"/>
      <c r="K2385" s="92"/>
    </row>
    <row r="2386" spans="2:11" x14ac:dyDescent="0.2">
      <c r="B2386" s="295"/>
      <c r="C2386" s="295"/>
      <c r="D2386" s="312"/>
      <c r="E2386" s="310"/>
      <c r="F2386" s="310"/>
      <c r="G2386" s="310"/>
      <c r="H2386" s="311"/>
      <c r="I2386" s="249"/>
      <c r="J2386" s="249"/>
      <c r="K2386" s="92"/>
    </row>
    <row r="2387" spans="2:11" x14ac:dyDescent="0.2">
      <c r="B2387" s="295"/>
      <c r="C2387" s="295"/>
      <c r="D2387" s="312"/>
      <c r="E2387" s="310"/>
      <c r="F2387" s="310"/>
      <c r="G2387" s="310"/>
      <c r="H2387" s="311"/>
      <c r="I2387" s="249"/>
      <c r="J2387" s="249"/>
      <c r="K2387" s="92"/>
    </row>
    <row r="2388" spans="2:11" x14ac:dyDescent="0.2">
      <c r="B2388" s="295"/>
      <c r="C2388" s="295"/>
      <c r="D2388" s="312"/>
      <c r="E2388" s="310"/>
      <c r="F2388" s="310"/>
      <c r="G2388" s="310"/>
      <c r="H2388" s="311"/>
      <c r="I2388" s="249"/>
      <c r="J2388" s="249"/>
      <c r="K2388" s="92"/>
    </row>
    <row r="2389" spans="2:11" x14ac:dyDescent="0.2">
      <c r="B2389" s="295"/>
      <c r="C2389" s="295"/>
      <c r="D2389" s="312"/>
      <c r="E2389" s="310"/>
      <c r="F2389" s="310"/>
      <c r="G2389" s="310"/>
      <c r="H2389" s="311"/>
      <c r="I2389" s="249"/>
      <c r="J2389" s="249"/>
      <c r="K2389" s="92"/>
    </row>
    <row r="2390" spans="2:11" x14ac:dyDescent="0.2">
      <c r="B2390" s="295"/>
      <c r="C2390" s="295"/>
      <c r="D2390" s="312"/>
      <c r="E2390" s="310"/>
      <c r="F2390" s="310"/>
      <c r="G2390" s="310"/>
      <c r="H2390" s="311"/>
      <c r="I2390" s="249"/>
      <c r="J2390" s="249"/>
      <c r="K2390" s="92"/>
    </row>
    <row r="2391" spans="2:11" x14ac:dyDescent="0.2">
      <c r="B2391" s="295"/>
      <c r="C2391" s="295"/>
      <c r="D2391" s="312"/>
      <c r="E2391" s="310"/>
      <c r="F2391" s="310"/>
      <c r="G2391" s="310"/>
      <c r="H2391" s="311"/>
      <c r="I2391" s="249"/>
      <c r="J2391" s="249"/>
      <c r="K2391" s="92"/>
    </row>
    <row r="2392" spans="2:11" x14ac:dyDescent="0.2">
      <c r="B2392" s="295"/>
      <c r="C2392" s="295"/>
      <c r="D2392" s="312"/>
      <c r="E2392" s="310"/>
      <c r="F2392" s="310"/>
      <c r="G2392" s="310"/>
      <c r="H2392" s="311"/>
      <c r="I2392" s="249"/>
      <c r="J2392" s="249"/>
      <c r="K2392" s="92"/>
    </row>
    <row r="2393" spans="2:11" x14ac:dyDescent="0.2">
      <c r="B2393" s="295"/>
      <c r="C2393" s="295"/>
      <c r="D2393" s="312"/>
      <c r="E2393" s="310"/>
      <c r="F2393" s="310"/>
      <c r="G2393" s="310"/>
      <c r="H2393" s="311"/>
      <c r="I2393" s="249"/>
      <c r="J2393" s="249"/>
      <c r="K2393" s="92"/>
    </row>
    <row r="2394" spans="2:11" x14ac:dyDescent="0.2">
      <c r="B2394" s="295"/>
      <c r="C2394" s="295"/>
      <c r="D2394" s="312"/>
      <c r="E2394" s="310"/>
      <c r="F2394" s="310"/>
      <c r="G2394" s="310"/>
      <c r="H2394" s="311"/>
      <c r="I2394" s="249"/>
      <c r="J2394" s="249"/>
      <c r="K2394" s="92"/>
    </row>
    <row r="2395" spans="2:11" x14ac:dyDescent="0.2">
      <c r="B2395" s="295"/>
      <c r="C2395" s="295"/>
      <c r="D2395" s="312"/>
      <c r="E2395" s="310"/>
      <c r="F2395" s="310"/>
      <c r="G2395" s="310"/>
      <c r="H2395" s="311"/>
      <c r="I2395" s="249"/>
      <c r="J2395" s="249"/>
      <c r="K2395" s="92"/>
    </row>
    <row r="2396" spans="2:11" x14ac:dyDescent="0.2">
      <c r="B2396" s="295"/>
      <c r="C2396" s="295"/>
      <c r="D2396" s="312"/>
      <c r="E2396" s="310"/>
      <c r="F2396" s="310"/>
      <c r="G2396" s="310"/>
      <c r="H2396" s="311"/>
      <c r="I2396" s="249"/>
      <c r="J2396" s="249"/>
      <c r="K2396" s="92"/>
    </row>
    <row r="2397" spans="2:11" x14ac:dyDescent="0.2">
      <c r="B2397" s="295"/>
      <c r="C2397" s="295"/>
      <c r="D2397" s="312"/>
      <c r="E2397" s="310"/>
      <c r="F2397" s="310"/>
      <c r="G2397" s="310"/>
      <c r="H2397" s="311"/>
      <c r="I2397" s="249"/>
      <c r="J2397" s="249"/>
      <c r="K2397" s="92"/>
    </row>
    <row r="2398" spans="2:11" x14ac:dyDescent="0.2">
      <c r="B2398" s="295"/>
      <c r="C2398" s="295"/>
      <c r="D2398" s="312"/>
      <c r="E2398" s="310"/>
      <c r="F2398" s="310"/>
      <c r="G2398" s="310"/>
      <c r="H2398" s="311"/>
      <c r="I2398" s="249"/>
      <c r="J2398" s="249"/>
      <c r="K2398" s="92"/>
    </row>
    <row r="2399" spans="2:11" x14ac:dyDescent="0.2">
      <c r="B2399" s="295"/>
      <c r="C2399" s="295"/>
      <c r="D2399" s="312"/>
      <c r="E2399" s="310"/>
      <c r="F2399" s="310"/>
      <c r="G2399" s="310"/>
      <c r="H2399" s="311"/>
      <c r="I2399" s="249"/>
      <c r="J2399" s="249"/>
      <c r="K2399" s="92"/>
    </row>
    <row r="2400" spans="2:11" x14ac:dyDescent="0.2">
      <c r="B2400" s="295"/>
      <c r="C2400" s="295"/>
      <c r="D2400" s="312"/>
      <c r="E2400" s="310"/>
      <c r="F2400" s="310"/>
      <c r="G2400" s="310"/>
      <c r="H2400" s="311"/>
      <c r="I2400" s="249"/>
      <c r="J2400" s="249"/>
      <c r="K2400" s="92"/>
    </row>
    <row r="2401" spans="2:11" x14ac:dyDescent="0.2">
      <c r="B2401" s="295"/>
      <c r="C2401" s="295"/>
      <c r="D2401" s="312"/>
      <c r="E2401" s="310"/>
      <c r="F2401" s="310"/>
      <c r="G2401" s="310"/>
      <c r="H2401" s="311"/>
      <c r="I2401" s="249"/>
      <c r="J2401" s="249"/>
      <c r="K2401" s="92"/>
    </row>
    <row r="2402" spans="2:11" x14ac:dyDescent="0.2">
      <c r="B2402" s="295"/>
      <c r="C2402" s="295"/>
      <c r="D2402" s="312"/>
      <c r="E2402" s="310"/>
      <c r="F2402" s="310"/>
      <c r="G2402" s="310"/>
      <c r="H2402" s="311"/>
      <c r="I2402" s="249"/>
      <c r="J2402" s="249"/>
      <c r="K2402" s="92"/>
    </row>
    <row r="2403" spans="2:11" x14ac:dyDescent="0.2">
      <c r="B2403" s="295"/>
      <c r="C2403" s="295"/>
      <c r="D2403" s="312"/>
      <c r="E2403" s="310"/>
      <c r="F2403" s="310"/>
      <c r="G2403" s="310"/>
      <c r="H2403" s="311"/>
      <c r="I2403" s="249"/>
      <c r="J2403" s="249"/>
      <c r="K2403" s="92"/>
    </row>
    <row r="2404" spans="2:11" x14ac:dyDescent="0.2">
      <c r="B2404" s="295"/>
      <c r="C2404" s="295"/>
      <c r="D2404" s="312"/>
      <c r="E2404" s="310"/>
      <c r="F2404" s="310"/>
      <c r="G2404" s="310"/>
      <c r="H2404" s="311"/>
      <c r="I2404" s="249"/>
      <c r="J2404" s="249"/>
      <c r="K2404" s="92"/>
    </row>
    <row r="2405" spans="2:11" x14ac:dyDescent="0.2">
      <c r="B2405" s="295"/>
      <c r="C2405" s="295"/>
      <c r="D2405" s="312"/>
      <c r="E2405" s="310"/>
      <c r="F2405" s="310"/>
      <c r="G2405" s="310"/>
      <c r="H2405" s="311"/>
      <c r="I2405" s="249"/>
      <c r="J2405" s="249"/>
      <c r="K2405" s="92"/>
    </row>
    <row r="2406" spans="2:11" x14ac:dyDescent="0.2">
      <c r="B2406" s="295"/>
      <c r="C2406" s="295"/>
      <c r="D2406" s="312"/>
      <c r="E2406" s="310"/>
      <c r="F2406" s="310"/>
      <c r="G2406" s="310"/>
      <c r="H2406" s="311"/>
      <c r="I2406" s="249"/>
      <c r="J2406" s="249"/>
      <c r="K2406" s="92"/>
    </row>
    <row r="2407" spans="2:11" x14ac:dyDescent="0.2">
      <c r="B2407" s="295"/>
      <c r="C2407" s="295"/>
      <c r="D2407" s="312"/>
      <c r="E2407" s="310"/>
      <c r="F2407" s="310"/>
      <c r="G2407" s="310"/>
      <c r="H2407" s="311"/>
      <c r="I2407" s="249"/>
      <c r="J2407" s="249"/>
      <c r="K2407" s="92"/>
    </row>
    <row r="2408" spans="2:11" x14ac:dyDescent="0.2">
      <c r="B2408" s="295"/>
      <c r="C2408" s="295"/>
      <c r="D2408" s="312"/>
      <c r="E2408" s="310"/>
      <c r="F2408" s="310"/>
      <c r="G2408" s="310"/>
      <c r="H2408" s="311"/>
      <c r="I2408" s="249"/>
      <c r="J2408" s="249"/>
      <c r="K2408" s="92"/>
    </row>
    <row r="2409" spans="2:11" x14ac:dyDescent="0.2">
      <c r="B2409" s="295"/>
      <c r="C2409" s="295"/>
      <c r="D2409" s="312"/>
      <c r="E2409" s="310"/>
      <c r="F2409" s="310"/>
      <c r="G2409" s="310"/>
      <c r="H2409" s="311"/>
      <c r="I2409" s="249"/>
      <c r="J2409" s="249"/>
      <c r="K2409" s="92"/>
    </row>
    <row r="2410" spans="2:11" x14ac:dyDescent="0.2">
      <c r="B2410" s="295"/>
      <c r="C2410" s="295"/>
      <c r="D2410" s="312"/>
      <c r="E2410" s="310"/>
      <c r="F2410" s="310"/>
      <c r="G2410" s="310"/>
      <c r="H2410" s="311"/>
      <c r="I2410" s="249"/>
      <c r="J2410" s="249"/>
      <c r="K2410" s="92"/>
    </row>
    <row r="2411" spans="2:11" x14ac:dyDescent="0.2">
      <c r="B2411" s="295"/>
      <c r="C2411" s="295"/>
      <c r="D2411" s="312"/>
      <c r="E2411" s="310"/>
      <c r="F2411" s="310"/>
      <c r="G2411" s="310"/>
      <c r="H2411" s="311"/>
      <c r="I2411" s="249"/>
      <c r="J2411" s="249"/>
      <c r="K2411" s="92"/>
    </row>
    <row r="2412" spans="2:11" x14ac:dyDescent="0.2">
      <c r="B2412" s="295"/>
      <c r="C2412" s="295"/>
      <c r="D2412" s="312"/>
      <c r="E2412" s="310"/>
      <c r="F2412" s="310"/>
      <c r="G2412" s="310"/>
      <c r="H2412" s="311"/>
      <c r="I2412" s="249"/>
      <c r="J2412" s="249"/>
      <c r="K2412" s="92"/>
    </row>
    <row r="2413" spans="2:11" x14ac:dyDescent="0.2">
      <c r="B2413" s="295"/>
      <c r="C2413" s="295"/>
      <c r="D2413" s="312"/>
      <c r="E2413" s="310"/>
      <c r="F2413" s="310"/>
      <c r="G2413" s="310"/>
      <c r="H2413" s="311"/>
      <c r="I2413" s="249"/>
      <c r="J2413" s="249"/>
      <c r="K2413" s="92"/>
    </row>
    <row r="2414" spans="2:11" x14ac:dyDescent="0.2">
      <c r="B2414" s="295"/>
      <c r="C2414" s="295"/>
      <c r="D2414" s="312"/>
      <c r="E2414" s="310"/>
      <c r="F2414" s="310"/>
      <c r="G2414" s="310"/>
      <c r="H2414" s="311"/>
      <c r="I2414" s="249"/>
      <c r="J2414" s="249"/>
      <c r="K2414" s="92"/>
    </row>
    <row r="2415" spans="2:11" x14ac:dyDescent="0.2">
      <c r="B2415" s="295"/>
      <c r="C2415" s="295"/>
      <c r="D2415" s="312"/>
      <c r="E2415" s="310"/>
      <c r="F2415" s="310"/>
      <c r="G2415" s="310"/>
      <c r="H2415" s="311"/>
      <c r="I2415" s="249"/>
      <c r="J2415" s="249"/>
      <c r="K2415" s="92"/>
    </row>
    <row r="2416" spans="2:11" x14ac:dyDescent="0.2">
      <c r="B2416" s="295"/>
      <c r="C2416" s="295"/>
      <c r="D2416" s="312"/>
      <c r="E2416" s="310"/>
      <c r="F2416" s="310"/>
      <c r="G2416" s="310"/>
      <c r="H2416" s="311"/>
      <c r="I2416" s="249"/>
      <c r="J2416" s="249"/>
      <c r="K2416" s="92"/>
    </row>
    <row r="2417" spans="2:11" x14ac:dyDescent="0.2">
      <c r="B2417" s="295"/>
      <c r="C2417" s="295"/>
      <c r="D2417" s="312"/>
      <c r="E2417" s="310"/>
      <c r="F2417" s="310"/>
      <c r="G2417" s="310"/>
      <c r="H2417" s="311"/>
      <c r="I2417" s="249"/>
      <c r="J2417" s="249"/>
      <c r="K2417" s="92"/>
    </row>
    <row r="2418" spans="2:11" x14ac:dyDescent="0.2">
      <c r="B2418" s="295"/>
      <c r="C2418" s="295"/>
      <c r="D2418" s="312"/>
      <c r="E2418" s="310"/>
      <c r="F2418" s="310"/>
      <c r="G2418" s="310"/>
      <c r="H2418" s="311"/>
      <c r="I2418" s="249"/>
      <c r="J2418" s="249"/>
      <c r="K2418" s="92"/>
    </row>
    <row r="2419" spans="2:11" x14ac:dyDescent="0.2">
      <c r="B2419" s="295"/>
      <c r="C2419" s="295"/>
      <c r="D2419" s="312"/>
      <c r="E2419" s="310"/>
      <c r="F2419" s="310"/>
      <c r="G2419" s="310"/>
      <c r="H2419" s="311"/>
      <c r="I2419" s="249"/>
      <c r="J2419" s="249"/>
      <c r="K2419" s="92"/>
    </row>
    <row r="2420" spans="2:11" x14ac:dyDescent="0.2">
      <c r="B2420" s="295"/>
      <c r="C2420" s="295"/>
      <c r="D2420" s="312"/>
      <c r="E2420" s="310"/>
      <c r="F2420" s="310"/>
      <c r="G2420" s="310"/>
      <c r="H2420" s="311"/>
      <c r="I2420" s="249"/>
      <c r="J2420" s="249"/>
      <c r="K2420" s="92"/>
    </row>
    <row r="2421" spans="2:11" x14ac:dyDescent="0.2">
      <c r="B2421" s="295"/>
      <c r="C2421" s="295"/>
      <c r="D2421" s="312"/>
      <c r="E2421" s="310"/>
      <c r="F2421" s="310"/>
      <c r="G2421" s="310"/>
      <c r="H2421" s="311"/>
      <c r="I2421" s="249"/>
      <c r="J2421" s="249"/>
      <c r="K2421" s="92"/>
    </row>
    <row r="2422" spans="2:11" x14ac:dyDescent="0.2">
      <c r="B2422" s="295"/>
      <c r="C2422" s="295"/>
      <c r="D2422" s="312"/>
      <c r="E2422" s="310"/>
      <c r="F2422" s="310"/>
      <c r="G2422" s="310"/>
      <c r="H2422" s="311"/>
      <c r="I2422" s="249"/>
      <c r="J2422" s="249"/>
      <c r="K2422" s="92"/>
    </row>
    <row r="2423" spans="2:11" x14ac:dyDescent="0.2">
      <c r="B2423" s="295"/>
      <c r="C2423" s="295"/>
      <c r="D2423" s="312"/>
      <c r="E2423" s="310"/>
      <c r="F2423" s="310"/>
      <c r="G2423" s="310"/>
      <c r="H2423" s="311"/>
      <c r="I2423" s="249"/>
      <c r="J2423" s="249"/>
      <c r="K2423" s="92"/>
    </row>
    <row r="2424" spans="2:11" x14ac:dyDescent="0.2">
      <c r="B2424" s="295"/>
      <c r="C2424" s="295"/>
      <c r="D2424" s="312"/>
      <c r="E2424" s="310"/>
      <c r="F2424" s="310"/>
      <c r="G2424" s="310"/>
      <c r="H2424" s="311"/>
      <c r="I2424" s="249"/>
      <c r="J2424" s="249"/>
      <c r="K2424" s="92"/>
    </row>
    <row r="2425" spans="2:11" x14ac:dyDescent="0.2">
      <c r="B2425" s="295"/>
      <c r="C2425" s="295"/>
      <c r="D2425" s="312"/>
      <c r="E2425" s="310"/>
      <c r="F2425" s="310"/>
      <c r="G2425" s="310"/>
      <c r="H2425" s="311"/>
      <c r="I2425" s="249"/>
      <c r="J2425" s="249"/>
      <c r="K2425" s="92"/>
    </row>
    <row r="2426" spans="2:11" x14ac:dyDescent="0.2">
      <c r="B2426" s="295"/>
      <c r="C2426" s="295"/>
      <c r="D2426" s="312"/>
      <c r="E2426" s="310"/>
      <c r="F2426" s="310"/>
      <c r="G2426" s="310"/>
      <c r="H2426" s="311"/>
      <c r="I2426" s="249"/>
      <c r="J2426" s="249"/>
      <c r="K2426" s="92"/>
    </row>
    <row r="2427" spans="2:11" x14ac:dyDescent="0.2">
      <c r="B2427" s="295"/>
      <c r="C2427" s="295"/>
      <c r="D2427" s="312"/>
      <c r="E2427" s="310"/>
      <c r="F2427" s="310"/>
      <c r="G2427" s="310"/>
      <c r="H2427" s="311"/>
      <c r="I2427" s="249"/>
      <c r="J2427" s="249"/>
      <c r="K2427" s="92"/>
    </row>
    <row r="2428" spans="2:11" x14ac:dyDescent="0.2">
      <c r="B2428" s="295"/>
      <c r="C2428" s="295"/>
      <c r="D2428" s="312"/>
      <c r="E2428" s="310"/>
      <c r="F2428" s="310"/>
      <c r="G2428" s="310"/>
      <c r="H2428" s="311"/>
      <c r="I2428" s="249"/>
      <c r="J2428" s="249"/>
      <c r="K2428" s="92"/>
    </row>
    <row r="2429" spans="2:11" x14ac:dyDescent="0.2">
      <c r="B2429" s="295"/>
      <c r="C2429" s="295"/>
      <c r="D2429" s="312"/>
      <c r="E2429" s="310"/>
      <c r="F2429" s="310"/>
      <c r="G2429" s="310"/>
      <c r="H2429" s="311"/>
      <c r="I2429" s="249"/>
      <c r="J2429" s="249"/>
      <c r="K2429" s="92"/>
    </row>
    <row r="2430" spans="2:11" x14ac:dyDescent="0.2">
      <c r="B2430" s="295"/>
      <c r="C2430" s="295"/>
      <c r="D2430" s="312"/>
      <c r="E2430" s="310"/>
      <c r="F2430" s="310"/>
      <c r="G2430" s="310"/>
      <c r="H2430" s="311"/>
      <c r="I2430" s="249"/>
      <c r="J2430" s="249"/>
      <c r="K2430" s="92"/>
    </row>
    <row r="2431" spans="2:11" x14ac:dyDescent="0.2">
      <c r="B2431" s="295"/>
      <c r="C2431" s="295"/>
      <c r="D2431" s="312"/>
      <c r="E2431" s="310"/>
      <c r="F2431" s="310"/>
      <c r="G2431" s="310"/>
      <c r="H2431" s="311"/>
      <c r="I2431" s="249"/>
      <c r="J2431" s="249"/>
      <c r="K2431" s="92"/>
    </row>
    <row r="2432" spans="2:11" x14ac:dyDescent="0.2">
      <c r="B2432" s="295"/>
      <c r="C2432" s="295"/>
      <c r="D2432" s="312"/>
      <c r="E2432" s="310"/>
      <c r="F2432" s="310"/>
      <c r="G2432" s="310"/>
      <c r="H2432" s="311"/>
      <c r="I2432" s="249"/>
      <c r="J2432" s="249"/>
      <c r="K2432" s="92"/>
    </row>
    <row r="2433" spans="2:11" x14ac:dyDescent="0.2">
      <c r="B2433" s="295"/>
      <c r="C2433" s="295"/>
      <c r="D2433" s="312"/>
      <c r="E2433" s="310"/>
      <c r="F2433" s="310"/>
      <c r="G2433" s="310"/>
      <c r="H2433" s="311"/>
      <c r="I2433" s="249"/>
      <c r="J2433" s="249"/>
      <c r="K2433" s="92"/>
    </row>
    <row r="2434" spans="2:11" x14ac:dyDescent="0.2">
      <c r="B2434" s="295"/>
      <c r="C2434" s="295"/>
      <c r="D2434" s="312"/>
      <c r="E2434" s="310"/>
      <c r="F2434" s="310"/>
      <c r="G2434" s="310"/>
      <c r="H2434" s="311"/>
      <c r="I2434" s="249"/>
      <c r="J2434" s="249"/>
      <c r="K2434" s="92"/>
    </row>
    <row r="2435" spans="2:11" x14ac:dyDescent="0.2">
      <c r="B2435" s="295"/>
      <c r="C2435" s="295"/>
      <c r="D2435" s="312"/>
      <c r="E2435" s="310"/>
      <c r="F2435" s="310"/>
      <c r="G2435" s="310"/>
      <c r="H2435" s="311"/>
      <c r="I2435" s="249"/>
      <c r="J2435" s="249"/>
      <c r="K2435" s="92"/>
    </row>
    <row r="2436" spans="2:11" x14ac:dyDescent="0.2">
      <c r="B2436" s="295"/>
      <c r="C2436" s="295"/>
      <c r="D2436" s="312"/>
      <c r="E2436" s="310"/>
      <c r="F2436" s="310"/>
      <c r="G2436" s="310"/>
      <c r="H2436" s="311"/>
      <c r="I2436" s="249"/>
      <c r="J2436" s="249"/>
      <c r="K2436" s="92"/>
    </row>
    <row r="2437" spans="2:11" x14ac:dyDescent="0.2">
      <c r="B2437" s="295"/>
      <c r="C2437" s="295"/>
      <c r="D2437" s="312"/>
      <c r="E2437" s="310"/>
      <c r="F2437" s="310"/>
      <c r="G2437" s="310"/>
      <c r="H2437" s="311"/>
      <c r="I2437" s="249"/>
      <c r="J2437" s="249"/>
      <c r="K2437" s="92"/>
    </row>
    <row r="2438" spans="2:11" x14ac:dyDescent="0.2">
      <c r="B2438" s="295"/>
      <c r="C2438" s="295"/>
      <c r="D2438" s="312"/>
      <c r="E2438" s="310"/>
      <c r="F2438" s="310"/>
      <c r="G2438" s="310"/>
      <c r="H2438" s="311"/>
      <c r="I2438" s="249"/>
      <c r="J2438" s="249"/>
      <c r="K2438" s="92"/>
    </row>
    <row r="2439" spans="2:11" x14ac:dyDescent="0.2">
      <c r="B2439" s="295"/>
      <c r="C2439" s="295"/>
      <c r="D2439" s="312"/>
      <c r="E2439" s="310"/>
      <c r="F2439" s="310"/>
      <c r="G2439" s="310"/>
      <c r="H2439" s="311"/>
      <c r="I2439" s="249"/>
      <c r="J2439" s="249"/>
      <c r="K2439" s="92"/>
    </row>
    <row r="2440" spans="2:11" x14ac:dyDescent="0.2">
      <c r="B2440" s="295"/>
      <c r="C2440" s="295"/>
      <c r="D2440" s="312"/>
      <c r="E2440" s="310"/>
      <c r="F2440" s="310"/>
      <c r="G2440" s="310"/>
      <c r="H2440" s="311"/>
      <c r="I2440" s="249"/>
      <c r="J2440" s="249"/>
      <c r="K2440" s="92"/>
    </row>
    <row r="2441" spans="2:11" x14ac:dyDescent="0.2">
      <c r="B2441" s="295"/>
      <c r="C2441" s="295"/>
      <c r="D2441" s="312"/>
      <c r="E2441" s="310"/>
      <c r="F2441" s="310"/>
      <c r="G2441" s="310"/>
      <c r="H2441" s="311"/>
      <c r="I2441" s="249"/>
      <c r="J2441" s="249"/>
      <c r="K2441" s="92"/>
    </row>
    <row r="2442" spans="2:11" x14ac:dyDescent="0.2">
      <c r="B2442" s="295"/>
      <c r="C2442" s="295"/>
      <c r="D2442" s="312"/>
      <c r="E2442" s="310"/>
      <c r="F2442" s="310"/>
      <c r="G2442" s="310"/>
      <c r="H2442" s="311"/>
      <c r="I2442" s="249"/>
      <c r="J2442" s="249"/>
      <c r="K2442" s="92"/>
    </row>
    <row r="2443" spans="2:11" x14ac:dyDescent="0.2">
      <c r="B2443" s="295"/>
      <c r="C2443" s="295"/>
      <c r="D2443" s="312"/>
      <c r="E2443" s="310"/>
      <c r="F2443" s="310"/>
      <c r="G2443" s="310"/>
      <c r="H2443" s="311"/>
      <c r="I2443" s="249"/>
      <c r="J2443" s="249"/>
      <c r="K2443" s="92"/>
    </row>
    <row r="2444" spans="2:11" x14ac:dyDescent="0.2">
      <c r="B2444" s="295"/>
      <c r="C2444" s="295"/>
      <c r="D2444" s="312"/>
      <c r="E2444" s="310"/>
      <c r="F2444" s="310"/>
      <c r="G2444" s="310"/>
      <c r="H2444" s="311"/>
      <c r="I2444" s="249"/>
      <c r="J2444" s="249"/>
      <c r="K2444" s="92"/>
    </row>
    <row r="2445" spans="2:11" x14ac:dyDescent="0.2">
      <c r="B2445" s="295"/>
      <c r="C2445" s="295"/>
      <c r="D2445" s="312"/>
      <c r="E2445" s="310"/>
      <c r="F2445" s="310"/>
      <c r="G2445" s="310"/>
      <c r="H2445" s="311"/>
      <c r="I2445" s="249"/>
      <c r="J2445" s="249"/>
      <c r="K2445" s="92"/>
    </row>
    <row r="2446" spans="2:11" x14ac:dyDescent="0.2">
      <c r="B2446" s="295"/>
      <c r="C2446" s="295"/>
      <c r="D2446" s="312"/>
      <c r="E2446" s="310"/>
      <c r="F2446" s="310"/>
      <c r="G2446" s="310"/>
      <c r="H2446" s="311"/>
      <c r="I2446" s="249"/>
      <c r="J2446" s="249"/>
      <c r="K2446" s="92"/>
    </row>
    <row r="2447" spans="2:11" x14ac:dyDescent="0.2">
      <c r="B2447" s="295"/>
      <c r="C2447" s="295"/>
      <c r="D2447" s="312"/>
      <c r="E2447" s="310"/>
      <c r="F2447" s="310"/>
      <c r="G2447" s="310"/>
      <c r="H2447" s="311"/>
      <c r="I2447" s="249"/>
      <c r="J2447" s="249"/>
      <c r="K2447" s="92"/>
    </row>
    <row r="2448" spans="2:11" x14ac:dyDescent="0.2">
      <c r="B2448" s="295"/>
      <c r="C2448" s="295"/>
      <c r="D2448" s="312"/>
      <c r="E2448" s="310"/>
      <c r="F2448" s="310"/>
      <c r="G2448" s="310"/>
      <c r="H2448" s="311"/>
      <c r="I2448" s="249"/>
      <c r="J2448" s="249"/>
      <c r="K2448" s="92"/>
    </row>
    <row r="2449" spans="2:11" x14ac:dyDescent="0.2">
      <c r="B2449" s="295"/>
      <c r="C2449" s="295"/>
      <c r="D2449" s="312"/>
      <c r="E2449" s="310"/>
      <c r="F2449" s="310"/>
      <c r="G2449" s="310"/>
      <c r="H2449" s="311"/>
      <c r="I2449" s="249"/>
      <c r="J2449" s="249"/>
      <c r="K2449" s="92"/>
    </row>
    <row r="2450" spans="2:11" x14ac:dyDescent="0.2">
      <c r="B2450" s="295"/>
      <c r="C2450" s="295"/>
      <c r="D2450" s="312"/>
      <c r="E2450" s="310"/>
      <c r="F2450" s="310"/>
      <c r="G2450" s="310"/>
      <c r="H2450" s="311"/>
      <c r="I2450" s="249"/>
      <c r="J2450" s="249"/>
      <c r="K2450" s="92"/>
    </row>
    <row r="2451" spans="2:11" x14ac:dyDescent="0.2">
      <c r="B2451" s="295"/>
      <c r="C2451" s="295"/>
      <c r="D2451" s="312"/>
      <c r="E2451" s="310"/>
      <c r="F2451" s="310"/>
      <c r="G2451" s="310"/>
      <c r="H2451" s="311"/>
      <c r="I2451" s="249"/>
      <c r="J2451" s="249"/>
      <c r="K2451" s="92"/>
    </row>
    <row r="2452" spans="2:11" x14ac:dyDescent="0.2">
      <c r="B2452" s="295"/>
      <c r="C2452" s="295"/>
      <c r="D2452" s="312"/>
      <c r="E2452" s="310"/>
      <c r="F2452" s="310"/>
      <c r="G2452" s="310"/>
      <c r="H2452" s="311"/>
      <c r="I2452" s="249"/>
      <c r="J2452" s="249"/>
      <c r="K2452" s="92"/>
    </row>
    <row r="2453" spans="2:11" x14ac:dyDescent="0.2">
      <c r="B2453" s="295"/>
      <c r="C2453" s="295"/>
      <c r="D2453" s="312"/>
      <c r="E2453" s="310"/>
      <c r="F2453" s="310"/>
      <c r="G2453" s="310"/>
      <c r="H2453" s="311"/>
      <c r="I2453" s="249"/>
      <c r="J2453" s="249"/>
      <c r="K2453" s="92"/>
    </row>
    <row r="2454" spans="2:11" x14ac:dyDescent="0.2">
      <c r="B2454" s="295"/>
      <c r="C2454" s="295"/>
      <c r="D2454" s="312"/>
      <c r="E2454" s="310"/>
      <c r="F2454" s="310"/>
      <c r="G2454" s="310"/>
      <c r="H2454" s="311"/>
      <c r="I2454" s="249"/>
      <c r="J2454" s="249"/>
      <c r="K2454" s="92"/>
    </row>
    <row r="2455" spans="2:11" x14ac:dyDescent="0.2">
      <c r="B2455" s="295"/>
      <c r="C2455" s="295"/>
      <c r="D2455" s="312"/>
      <c r="E2455" s="310"/>
      <c r="F2455" s="310"/>
      <c r="G2455" s="310"/>
      <c r="H2455" s="311"/>
      <c r="I2455" s="249"/>
      <c r="J2455" s="249"/>
      <c r="K2455" s="92"/>
    </row>
    <row r="2456" spans="2:11" x14ac:dyDescent="0.2">
      <c r="B2456" s="295"/>
      <c r="C2456" s="295"/>
      <c r="D2456" s="312"/>
      <c r="E2456" s="310"/>
      <c r="F2456" s="310"/>
      <c r="G2456" s="310"/>
      <c r="H2456" s="311"/>
      <c r="I2456" s="249"/>
      <c r="J2456" s="249"/>
      <c r="K2456" s="92"/>
    </row>
    <row r="2457" spans="2:11" x14ac:dyDescent="0.2">
      <c r="B2457" s="295"/>
      <c r="C2457" s="295"/>
      <c r="D2457" s="312"/>
      <c r="E2457" s="310"/>
      <c r="F2457" s="310"/>
      <c r="G2457" s="310"/>
      <c r="H2457" s="311"/>
      <c r="I2457" s="249"/>
      <c r="J2457" s="249"/>
      <c r="K2457" s="92"/>
    </row>
    <row r="2458" spans="2:11" x14ac:dyDescent="0.2">
      <c r="B2458" s="295"/>
      <c r="C2458" s="295"/>
      <c r="D2458" s="312"/>
      <c r="E2458" s="310"/>
      <c r="F2458" s="310"/>
      <c r="G2458" s="310"/>
      <c r="H2458" s="311"/>
      <c r="I2458" s="249"/>
      <c r="J2458" s="249"/>
      <c r="K2458" s="92"/>
    </row>
    <row r="2459" spans="2:11" x14ac:dyDescent="0.2">
      <c r="B2459" s="295"/>
      <c r="C2459" s="295"/>
      <c r="D2459" s="312"/>
      <c r="E2459" s="310"/>
      <c r="F2459" s="310"/>
      <c r="G2459" s="310"/>
      <c r="H2459" s="311"/>
      <c r="I2459" s="249"/>
      <c r="J2459" s="249"/>
      <c r="K2459" s="92"/>
    </row>
    <row r="2460" spans="2:11" x14ac:dyDescent="0.2">
      <c r="B2460" s="295"/>
      <c r="C2460" s="295"/>
      <c r="D2460" s="312"/>
      <c r="E2460" s="310"/>
      <c r="F2460" s="310"/>
      <c r="G2460" s="310"/>
      <c r="H2460" s="311"/>
      <c r="I2460" s="249"/>
      <c r="J2460" s="249"/>
      <c r="K2460" s="92"/>
    </row>
    <row r="2461" spans="2:11" x14ac:dyDescent="0.2">
      <c r="B2461" s="295"/>
      <c r="C2461" s="295"/>
      <c r="D2461" s="312"/>
      <c r="E2461" s="310"/>
      <c r="F2461" s="310"/>
      <c r="G2461" s="310"/>
      <c r="H2461" s="311"/>
      <c r="I2461" s="249"/>
      <c r="J2461" s="249"/>
      <c r="K2461" s="92"/>
    </row>
    <row r="2462" spans="2:11" x14ac:dyDescent="0.2">
      <c r="B2462" s="295"/>
      <c r="C2462" s="295"/>
      <c r="D2462" s="312"/>
      <c r="E2462" s="310"/>
      <c r="F2462" s="310"/>
      <c r="G2462" s="310"/>
      <c r="H2462" s="311"/>
      <c r="I2462" s="249"/>
      <c r="J2462" s="249"/>
      <c r="K2462" s="92"/>
    </row>
    <row r="2463" spans="2:11" x14ac:dyDescent="0.2">
      <c r="B2463" s="295"/>
      <c r="C2463" s="295"/>
      <c r="D2463" s="312"/>
      <c r="E2463" s="310"/>
      <c r="F2463" s="310"/>
      <c r="G2463" s="310"/>
      <c r="H2463" s="311"/>
      <c r="I2463" s="249"/>
      <c r="J2463" s="249"/>
      <c r="K2463" s="92"/>
    </row>
    <row r="2464" spans="2:11" x14ac:dyDescent="0.2">
      <c r="B2464" s="295"/>
      <c r="C2464" s="295"/>
      <c r="D2464" s="312"/>
      <c r="E2464" s="310"/>
      <c r="F2464" s="310"/>
      <c r="G2464" s="310"/>
      <c r="H2464" s="311"/>
      <c r="I2464" s="249"/>
      <c r="J2464" s="249"/>
      <c r="K2464" s="92"/>
    </row>
    <row r="2465" spans="2:11" x14ac:dyDescent="0.2">
      <c r="B2465" s="295"/>
      <c r="C2465" s="295"/>
      <c r="D2465" s="312"/>
      <c r="E2465" s="310"/>
      <c r="F2465" s="310"/>
      <c r="G2465" s="310"/>
      <c r="H2465" s="311"/>
      <c r="I2465" s="249"/>
      <c r="J2465" s="249"/>
      <c r="K2465" s="92"/>
    </row>
    <row r="2466" spans="2:11" x14ac:dyDescent="0.2">
      <c r="B2466" s="295"/>
      <c r="C2466" s="295"/>
      <c r="D2466" s="312"/>
      <c r="E2466" s="310"/>
      <c r="F2466" s="310"/>
      <c r="G2466" s="310"/>
      <c r="H2466" s="311"/>
      <c r="I2466" s="249"/>
      <c r="J2466" s="249"/>
      <c r="K2466" s="92"/>
    </row>
    <row r="2467" spans="2:11" x14ac:dyDescent="0.2">
      <c r="B2467" s="295"/>
      <c r="C2467" s="295"/>
      <c r="D2467" s="312"/>
      <c r="E2467" s="310"/>
      <c r="F2467" s="310"/>
      <c r="G2467" s="310"/>
      <c r="H2467" s="311"/>
      <c r="I2467" s="249"/>
      <c r="J2467" s="249"/>
      <c r="K2467" s="92"/>
    </row>
    <row r="2468" spans="2:11" x14ac:dyDescent="0.2">
      <c r="B2468" s="295"/>
      <c r="C2468" s="295"/>
      <c r="D2468" s="312"/>
      <c r="E2468" s="310"/>
      <c r="F2468" s="310"/>
      <c r="G2468" s="310"/>
      <c r="H2468" s="311"/>
      <c r="I2468" s="249"/>
      <c r="J2468" s="249"/>
      <c r="K2468" s="92"/>
    </row>
    <row r="2469" spans="2:11" x14ac:dyDescent="0.2">
      <c r="B2469" s="295"/>
      <c r="C2469" s="295"/>
      <c r="D2469" s="312"/>
      <c r="E2469" s="310"/>
      <c r="F2469" s="310"/>
      <c r="G2469" s="310"/>
      <c r="H2469" s="311"/>
      <c r="I2469" s="249"/>
      <c r="J2469" s="249"/>
      <c r="K2469" s="92"/>
    </row>
    <row r="2470" spans="2:11" x14ac:dyDescent="0.2">
      <c r="B2470" s="295"/>
      <c r="C2470" s="295"/>
      <c r="D2470" s="312"/>
      <c r="E2470" s="310"/>
      <c r="F2470" s="310"/>
      <c r="G2470" s="310"/>
      <c r="H2470" s="311"/>
      <c r="I2470" s="249"/>
      <c r="J2470" s="249"/>
      <c r="K2470" s="92"/>
    </row>
    <row r="2471" spans="2:11" x14ac:dyDescent="0.2">
      <c r="B2471" s="295"/>
      <c r="C2471" s="295"/>
      <c r="D2471" s="312"/>
      <c r="E2471" s="310"/>
      <c r="F2471" s="310"/>
      <c r="G2471" s="310"/>
      <c r="H2471" s="311"/>
      <c r="I2471" s="249"/>
      <c r="J2471" s="249"/>
      <c r="K2471" s="92"/>
    </row>
    <row r="2472" spans="2:11" x14ac:dyDescent="0.2">
      <c r="B2472" s="295"/>
      <c r="C2472" s="295"/>
      <c r="D2472" s="312"/>
      <c r="E2472" s="310"/>
      <c r="F2472" s="310"/>
      <c r="G2472" s="310"/>
      <c r="H2472" s="311"/>
      <c r="I2472" s="249"/>
      <c r="J2472" s="249"/>
      <c r="K2472" s="92"/>
    </row>
    <row r="2473" spans="2:11" x14ac:dyDescent="0.2">
      <c r="B2473" s="295"/>
      <c r="C2473" s="295"/>
      <c r="D2473" s="312"/>
      <c r="E2473" s="310"/>
      <c r="F2473" s="310"/>
      <c r="G2473" s="310"/>
      <c r="H2473" s="311"/>
      <c r="I2473" s="249"/>
      <c r="J2473" s="249"/>
      <c r="K2473" s="92"/>
    </row>
    <row r="2474" spans="2:11" x14ac:dyDescent="0.2">
      <c r="B2474" s="295"/>
      <c r="C2474" s="295"/>
      <c r="D2474" s="312"/>
      <c r="E2474" s="310"/>
      <c r="F2474" s="310"/>
      <c r="G2474" s="310"/>
      <c r="H2474" s="311"/>
      <c r="I2474" s="249"/>
      <c r="J2474" s="249"/>
      <c r="K2474" s="92"/>
    </row>
    <row r="2475" spans="2:11" x14ac:dyDescent="0.2">
      <c r="B2475" s="295"/>
      <c r="C2475" s="295"/>
      <c r="D2475" s="312"/>
      <c r="E2475" s="310"/>
      <c r="F2475" s="310"/>
      <c r="G2475" s="310"/>
      <c r="H2475" s="311"/>
      <c r="I2475" s="249"/>
      <c r="J2475" s="249"/>
      <c r="K2475" s="92"/>
    </row>
    <row r="2476" spans="2:11" x14ac:dyDescent="0.2">
      <c r="B2476" s="295"/>
      <c r="C2476" s="295"/>
      <c r="D2476" s="312"/>
      <c r="E2476" s="310"/>
      <c r="F2476" s="310"/>
      <c r="G2476" s="310"/>
      <c r="H2476" s="311"/>
      <c r="I2476" s="249"/>
      <c r="J2476" s="249"/>
      <c r="K2476" s="92"/>
    </row>
    <row r="2477" spans="2:11" x14ac:dyDescent="0.2">
      <c r="B2477" s="295"/>
      <c r="C2477" s="295"/>
      <c r="D2477" s="312"/>
      <c r="E2477" s="310"/>
      <c r="F2477" s="310"/>
      <c r="G2477" s="310"/>
      <c r="H2477" s="311"/>
      <c r="I2477" s="249"/>
      <c r="J2477" s="249"/>
      <c r="K2477" s="92"/>
    </row>
    <row r="2478" spans="2:11" x14ac:dyDescent="0.2">
      <c r="B2478" s="295"/>
      <c r="C2478" s="295"/>
      <c r="D2478" s="312"/>
      <c r="E2478" s="310"/>
      <c r="F2478" s="310"/>
      <c r="G2478" s="310"/>
      <c r="H2478" s="311"/>
      <c r="I2478" s="249"/>
      <c r="J2478" s="249"/>
      <c r="K2478" s="92"/>
    </row>
    <row r="2479" spans="2:11" x14ac:dyDescent="0.2">
      <c r="B2479" s="295"/>
      <c r="C2479" s="295"/>
      <c r="D2479" s="312"/>
      <c r="E2479" s="310"/>
      <c r="F2479" s="310"/>
      <c r="G2479" s="310"/>
      <c r="H2479" s="311"/>
      <c r="I2479" s="249"/>
      <c r="J2479" s="249"/>
      <c r="K2479" s="92"/>
    </row>
    <row r="2480" spans="2:11" x14ac:dyDescent="0.2">
      <c r="B2480" s="295"/>
      <c r="C2480" s="295"/>
      <c r="D2480" s="312"/>
      <c r="E2480" s="310"/>
      <c r="F2480" s="310"/>
      <c r="G2480" s="310"/>
      <c r="H2480" s="311"/>
      <c r="I2480" s="249"/>
      <c r="J2480" s="249"/>
      <c r="K2480" s="92"/>
    </row>
    <row r="2481" spans="2:11" x14ac:dyDescent="0.2">
      <c r="B2481" s="295"/>
      <c r="C2481" s="295"/>
      <c r="D2481" s="312"/>
      <c r="E2481" s="310"/>
      <c r="F2481" s="310"/>
      <c r="G2481" s="310"/>
      <c r="H2481" s="311"/>
      <c r="I2481" s="249"/>
      <c r="J2481" s="249"/>
      <c r="K2481" s="92"/>
    </row>
    <row r="2482" spans="2:11" x14ac:dyDescent="0.2">
      <c r="B2482" s="295"/>
      <c r="C2482" s="295"/>
      <c r="D2482" s="312"/>
      <c r="E2482" s="310"/>
      <c r="F2482" s="310"/>
      <c r="G2482" s="310"/>
      <c r="H2482" s="311"/>
      <c r="I2482" s="249"/>
      <c r="J2482" s="249"/>
      <c r="K2482" s="92"/>
    </row>
    <row r="2483" spans="2:11" x14ac:dyDescent="0.2">
      <c r="B2483" s="295"/>
      <c r="C2483" s="295"/>
      <c r="D2483" s="312"/>
      <c r="E2483" s="310"/>
      <c r="F2483" s="310"/>
      <c r="G2483" s="310"/>
      <c r="H2483" s="311"/>
      <c r="I2483" s="249"/>
      <c r="J2483" s="249"/>
      <c r="K2483" s="92"/>
    </row>
    <row r="2484" spans="2:11" x14ac:dyDescent="0.2">
      <c r="B2484" s="295"/>
      <c r="C2484" s="295"/>
      <c r="D2484" s="312"/>
      <c r="E2484" s="310"/>
      <c r="F2484" s="310"/>
      <c r="G2484" s="310"/>
      <c r="H2484" s="311"/>
      <c r="I2484" s="249"/>
      <c r="J2484" s="249"/>
      <c r="K2484" s="92"/>
    </row>
    <row r="2485" spans="2:11" x14ac:dyDescent="0.2">
      <c r="B2485" s="295"/>
      <c r="C2485" s="295"/>
      <c r="D2485" s="312"/>
      <c r="E2485" s="310"/>
      <c r="F2485" s="310"/>
      <c r="G2485" s="310"/>
      <c r="H2485" s="311"/>
      <c r="I2485" s="249"/>
      <c r="J2485" s="249"/>
      <c r="K2485" s="92"/>
    </row>
    <row r="2486" spans="2:11" x14ac:dyDescent="0.2">
      <c r="B2486" s="295"/>
      <c r="C2486" s="295"/>
      <c r="D2486" s="312"/>
      <c r="E2486" s="310"/>
      <c r="F2486" s="310"/>
      <c r="G2486" s="310"/>
      <c r="H2486" s="311"/>
      <c r="I2486" s="249"/>
      <c r="J2486" s="249"/>
      <c r="K2486" s="92"/>
    </row>
    <row r="2487" spans="2:11" x14ac:dyDescent="0.2">
      <c r="B2487" s="295"/>
      <c r="C2487" s="295"/>
      <c r="D2487" s="312"/>
      <c r="E2487" s="310"/>
      <c r="F2487" s="310"/>
      <c r="G2487" s="310"/>
      <c r="H2487" s="311"/>
      <c r="I2487" s="249"/>
      <c r="J2487" s="249"/>
      <c r="K2487" s="92"/>
    </row>
    <row r="2488" spans="2:11" x14ac:dyDescent="0.2">
      <c r="B2488" s="295"/>
      <c r="C2488" s="295"/>
      <c r="D2488" s="312"/>
      <c r="E2488" s="310"/>
      <c r="F2488" s="310"/>
      <c r="G2488" s="310"/>
      <c r="H2488" s="311"/>
      <c r="I2488" s="249"/>
      <c r="J2488" s="249"/>
      <c r="K2488" s="92"/>
    </row>
    <row r="2489" spans="2:11" x14ac:dyDescent="0.2">
      <c r="B2489" s="295"/>
      <c r="C2489" s="295"/>
      <c r="D2489" s="312"/>
      <c r="E2489" s="310"/>
      <c r="F2489" s="310"/>
      <c r="G2489" s="310"/>
      <c r="H2489" s="311"/>
      <c r="I2489" s="249"/>
      <c r="J2489" s="249"/>
      <c r="K2489" s="92"/>
    </row>
    <row r="2490" spans="2:11" x14ac:dyDescent="0.2">
      <c r="B2490" s="295"/>
      <c r="C2490" s="295"/>
      <c r="D2490" s="312"/>
      <c r="E2490" s="310"/>
      <c r="F2490" s="310"/>
      <c r="G2490" s="310"/>
      <c r="H2490" s="311"/>
      <c r="I2490" s="249"/>
      <c r="J2490" s="249"/>
      <c r="K2490" s="92"/>
    </row>
    <row r="2491" spans="2:11" x14ac:dyDescent="0.2">
      <c r="B2491" s="295"/>
      <c r="C2491" s="295"/>
      <c r="D2491" s="312"/>
      <c r="E2491" s="310"/>
      <c r="F2491" s="310"/>
      <c r="G2491" s="310"/>
      <c r="H2491" s="311"/>
      <c r="I2491" s="249"/>
      <c r="J2491" s="249"/>
      <c r="K2491" s="92"/>
    </row>
    <row r="2492" spans="2:11" x14ac:dyDescent="0.2">
      <c r="B2492" s="295"/>
      <c r="C2492" s="295"/>
      <c r="D2492" s="312"/>
      <c r="E2492" s="310"/>
      <c r="F2492" s="310"/>
      <c r="G2492" s="310"/>
      <c r="H2492" s="311"/>
      <c r="I2492" s="249"/>
      <c r="J2492" s="249"/>
      <c r="K2492" s="92"/>
    </row>
    <row r="2493" spans="2:11" x14ac:dyDescent="0.2">
      <c r="B2493" s="295"/>
      <c r="C2493" s="295"/>
      <c r="D2493" s="312"/>
      <c r="E2493" s="310"/>
      <c r="F2493" s="310"/>
      <c r="G2493" s="310"/>
      <c r="H2493" s="311"/>
      <c r="I2493" s="249"/>
      <c r="J2493" s="249"/>
      <c r="K2493" s="92"/>
    </row>
    <row r="2494" spans="2:11" x14ac:dyDescent="0.2">
      <c r="B2494" s="295"/>
      <c r="C2494" s="295"/>
      <c r="D2494" s="312"/>
      <c r="E2494" s="310"/>
      <c r="F2494" s="310"/>
      <c r="G2494" s="310"/>
      <c r="H2494" s="311"/>
      <c r="I2494" s="249"/>
      <c r="J2494" s="249"/>
      <c r="K2494" s="92"/>
    </row>
    <row r="2495" spans="2:11" x14ac:dyDescent="0.2">
      <c r="B2495" s="295"/>
      <c r="C2495" s="295"/>
      <c r="D2495" s="312"/>
      <c r="E2495" s="310"/>
      <c r="F2495" s="310"/>
      <c r="G2495" s="310"/>
      <c r="H2495" s="311"/>
      <c r="I2495" s="249"/>
      <c r="J2495" s="249"/>
      <c r="K2495" s="92"/>
    </row>
    <row r="2496" spans="2:11" x14ac:dyDescent="0.2">
      <c r="B2496" s="295"/>
      <c r="C2496" s="295"/>
      <c r="D2496" s="312"/>
      <c r="E2496" s="310"/>
      <c r="F2496" s="310"/>
      <c r="G2496" s="310"/>
      <c r="H2496" s="311"/>
      <c r="I2496" s="249"/>
      <c r="J2496" s="249"/>
      <c r="K2496" s="92"/>
    </row>
    <row r="2497" spans="2:11" x14ac:dyDescent="0.2">
      <c r="B2497" s="295"/>
      <c r="C2497" s="295"/>
      <c r="D2497" s="312"/>
      <c r="E2497" s="310"/>
      <c r="F2497" s="310"/>
      <c r="G2497" s="310"/>
      <c r="H2497" s="311"/>
      <c r="I2497" s="249"/>
      <c r="J2497" s="249"/>
      <c r="K2497" s="92"/>
    </row>
    <row r="2498" spans="2:11" x14ac:dyDescent="0.2">
      <c r="B2498" s="295"/>
      <c r="C2498" s="295"/>
      <c r="D2498" s="312"/>
      <c r="E2498" s="310"/>
      <c r="F2498" s="310"/>
      <c r="G2498" s="310"/>
      <c r="H2498" s="311"/>
      <c r="I2498" s="249"/>
      <c r="J2498" s="249"/>
      <c r="K2498" s="92"/>
    </row>
    <row r="2499" spans="2:11" x14ac:dyDescent="0.2">
      <c r="B2499" s="295"/>
      <c r="C2499" s="295"/>
      <c r="D2499" s="312"/>
      <c r="E2499" s="310"/>
      <c r="F2499" s="310"/>
      <c r="G2499" s="310"/>
      <c r="H2499" s="311"/>
      <c r="I2499" s="249"/>
      <c r="J2499" s="249"/>
      <c r="K2499" s="92"/>
    </row>
    <row r="2500" spans="2:11" x14ac:dyDescent="0.2">
      <c r="B2500" s="295"/>
      <c r="C2500" s="295"/>
      <c r="D2500" s="312"/>
      <c r="E2500" s="310"/>
      <c r="F2500" s="310"/>
      <c r="G2500" s="310"/>
      <c r="H2500" s="311"/>
      <c r="I2500" s="249"/>
      <c r="J2500" s="249"/>
      <c r="K2500" s="92"/>
    </row>
    <row r="2501" spans="2:11" x14ac:dyDescent="0.2">
      <c r="B2501" s="295"/>
      <c r="C2501" s="295"/>
      <c r="D2501" s="312"/>
      <c r="E2501" s="310"/>
      <c r="F2501" s="310"/>
      <c r="G2501" s="310"/>
      <c r="H2501" s="311"/>
      <c r="I2501" s="249"/>
      <c r="J2501" s="249"/>
      <c r="K2501" s="92"/>
    </row>
    <row r="2502" spans="2:11" x14ac:dyDescent="0.2">
      <c r="B2502" s="295"/>
      <c r="C2502" s="295"/>
      <c r="D2502" s="312"/>
      <c r="E2502" s="310"/>
      <c r="F2502" s="310"/>
      <c r="G2502" s="310"/>
      <c r="H2502" s="311"/>
      <c r="I2502" s="249"/>
      <c r="J2502" s="249"/>
      <c r="K2502" s="92"/>
    </row>
    <row r="2503" spans="2:11" x14ac:dyDescent="0.2">
      <c r="B2503" s="295"/>
      <c r="C2503" s="295"/>
      <c r="D2503" s="312"/>
      <c r="E2503" s="310"/>
      <c r="F2503" s="310"/>
      <c r="G2503" s="310"/>
      <c r="H2503" s="311"/>
      <c r="I2503" s="249"/>
      <c r="J2503" s="249"/>
      <c r="K2503" s="92"/>
    </row>
    <row r="2504" spans="2:11" x14ac:dyDescent="0.2">
      <c r="B2504" s="295"/>
      <c r="C2504" s="295"/>
      <c r="D2504" s="312"/>
      <c r="E2504" s="310"/>
      <c r="F2504" s="310"/>
      <c r="G2504" s="310"/>
      <c r="H2504" s="311"/>
      <c r="I2504" s="249"/>
      <c r="J2504" s="249"/>
      <c r="K2504" s="92"/>
    </row>
    <row r="2505" spans="2:11" x14ac:dyDescent="0.2">
      <c r="B2505" s="295"/>
      <c r="C2505" s="295"/>
      <c r="D2505" s="312"/>
      <c r="E2505" s="310"/>
      <c r="F2505" s="310"/>
      <c r="G2505" s="310"/>
      <c r="H2505" s="311"/>
      <c r="I2505" s="249"/>
      <c r="J2505" s="249"/>
      <c r="K2505" s="92"/>
    </row>
    <row r="2506" spans="2:11" x14ac:dyDescent="0.2">
      <c r="B2506" s="295"/>
      <c r="C2506" s="295"/>
      <c r="D2506" s="312"/>
      <c r="E2506" s="310"/>
      <c r="F2506" s="310"/>
      <c r="G2506" s="310"/>
      <c r="H2506" s="311"/>
      <c r="I2506" s="249"/>
      <c r="J2506" s="249"/>
      <c r="K2506" s="92"/>
    </row>
    <row r="2507" spans="2:11" x14ac:dyDescent="0.2">
      <c r="B2507" s="295"/>
      <c r="C2507" s="295"/>
      <c r="D2507" s="312"/>
      <c r="E2507" s="310"/>
      <c r="F2507" s="310"/>
      <c r="G2507" s="310"/>
      <c r="H2507" s="311"/>
      <c r="I2507" s="249"/>
      <c r="J2507" s="249"/>
      <c r="K2507" s="92"/>
    </row>
    <row r="2508" spans="2:11" x14ac:dyDescent="0.2">
      <c r="B2508" s="295"/>
      <c r="C2508" s="295"/>
      <c r="D2508" s="312"/>
      <c r="E2508" s="310"/>
      <c r="F2508" s="310"/>
      <c r="G2508" s="310"/>
      <c r="H2508" s="311"/>
      <c r="I2508" s="249"/>
      <c r="J2508" s="249"/>
      <c r="K2508" s="92"/>
    </row>
    <row r="2509" spans="2:11" x14ac:dyDescent="0.2">
      <c r="B2509" s="295"/>
      <c r="C2509" s="295"/>
      <c r="D2509" s="312"/>
      <c r="E2509" s="310"/>
      <c r="F2509" s="310"/>
      <c r="G2509" s="310"/>
      <c r="H2509" s="311"/>
      <c r="I2509" s="249"/>
      <c r="J2509" s="249"/>
      <c r="K2509" s="92"/>
    </row>
    <row r="2510" spans="2:11" x14ac:dyDescent="0.2">
      <c r="B2510" s="295"/>
      <c r="C2510" s="295"/>
      <c r="D2510" s="312"/>
      <c r="E2510" s="310"/>
      <c r="F2510" s="310"/>
      <c r="G2510" s="310"/>
      <c r="H2510" s="311"/>
      <c r="I2510" s="249"/>
      <c r="J2510" s="249"/>
      <c r="K2510" s="92"/>
    </row>
    <row r="2511" spans="2:11" x14ac:dyDescent="0.2">
      <c r="B2511" s="295"/>
      <c r="C2511" s="295"/>
      <c r="D2511" s="312"/>
      <c r="E2511" s="310"/>
      <c r="F2511" s="310"/>
      <c r="G2511" s="310"/>
      <c r="H2511" s="311"/>
      <c r="I2511" s="249"/>
      <c r="J2511" s="249"/>
      <c r="K2511" s="92"/>
    </row>
    <row r="2512" spans="2:11" x14ac:dyDescent="0.2">
      <c r="B2512" s="295"/>
      <c r="C2512" s="295"/>
      <c r="D2512" s="312"/>
      <c r="E2512" s="310"/>
      <c r="F2512" s="310"/>
      <c r="G2512" s="310"/>
      <c r="H2512" s="311"/>
      <c r="I2512" s="249"/>
      <c r="J2512" s="249"/>
      <c r="K2512" s="92"/>
    </row>
    <row r="2513" spans="2:11" x14ac:dyDescent="0.2">
      <c r="B2513" s="295"/>
      <c r="C2513" s="295"/>
      <c r="D2513" s="312"/>
      <c r="E2513" s="310"/>
      <c r="F2513" s="310"/>
      <c r="G2513" s="310"/>
      <c r="H2513" s="311"/>
      <c r="I2513" s="249"/>
      <c r="J2513" s="249"/>
      <c r="K2513" s="92"/>
    </row>
    <row r="2514" spans="2:11" x14ac:dyDescent="0.2">
      <c r="B2514" s="295"/>
      <c r="C2514" s="295"/>
      <c r="D2514" s="312"/>
      <c r="E2514" s="310"/>
      <c r="F2514" s="310"/>
      <c r="G2514" s="310"/>
      <c r="H2514" s="311"/>
      <c r="I2514" s="249"/>
      <c r="J2514" s="249"/>
      <c r="K2514" s="92"/>
    </row>
    <row r="2515" spans="2:11" x14ac:dyDescent="0.2">
      <c r="B2515" s="295"/>
      <c r="C2515" s="295"/>
      <c r="D2515" s="312"/>
      <c r="E2515" s="310"/>
      <c r="F2515" s="310"/>
      <c r="G2515" s="310"/>
      <c r="H2515" s="311"/>
      <c r="I2515" s="249"/>
      <c r="J2515" s="249"/>
      <c r="K2515" s="92"/>
    </row>
    <row r="2516" spans="2:11" x14ac:dyDescent="0.2">
      <c r="B2516" s="295"/>
      <c r="C2516" s="295"/>
      <c r="D2516" s="312"/>
      <c r="E2516" s="310"/>
      <c r="F2516" s="310"/>
      <c r="G2516" s="310"/>
      <c r="H2516" s="311"/>
      <c r="I2516" s="249"/>
      <c r="J2516" s="249"/>
      <c r="K2516" s="92"/>
    </row>
    <row r="2517" spans="2:11" x14ac:dyDescent="0.2">
      <c r="B2517" s="295"/>
      <c r="C2517" s="295"/>
      <c r="D2517" s="312"/>
      <c r="E2517" s="310"/>
      <c r="F2517" s="310"/>
      <c r="G2517" s="310"/>
      <c r="H2517" s="311"/>
      <c r="I2517" s="249"/>
      <c r="J2517" s="249"/>
      <c r="K2517" s="92"/>
    </row>
    <row r="2518" spans="2:11" x14ac:dyDescent="0.2">
      <c r="B2518" s="295"/>
      <c r="C2518" s="295"/>
      <c r="D2518" s="312"/>
      <c r="E2518" s="310"/>
      <c r="F2518" s="310"/>
      <c r="G2518" s="310"/>
      <c r="H2518" s="311"/>
      <c r="I2518" s="249"/>
      <c r="J2518" s="249"/>
      <c r="K2518" s="92"/>
    </row>
    <row r="2519" spans="2:11" x14ac:dyDescent="0.2">
      <c r="B2519" s="295"/>
      <c r="C2519" s="295"/>
      <c r="D2519" s="312"/>
      <c r="E2519" s="310"/>
      <c r="F2519" s="310"/>
      <c r="G2519" s="310"/>
      <c r="H2519" s="311"/>
      <c r="I2519" s="249"/>
      <c r="J2519" s="249"/>
      <c r="K2519" s="92"/>
    </row>
    <row r="2520" spans="2:11" x14ac:dyDescent="0.2">
      <c r="B2520" s="295"/>
      <c r="C2520" s="295"/>
      <c r="D2520" s="312"/>
      <c r="E2520" s="310"/>
      <c r="F2520" s="310"/>
      <c r="G2520" s="310"/>
      <c r="H2520" s="311"/>
      <c r="I2520" s="249"/>
      <c r="J2520" s="249"/>
      <c r="K2520" s="92"/>
    </row>
    <row r="2521" spans="2:11" x14ac:dyDescent="0.2">
      <c r="B2521" s="295"/>
      <c r="C2521" s="295"/>
      <c r="D2521" s="312"/>
      <c r="E2521" s="310"/>
      <c r="F2521" s="310"/>
      <c r="G2521" s="310"/>
      <c r="H2521" s="311"/>
      <c r="I2521" s="249"/>
      <c r="J2521" s="249"/>
      <c r="K2521" s="92"/>
    </row>
    <row r="2522" spans="2:11" x14ac:dyDescent="0.2">
      <c r="B2522" s="295"/>
      <c r="C2522" s="295"/>
      <c r="D2522" s="312"/>
      <c r="E2522" s="310"/>
      <c r="F2522" s="310"/>
      <c r="G2522" s="310"/>
      <c r="H2522" s="311"/>
      <c r="I2522" s="249"/>
      <c r="J2522" s="249"/>
      <c r="K2522" s="92"/>
    </row>
    <row r="2523" spans="2:11" x14ac:dyDescent="0.2">
      <c r="B2523" s="295"/>
      <c r="C2523" s="295"/>
      <c r="D2523" s="312"/>
      <c r="E2523" s="310"/>
      <c r="F2523" s="310"/>
      <c r="G2523" s="310"/>
      <c r="H2523" s="311"/>
      <c r="I2523" s="249"/>
      <c r="J2523" s="249"/>
      <c r="K2523" s="92"/>
    </row>
    <row r="2524" spans="2:11" x14ac:dyDescent="0.2">
      <c r="B2524" s="295"/>
      <c r="C2524" s="295"/>
      <c r="D2524" s="312"/>
      <c r="E2524" s="310"/>
      <c r="F2524" s="310"/>
      <c r="G2524" s="310"/>
      <c r="H2524" s="311"/>
      <c r="I2524" s="249"/>
      <c r="J2524" s="249"/>
      <c r="K2524" s="92"/>
    </row>
    <row r="2525" spans="2:11" x14ac:dyDescent="0.2">
      <c r="B2525" s="295"/>
      <c r="C2525" s="295"/>
      <c r="D2525" s="312"/>
      <c r="E2525" s="310"/>
      <c r="F2525" s="310"/>
      <c r="G2525" s="310"/>
      <c r="H2525" s="311"/>
      <c r="I2525" s="249"/>
      <c r="J2525" s="249"/>
      <c r="K2525" s="92"/>
    </row>
    <row r="2526" spans="2:11" x14ac:dyDescent="0.2">
      <c r="B2526" s="295"/>
      <c r="C2526" s="295"/>
      <c r="D2526" s="312"/>
      <c r="E2526" s="310"/>
      <c r="F2526" s="310"/>
      <c r="G2526" s="310"/>
      <c r="H2526" s="311"/>
      <c r="I2526" s="249"/>
      <c r="J2526" s="249"/>
      <c r="K2526" s="92"/>
    </row>
    <row r="2527" spans="2:11" x14ac:dyDescent="0.2">
      <c r="B2527" s="295"/>
      <c r="C2527" s="295"/>
      <c r="D2527" s="312"/>
      <c r="E2527" s="310"/>
      <c r="F2527" s="310"/>
      <c r="G2527" s="310"/>
      <c r="H2527" s="311"/>
      <c r="I2527" s="249"/>
      <c r="J2527" s="249"/>
      <c r="K2527" s="92"/>
    </row>
    <row r="2528" spans="2:11" x14ac:dyDescent="0.2">
      <c r="B2528" s="295"/>
      <c r="C2528" s="295"/>
      <c r="D2528" s="312"/>
      <c r="E2528" s="310"/>
      <c r="F2528" s="310"/>
      <c r="G2528" s="310"/>
      <c r="H2528" s="311"/>
      <c r="I2528" s="249"/>
      <c r="J2528" s="249"/>
      <c r="K2528" s="92"/>
    </row>
    <row r="2529" spans="2:11" x14ac:dyDescent="0.2">
      <c r="B2529" s="295"/>
      <c r="C2529" s="295"/>
      <c r="D2529" s="312"/>
      <c r="E2529" s="310"/>
      <c r="F2529" s="310"/>
      <c r="G2529" s="310"/>
      <c r="H2529" s="311"/>
      <c r="I2529" s="249"/>
      <c r="J2529" s="249"/>
      <c r="K2529" s="92"/>
    </row>
    <row r="2530" spans="2:11" x14ac:dyDescent="0.2">
      <c r="B2530" s="295"/>
      <c r="C2530" s="295"/>
      <c r="D2530" s="312"/>
      <c r="E2530" s="310"/>
      <c r="F2530" s="310"/>
      <c r="G2530" s="310"/>
      <c r="H2530" s="311"/>
      <c r="I2530" s="249"/>
      <c r="J2530" s="249"/>
      <c r="K2530" s="92"/>
    </row>
    <row r="2531" spans="2:11" x14ac:dyDescent="0.2">
      <c r="B2531" s="295"/>
      <c r="C2531" s="295"/>
      <c r="D2531" s="312"/>
      <c r="E2531" s="310"/>
      <c r="F2531" s="310"/>
      <c r="G2531" s="310"/>
      <c r="H2531" s="311"/>
      <c r="I2531" s="249"/>
      <c r="J2531" s="249"/>
      <c r="K2531" s="92"/>
    </row>
    <row r="2532" spans="2:11" x14ac:dyDescent="0.2">
      <c r="B2532" s="295"/>
      <c r="C2532" s="295"/>
      <c r="D2532" s="312"/>
      <c r="E2532" s="310"/>
      <c r="F2532" s="310"/>
      <c r="G2532" s="310"/>
      <c r="H2532" s="311"/>
      <c r="I2532" s="249"/>
      <c r="J2532" s="249"/>
      <c r="K2532" s="92"/>
    </row>
    <row r="2533" spans="2:11" x14ac:dyDescent="0.2">
      <c r="B2533" s="295"/>
      <c r="C2533" s="295"/>
      <c r="D2533" s="312"/>
      <c r="E2533" s="310"/>
      <c r="F2533" s="310"/>
      <c r="G2533" s="310"/>
      <c r="H2533" s="311"/>
      <c r="I2533" s="249"/>
      <c r="J2533" s="249"/>
      <c r="K2533" s="92"/>
    </row>
    <row r="2534" spans="2:11" x14ac:dyDescent="0.2">
      <c r="B2534" s="295"/>
      <c r="C2534" s="295"/>
      <c r="D2534" s="312"/>
      <c r="E2534" s="310"/>
      <c r="F2534" s="310"/>
      <c r="G2534" s="310"/>
      <c r="H2534" s="311"/>
      <c r="I2534" s="249"/>
      <c r="J2534" s="249"/>
      <c r="K2534" s="92"/>
    </row>
    <row r="2535" spans="2:11" x14ac:dyDescent="0.2">
      <c r="B2535" s="295"/>
      <c r="C2535" s="295"/>
      <c r="D2535" s="312"/>
      <c r="E2535" s="310"/>
      <c r="F2535" s="310"/>
      <c r="G2535" s="310"/>
      <c r="H2535" s="311"/>
      <c r="I2535" s="249"/>
      <c r="J2535" s="249"/>
      <c r="K2535" s="92"/>
    </row>
    <row r="2536" spans="2:11" x14ac:dyDescent="0.2">
      <c r="B2536" s="295"/>
      <c r="C2536" s="295"/>
      <c r="D2536" s="312"/>
      <c r="E2536" s="310"/>
      <c r="F2536" s="310"/>
      <c r="G2536" s="310"/>
      <c r="H2536" s="311"/>
      <c r="I2536" s="249"/>
      <c r="J2536" s="249"/>
      <c r="K2536" s="92"/>
    </row>
    <row r="2537" spans="2:11" x14ac:dyDescent="0.2">
      <c r="B2537" s="295"/>
      <c r="C2537" s="295"/>
      <c r="D2537" s="312"/>
      <c r="E2537" s="310"/>
      <c r="F2537" s="310"/>
      <c r="G2537" s="310"/>
      <c r="H2537" s="311"/>
      <c r="I2537" s="249"/>
      <c r="J2537" s="249"/>
      <c r="K2537" s="92"/>
    </row>
    <row r="2538" spans="2:11" x14ac:dyDescent="0.2">
      <c r="B2538" s="295"/>
      <c r="C2538" s="295"/>
      <c r="D2538" s="312"/>
      <c r="E2538" s="310"/>
      <c r="F2538" s="310"/>
      <c r="G2538" s="310"/>
      <c r="H2538" s="311"/>
      <c r="I2538" s="249"/>
      <c r="J2538" s="249"/>
      <c r="K2538" s="92"/>
    </row>
    <row r="2539" spans="2:11" x14ac:dyDescent="0.2">
      <c r="B2539" s="295"/>
      <c r="C2539" s="295"/>
      <c r="D2539" s="312"/>
      <c r="E2539" s="310"/>
      <c r="F2539" s="310"/>
      <c r="G2539" s="310"/>
      <c r="H2539" s="311"/>
      <c r="I2539" s="249"/>
      <c r="J2539" s="249"/>
      <c r="K2539" s="92"/>
    </row>
    <row r="2540" spans="2:11" x14ac:dyDescent="0.2">
      <c r="B2540" s="295"/>
      <c r="C2540" s="295"/>
      <c r="D2540" s="312"/>
      <c r="E2540" s="310"/>
      <c r="F2540" s="310"/>
      <c r="G2540" s="310"/>
      <c r="H2540" s="311"/>
      <c r="I2540" s="249"/>
      <c r="J2540" s="249"/>
      <c r="K2540" s="92"/>
    </row>
    <row r="2541" spans="2:11" x14ac:dyDescent="0.2">
      <c r="B2541" s="295"/>
      <c r="C2541" s="295"/>
      <c r="D2541" s="312"/>
      <c r="E2541" s="310"/>
      <c r="F2541" s="310"/>
      <c r="G2541" s="310"/>
      <c r="H2541" s="311"/>
      <c r="I2541" s="249"/>
      <c r="J2541" s="249"/>
      <c r="K2541" s="92"/>
    </row>
    <row r="2542" spans="2:11" x14ac:dyDescent="0.2">
      <c r="B2542" s="295"/>
      <c r="C2542" s="295"/>
      <c r="D2542" s="312"/>
      <c r="E2542" s="310"/>
      <c r="F2542" s="310"/>
      <c r="G2542" s="310"/>
      <c r="H2542" s="311"/>
      <c r="I2542" s="249"/>
      <c r="J2542" s="249"/>
      <c r="K2542" s="92"/>
    </row>
    <row r="2543" spans="2:11" x14ac:dyDescent="0.2">
      <c r="B2543" s="295"/>
      <c r="C2543" s="295"/>
      <c r="D2543" s="312"/>
      <c r="E2543" s="310"/>
      <c r="F2543" s="310"/>
      <c r="G2543" s="310"/>
      <c r="H2543" s="311"/>
      <c r="I2543" s="249"/>
      <c r="J2543" s="249"/>
      <c r="K2543" s="92"/>
    </row>
    <row r="2544" spans="2:11" x14ac:dyDescent="0.2">
      <c r="B2544" s="295"/>
      <c r="C2544" s="295"/>
      <c r="D2544" s="312"/>
      <c r="E2544" s="310"/>
      <c r="F2544" s="310"/>
      <c r="G2544" s="310"/>
      <c r="H2544" s="311"/>
      <c r="I2544" s="249"/>
      <c r="J2544" s="249"/>
      <c r="K2544" s="92"/>
    </row>
    <row r="2545" spans="2:11" x14ac:dyDescent="0.2">
      <c r="B2545" s="295"/>
      <c r="C2545" s="295"/>
      <c r="D2545" s="312"/>
      <c r="E2545" s="310"/>
      <c r="F2545" s="310"/>
      <c r="G2545" s="310"/>
      <c r="H2545" s="311"/>
      <c r="I2545" s="249"/>
      <c r="J2545" s="249"/>
      <c r="K2545" s="92"/>
    </row>
    <row r="2546" spans="2:11" x14ac:dyDescent="0.2">
      <c r="B2546" s="295"/>
      <c r="C2546" s="295"/>
      <c r="D2546" s="312"/>
      <c r="E2546" s="310"/>
      <c r="F2546" s="310"/>
      <c r="G2546" s="310"/>
      <c r="H2546" s="311"/>
      <c r="I2546" s="249"/>
      <c r="J2546" s="249"/>
      <c r="K2546" s="92"/>
    </row>
    <row r="2547" spans="2:11" x14ac:dyDescent="0.2">
      <c r="B2547" s="295"/>
      <c r="C2547" s="295"/>
      <c r="D2547" s="312"/>
      <c r="E2547" s="310"/>
      <c r="F2547" s="310"/>
      <c r="G2547" s="310"/>
      <c r="H2547" s="311"/>
      <c r="I2547" s="249"/>
      <c r="J2547" s="249"/>
      <c r="K2547" s="92"/>
    </row>
    <row r="2548" spans="2:11" x14ac:dyDescent="0.2">
      <c r="B2548" s="295"/>
      <c r="C2548" s="295"/>
      <c r="D2548" s="312"/>
      <c r="E2548" s="310"/>
      <c r="F2548" s="310"/>
      <c r="G2548" s="310"/>
      <c r="H2548" s="311"/>
      <c r="I2548" s="249"/>
      <c r="J2548" s="249"/>
      <c r="K2548" s="92"/>
    </row>
    <row r="2549" spans="2:11" x14ac:dyDescent="0.2">
      <c r="B2549" s="295"/>
      <c r="C2549" s="295"/>
      <c r="D2549" s="312"/>
      <c r="E2549" s="310"/>
      <c r="F2549" s="310"/>
      <c r="G2549" s="310"/>
      <c r="H2549" s="311"/>
      <c r="I2549" s="249"/>
      <c r="J2549" s="249"/>
      <c r="K2549" s="92"/>
    </row>
    <row r="2550" spans="2:11" x14ac:dyDescent="0.2">
      <c r="B2550" s="295"/>
      <c r="C2550" s="295"/>
      <c r="D2550" s="312"/>
      <c r="E2550" s="310"/>
      <c r="F2550" s="310"/>
      <c r="G2550" s="310"/>
      <c r="H2550" s="311"/>
      <c r="I2550" s="249"/>
      <c r="J2550" s="249"/>
      <c r="K2550" s="92"/>
    </row>
    <row r="2551" spans="2:11" x14ac:dyDescent="0.2">
      <c r="B2551" s="295"/>
      <c r="C2551" s="295"/>
      <c r="D2551" s="312"/>
      <c r="E2551" s="310"/>
      <c r="F2551" s="310"/>
      <c r="G2551" s="310"/>
      <c r="H2551" s="311"/>
      <c r="I2551" s="249"/>
      <c r="J2551" s="249"/>
      <c r="K2551" s="92"/>
    </row>
    <row r="2552" spans="2:11" x14ac:dyDescent="0.2">
      <c r="B2552" s="295"/>
      <c r="C2552" s="295"/>
      <c r="D2552" s="312"/>
      <c r="E2552" s="310"/>
      <c r="F2552" s="310"/>
      <c r="G2552" s="310"/>
      <c r="H2552" s="311"/>
      <c r="I2552" s="249"/>
      <c r="J2552" s="249"/>
      <c r="K2552" s="92"/>
    </row>
    <row r="2553" spans="2:11" x14ac:dyDescent="0.2">
      <c r="B2553" s="295"/>
      <c r="C2553" s="295"/>
      <c r="D2553" s="312"/>
      <c r="E2553" s="310"/>
      <c r="F2553" s="310"/>
      <c r="G2553" s="310"/>
      <c r="H2553" s="311"/>
      <c r="I2553" s="249"/>
      <c r="J2553" s="249"/>
      <c r="K2553" s="92"/>
    </row>
    <row r="2554" spans="2:11" x14ac:dyDescent="0.2">
      <c r="B2554" s="295"/>
      <c r="C2554" s="295"/>
      <c r="D2554" s="312"/>
      <c r="E2554" s="310"/>
      <c r="F2554" s="310"/>
      <c r="G2554" s="310"/>
      <c r="H2554" s="311"/>
      <c r="I2554" s="249"/>
      <c r="J2554" s="249"/>
      <c r="K2554" s="92"/>
    </row>
    <row r="2555" spans="2:11" x14ac:dyDescent="0.2">
      <c r="B2555" s="295"/>
      <c r="C2555" s="295"/>
      <c r="D2555" s="312"/>
      <c r="E2555" s="310"/>
      <c r="F2555" s="310"/>
      <c r="G2555" s="310"/>
      <c r="H2555" s="311"/>
      <c r="I2555" s="249"/>
      <c r="J2555" s="249"/>
      <c r="K2555" s="92"/>
    </row>
    <row r="2556" spans="2:11" x14ac:dyDescent="0.2">
      <c r="B2556" s="295"/>
      <c r="C2556" s="295"/>
      <c r="D2556" s="312"/>
      <c r="E2556" s="310"/>
      <c r="F2556" s="310"/>
      <c r="G2556" s="310"/>
      <c r="H2556" s="311"/>
      <c r="I2556" s="249"/>
      <c r="J2556" s="249"/>
      <c r="K2556" s="92"/>
    </row>
    <row r="2557" spans="2:11" x14ac:dyDescent="0.2">
      <c r="B2557" s="295"/>
      <c r="C2557" s="295"/>
      <c r="D2557" s="312"/>
      <c r="E2557" s="310"/>
      <c r="F2557" s="310"/>
      <c r="G2557" s="310"/>
      <c r="H2557" s="311"/>
      <c r="I2557" s="249"/>
      <c r="J2557" s="249"/>
      <c r="K2557" s="92"/>
    </row>
    <row r="2558" spans="2:11" x14ac:dyDescent="0.2">
      <c r="B2558" s="295"/>
      <c r="C2558" s="295"/>
      <c r="D2558" s="312"/>
      <c r="E2558" s="310"/>
      <c r="F2558" s="310"/>
      <c r="G2558" s="310"/>
      <c r="H2558" s="311"/>
      <c r="I2558" s="249"/>
      <c r="J2558" s="249"/>
      <c r="K2558" s="92"/>
    </row>
    <row r="2559" spans="2:11" x14ac:dyDescent="0.2">
      <c r="B2559" s="295"/>
      <c r="C2559" s="295"/>
      <c r="D2559" s="312"/>
      <c r="E2559" s="310"/>
      <c r="F2559" s="310"/>
      <c r="G2559" s="310"/>
      <c r="H2559" s="311"/>
      <c r="I2559" s="249"/>
      <c r="J2559" s="249"/>
      <c r="K2559" s="92"/>
    </row>
    <row r="2560" spans="2:11" x14ac:dyDescent="0.2">
      <c r="B2560" s="295"/>
      <c r="C2560" s="295"/>
      <c r="D2560" s="312"/>
      <c r="E2560" s="310"/>
      <c r="F2560" s="310"/>
      <c r="G2560" s="310"/>
      <c r="H2560" s="311"/>
      <c r="I2560" s="249"/>
      <c r="J2560" s="249"/>
      <c r="K2560" s="92"/>
    </row>
    <row r="2561" spans="2:11" x14ac:dyDescent="0.2">
      <c r="B2561" s="295"/>
      <c r="C2561" s="295"/>
      <c r="D2561" s="312"/>
      <c r="E2561" s="310"/>
      <c r="F2561" s="310"/>
      <c r="G2561" s="310"/>
      <c r="H2561" s="311"/>
      <c r="I2561" s="249"/>
      <c r="J2561" s="249"/>
      <c r="K2561" s="92"/>
    </row>
    <row r="2562" spans="2:11" x14ac:dyDescent="0.2">
      <c r="B2562" s="295"/>
      <c r="C2562" s="295"/>
      <c r="D2562" s="312"/>
      <c r="E2562" s="310"/>
      <c r="F2562" s="310"/>
      <c r="G2562" s="310"/>
      <c r="H2562" s="311"/>
      <c r="I2562" s="249"/>
      <c r="J2562" s="249"/>
      <c r="K2562" s="92"/>
    </row>
    <row r="2563" spans="2:11" x14ac:dyDescent="0.2">
      <c r="B2563" s="295"/>
      <c r="C2563" s="295"/>
      <c r="D2563" s="312"/>
      <c r="E2563" s="310"/>
      <c r="F2563" s="310"/>
      <c r="G2563" s="310"/>
      <c r="H2563" s="311"/>
      <c r="I2563" s="249"/>
      <c r="J2563" s="249"/>
      <c r="K2563" s="92"/>
    </row>
    <row r="2564" spans="2:11" x14ac:dyDescent="0.2">
      <c r="B2564" s="295"/>
      <c r="C2564" s="295"/>
      <c r="D2564" s="312"/>
      <c r="E2564" s="310"/>
      <c r="F2564" s="310"/>
      <c r="G2564" s="310"/>
      <c r="H2564" s="311"/>
      <c r="I2564" s="249"/>
      <c r="J2564" s="249"/>
      <c r="K2564" s="92"/>
    </row>
    <row r="2565" spans="2:11" x14ac:dyDescent="0.2">
      <c r="B2565" s="295"/>
      <c r="C2565" s="295"/>
      <c r="D2565" s="312"/>
      <c r="E2565" s="310"/>
      <c r="F2565" s="310"/>
      <c r="G2565" s="310"/>
      <c r="H2565" s="311"/>
      <c r="I2565" s="249"/>
      <c r="J2565" s="249"/>
      <c r="K2565" s="92"/>
    </row>
    <row r="2566" spans="2:11" x14ac:dyDescent="0.2">
      <c r="B2566" s="295"/>
      <c r="C2566" s="295"/>
      <c r="D2566" s="312"/>
      <c r="E2566" s="310"/>
      <c r="F2566" s="310"/>
      <c r="G2566" s="310"/>
      <c r="H2566" s="311"/>
      <c r="I2566" s="249"/>
      <c r="J2566" s="249"/>
      <c r="K2566" s="92"/>
    </row>
    <row r="2567" spans="2:11" x14ac:dyDescent="0.2">
      <c r="B2567" s="295"/>
      <c r="C2567" s="295"/>
      <c r="D2567" s="312"/>
      <c r="E2567" s="310"/>
      <c r="F2567" s="310"/>
      <c r="G2567" s="310"/>
      <c r="H2567" s="311"/>
      <c r="I2567" s="249"/>
      <c r="J2567" s="249"/>
      <c r="K2567" s="92"/>
    </row>
    <row r="2568" spans="2:11" x14ac:dyDescent="0.2">
      <c r="B2568" s="295"/>
      <c r="C2568" s="295"/>
      <c r="D2568" s="312"/>
      <c r="E2568" s="310"/>
      <c r="F2568" s="310"/>
      <c r="G2568" s="310"/>
      <c r="H2568" s="311"/>
      <c r="I2568" s="249"/>
      <c r="J2568" s="249"/>
      <c r="K2568" s="92"/>
    </row>
    <row r="2569" spans="2:11" x14ac:dyDescent="0.2">
      <c r="B2569" s="295"/>
      <c r="C2569" s="295"/>
      <c r="D2569" s="312"/>
      <c r="E2569" s="310"/>
      <c r="F2569" s="310"/>
      <c r="G2569" s="310"/>
      <c r="H2569" s="311"/>
      <c r="I2569" s="249"/>
      <c r="J2569" s="249"/>
      <c r="K2569" s="92"/>
    </row>
    <row r="2570" spans="2:11" x14ac:dyDescent="0.2">
      <c r="B2570" s="295"/>
      <c r="C2570" s="295"/>
      <c r="D2570" s="312"/>
      <c r="E2570" s="310"/>
      <c r="F2570" s="310"/>
      <c r="G2570" s="310"/>
      <c r="H2570" s="311"/>
      <c r="I2570" s="249"/>
      <c r="J2570" s="249"/>
      <c r="K2570" s="92"/>
    </row>
    <row r="2571" spans="2:11" x14ac:dyDescent="0.2">
      <c r="B2571" s="295"/>
      <c r="C2571" s="295"/>
      <c r="D2571" s="312"/>
      <c r="E2571" s="310"/>
      <c r="F2571" s="310"/>
      <c r="G2571" s="310"/>
      <c r="H2571" s="311"/>
      <c r="I2571" s="249"/>
      <c r="J2571" s="249"/>
      <c r="K2571" s="92"/>
    </row>
    <row r="2572" spans="2:11" x14ac:dyDescent="0.2">
      <c r="B2572" s="295"/>
      <c r="C2572" s="295"/>
      <c r="D2572" s="312"/>
      <c r="E2572" s="310"/>
      <c r="F2572" s="310"/>
      <c r="G2572" s="310"/>
      <c r="H2572" s="311"/>
      <c r="I2572" s="249"/>
      <c r="J2572" s="249"/>
      <c r="K2572" s="92"/>
    </row>
    <row r="2573" spans="2:11" x14ac:dyDescent="0.2">
      <c r="B2573" s="295"/>
      <c r="C2573" s="295"/>
      <c r="D2573" s="312"/>
      <c r="E2573" s="310"/>
      <c r="F2573" s="310"/>
      <c r="G2573" s="310"/>
      <c r="H2573" s="311"/>
      <c r="I2573" s="249"/>
      <c r="J2573" s="249"/>
      <c r="K2573" s="92"/>
    </row>
    <row r="2574" spans="2:11" x14ac:dyDescent="0.2">
      <c r="B2574" s="295"/>
      <c r="C2574" s="295"/>
      <c r="D2574" s="312"/>
      <c r="E2574" s="310"/>
      <c r="F2574" s="310"/>
      <c r="G2574" s="310"/>
      <c r="H2574" s="311"/>
      <c r="I2574" s="249"/>
      <c r="J2574" s="249"/>
      <c r="K2574" s="92"/>
    </row>
    <row r="2575" spans="2:11" x14ac:dyDescent="0.2">
      <c r="B2575" s="295"/>
      <c r="C2575" s="295"/>
      <c r="D2575" s="312"/>
      <c r="E2575" s="310"/>
      <c r="F2575" s="310"/>
      <c r="G2575" s="310"/>
      <c r="H2575" s="311"/>
      <c r="I2575" s="249"/>
      <c r="J2575" s="249"/>
      <c r="K2575" s="92"/>
    </row>
    <row r="2576" spans="2:11" x14ac:dyDescent="0.2">
      <c r="B2576" s="295"/>
      <c r="C2576" s="295"/>
      <c r="D2576" s="312"/>
      <c r="E2576" s="310"/>
      <c r="F2576" s="310"/>
      <c r="G2576" s="310"/>
      <c r="H2576" s="311"/>
      <c r="I2576" s="249"/>
      <c r="J2576" s="249"/>
      <c r="K2576" s="92"/>
    </row>
    <row r="2577" spans="2:11" x14ac:dyDescent="0.2">
      <c r="B2577" s="295"/>
      <c r="C2577" s="295"/>
      <c r="D2577" s="312"/>
      <c r="E2577" s="310"/>
      <c r="F2577" s="310"/>
      <c r="G2577" s="310"/>
      <c r="H2577" s="311"/>
      <c r="I2577" s="249"/>
      <c r="J2577" s="249"/>
      <c r="K2577" s="92"/>
    </row>
    <row r="2578" spans="2:11" x14ac:dyDescent="0.2">
      <c r="B2578" s="295"/>
      <c r="C2578" s="295"/>
      <c r="D2578" s="312"/>
      <c r="E2578" s="310"/>
      <c r="F2578" s="310"/>
      <c r="G2578" s="310"/>
      <c r="H2578" s="311"/>
      <c r="I2578" s="249"/>
      <c r="J2578" s="249"/>
      <c r="K2578" s="92"/>
    </row>
    <row r="2579" spans="2:11" x14ac:dyDescent="0.2">
      <c r="B2579" s="295"/>
      <c r="C2579" s="295"/>
      <c r="D2579" s="312"/>
      <c r="E2579" s="310"/>
      <c r="F2579" s="310"/>
      <c r="G2579" s="310"/>
      <c r="H2579" s="311"/>
      <c r="I2579" s="249"/>
      <c r="J2579" s="249"/>
      <c r="K2579" s="92"/>
    </row>
    <row r="2580" spans="2:11" x14ac:dyDescent="0.2">
      <c r="B2580" s="295"/>
      <c r="C2580" s="295"/>
      <c r="D2580" s="312"/>
      <c r="E2580" s="310"/>
      <c r="F2580" s="310"/>
      <c r="G2580" s="310"/>
      <c r="H2580" s="311"/>
      <c r="I2580" s="249"/>
      <c r="J2580" s="249"/>
      <c r="K2580" s="92"/>
    </row>
    <row r="2581" spans="2:11" x14ac:dyDescent="0.2">
      <c r="B2581" s="295"/>
      <c r="C2581" s="295"/>
      <c r="D2581" s="312"/>
      <c r="E2581" s="310"/>
      <c r="F2581" s="310"/>
      <c r="G2581" s="310"/>
      <c r="H2581" s="311"/>
      <c r="I2581" s="249"/>
      <c r="J2581" s="249"/>
      <c r="K2581" s="92"/>
    </row>
    <row r="2582" spans="2:11" x14ac:dyDescent="0.2">
      <c r="B2582" s="295"/>
      <c r="C2582" s="295"/>
      <c r="D2582" s="312"/>
      <c r="E2582" s="310"/>
      <c r="F2582" s="310"/>
      <c r="G2582" s="310"/>
      <c r="H2582" s="311"/>
      <c r="I2582" s="249"/>
      <c r="J2582" s="249"/>
      <c r="K2582" s="92"/>
    </row>
    <row r="2583" spans="2:11" x14ac:dyDescent="0.2">
      <c r="B2583" s="295"/>
      <c r="C2583" s="295"/>
      <c r="D2583" s="312"/>
      <c r="E2583" s="310"/>
      <c r="F2583" s="310"/>
      <c r="G2583" s="310"/>
      <c r="H2583" s="311"/>
      <c r="I2583" s="249"/>
      <c r="J2583" s="249"/>
      <c r="K2583" s="92"/>
    </row>
    <row r="2584" spans="2:11" x14ac:dyDescent="0.2">
      <c r="B2584" s="295"/>
      <c r="C2584" s="295"/>
      <c r="D2584" s="312"/>
      <c r="E2584" s="310"/>
      <c r="F2584" s="310"/>
      <c r="G2584" s="310"/>
      <c r="H2584" s="311"/>
      <c r="I2584" s="249"/>
      <c r="J2584" s="249"/>
      <c r="K2584" s="92"/>
    </row>
    <row r="2585" spans="2:11" x14ac:dyDescent="0.2">
      <c r="B2585" s="295"/>
      <c r="C2585" s="295"/>
      <c r="D2585" s="312"/>
      <c r="E2585" s="310"/>
      <c r="F2585" s="310"/>
      <c r="G2585" s="310"/>
      <c r="H2585" s="311"/>
      <c r="I2585" s="249"/>
      <c r="J2585" s="249"/>
      <c r="K2585" s="92"/>
    </row>
    <row r="2586" spans="2:11" x14ac:dyDescent="0.2">
      <c r="B2586" s="295"/>
      <c r="C2586" s="295"/>
      <c r="D2586" s="312"/>
      <c r="E2586" s="310"/>
      <c r="F2586" s="310"/>
      <c r="G2586" s="310"/>
      <c r="H2586" s="311"/>
      <c r="I2586" s="249"/>
      <c r="J2586" s="249"/>
      <c r="K2586" s="92"/>
    </row>
    <row r="2587" spans="2:11" x14ac:dyDescent="0.2">
      <c r="B2587" s="295"/>
      <c r="C2587" s="295"/>
      <c r="D2587" s="312"/>
      <c r="E2587" s="310"/>
      <c r="F2587" s="310"/>
      <c r="G2587" s="310"/>
      <c r="H2587" s="311"/>
      <c r="I2587" s="249"/>
      <c r="J2587" s="249"/>
      <c r="K2587" s="92"/>
    </row>
    <row r="2588" spans="2:11" x14ac:dyDescent="0.2">
      <c r="B2588" s="295"/>
      <c r="C2588" s="295"/>
      <c r="D2588" s="312"/>
      <c r="E2588" s="310"/>
      <c r="F2588" s="310"/>
      <c r="G2588" s="310"/>
      <c r="H2588" s="311"/>
      <c r="I2588" s="249"/>
      <c r="J2588" s="249"/>
      <c r="K2588" s="92"/>
    </row>
    <row r="2589" spans="2:11" x14ac:dyDescent="0.2">
      <c r="B2589" s="295"/>
      <c r="C2589" s="295"/>
      <c r="D2589" s="312"/>
      <c r="E2589" s="310"/>
      <c r="F2589" s="310"/>
      <c r="G2589" s="310"/>
      <c r="H2589" s="311"/>
      <c r="I2589" s="249"/>
      <c r="J2589" s="249"/>
      <c r="K2589" s="92"/>
    </row>
    <row r="2590" spans="2:11" x14ac:dyDescent="0.2">
      <c r="B2590" s="295"/>
      <c r="C2590" s="295"/>
      <c r="D2590" s="312"/>
      <c r="E2590" s="310"/>
      <c r="F2590" s="310"/>
      <c r="G2590" s="310"/>
      <c r="H2590" s="311"/>
      <c r="I2590" s="249"/>
      <c r="J2590" s="249"/>
      <c r="K2590" s="92"/>
    </row>
    <row r="2591" spans="2:11" x14ac:dyDescent="0.2">
      <c r="B2591" s="295"/>
      <c r="C2591" s="295"/>
      <c r="D2591" s="312"/>
      <c r="E2591" s="310"/>
      <c r="F2591" s="310"/>
      <c r="G2591" s="310"/>
      <c r="H2591" s="311"/>
      <c r="I2591" s="249"/>
      <c r="J2591" s="249"/>
      <c r="K2591" s="92"/>
    </row>
    <row r="2592" spans="2:11" x14ac:dyDescent="0.2">
      <c r="B2592" s="295"/>
      <c r="C2592" s="295"/>
      <c r="D2592" s="312"/>
      <c r="E2592" s="310"/>
      <c r="F2592" s="310"/>
      <c r="G2592" s="310"/>
      <c r="H2592" s="311"/>
      <c r="I2592" s="249"/>
      <c r="J2592" s="249"/>
      <c r="K2592" s="92"/>
    </row>
    <row r="2593" spans="2:11" x14ac:dyDescent="0.2">
      <c r="B2593" s="295"/>
      <c r="C2593" s="295"/>
      <c r="D2593" s="312"/>
      <c r="E2593" s="310"/>
      <c r="F2593" s="310"/>
      <c r="G2593" s="310"/>
      <c r="H2593" s="311"/>
      <c r="I2593" s="249"/>
      <c r="J2593" s="249"/>
      <c r="K2593" s="92"/>
    </row>
    <row r="2594" spans="2:11" x14ac:dyDescent="0.2">
      <c r="B2594" s="295"/>
      <c r="C2594" s="295"/>
      <c r="D2594" s="312"/>
      <c r="E2594" s="310"/>
      <c r="F2594" s="310"/>
      <c r="G2594" s="310"/>
      <c r="H2594" s="311"/>
      <c r="I2594" s="249"/>
      <c r="J2594" s="249"/>
      <c r="K2594" s="92"/>
    </row>
    <row r="2595" spans="2:11" x14ac:dyDescent="0.2">
      <c r="B2595" s="295"/>
      <c r="C2595" s="295"/>
      <c r="D2595" s="312"/>
      <c r="E2595" s="310"/>
      <c r="F2595" s="310"/>
      <c r="G2595" s="310"/>
      <c r="H2595" s="311"/>
      <c r="I2595" s="249"/>
      <c r="J2595" s="249"/>
      <c r="K2595" s="92"/>
    </row>
    <row r="2596" spans="2:11" x14ac:dyDescent="0.2">
      <c r="B2596" s="295"/>
      <c r="C2596" s="295"/>
      <c r="D2596" s="312"/>
      <c r="E2596" s="310"/>
      <c r="F2596" s="310"/>
      <c r="G2596" s="310"/>
      <c r="H2596" s="311"/>
      <c r="I2596" s="249"/>
      <c r="J2596" s="249"/>
      <c r="K2596" s="92"/>
    </row>
    <row r="2597" spans="2:11" x14ac:dyDescent="0.2">
      <c r="B2597" s="295"/>
      <c r="C2597" s="295"/>
      <c r="D2597" s="312"/>
      <c r="E2597" s="310"/>
      <c r="F2597" s="310"/>
      <c r="G2597" s="310"/>
      <c r="H2597" s="311"/>
      <c r="I2597" s="249"/>
      <c r="J2597" s="249"/>
      <c r="K2597" s="92"/>
    </row>
    <row r="2598" spans="2:11" x14ac:dyDescent="0.2">
      <c r="B2598" s="295"/>
      <c r="C2598" s="295"/>
      <c r="D2598" s="312"/>
      <c r="E2598" s="310"/>
      <c r="F2598" s="310"/>
      <c r="G2598" s="310"/>
      <c r="H2598" s="311"/>
      <c r="I2598" s="249"/>
      <c r="J2598" s="249"/>
      <c r="K2598" s="92"/>
    </row>
    <row r="2599" spans="2:11" x14ac:dyDescent="0.2">
      <c r="B2599" s="295"/>
      <c r="C2599" s="295"/>
      <c r="D2599" s="312"/>
      <c r="E2599" s="310"/>
      <c r="F2599" s="310"/>
      <c r="G2599" s="310"/>
      <c r="H2599" s="311"/>
      <c r="I2599" s="249"/>
      <c r="J2599" s="249"/>
      <c r="K2599" s="92"/>
    </row>
    <row r="2600" spans="2:11" x14ac:dyDescent="0.2">
      <c r="B2600" s="295"/>
      <c r="C2600" s="295"/>
      <c r="D2600" s="312"/>
      <c r="E2600" s="310"/>
      <c r="F2600" s="310"/>
      <c r="G2600" s="310"/>
      <c r="H2600" s="311"/>
      <c r="I2600" s="249"/>
      <c r="J2600" s="249"/>
      <c r="K2600" s="92"/>
    </row>
    <row r="2601" spans="2:11" x14ac:dyDescent="0.2">
      <c r="B2601" s="295"/>
      <c r="C2601" s="295"/>
      <c r="D2601" s="312"/>
      <c r="E2601" s="310"/>
      <c r="F2601" s="310"/>
      <c r="G2601" s="310"/>
      <c r="H2601" s="311"/>
      <c r="I2601" s="249"/>
      <c r="J2601" s="249"/>
      <c r="K2601" s="92"/>
    </row>
    <row r="2602" spans="2:11" x14ac:dyDescent="0.2">
      <c r="B2602" s="295"/>
      <c r="C2602" s="295"/>
      <c r="D2602" s="312"/>
      <c r="E2602" s="310"/>
      <c r="F2602" s="310"/>
      <c r="G2602" s="310"/>
      <c r="H2602" s="311"/>
      <c r="I2602" s="249"/>
      <c r="J2602" s="249"/>
      <c r="K2602" s="92"/>
    </row>
    <row r="2603" spans="2:11" x14ac:dyDescent="0.2">
      <c r="B2603" s="295"/>
      <c r="C2603" s="295"/>
      <c r="D2603" s="312"/>
      <c r="E2603" s="310"/>
      <c r="F2603" s="310"/>
      <c r="G2603" s="310"/>
      <c r="H2603" s="311"/>
      <c r="I2603" s="249"/>
      <c r="J2603" s="249"/>
      <c r="K2603" s="92"/>
    </row>
    <row r="2604" spans="2:11" x14ac:dyDescent="0.2">
      <c r="B2604" s="295"/>
      <c r="C2604" s="295"/>
      <c r="D2604" s="312"/>
      <c r="E2604" s="310"/>
      <c r="F2604" s="310"/>
      <c r="G2604" s="310"/>
      <c r="H2604" s="311"/>
      <c r="I2604" s="249"/>
      <c r="J2604" s="249"/>
      <c r="K2604" s="92"/>
    </row>
    <row r="2605" spans="2:11" x14ac:dyDescent="0.2">
      <c r="B2605" s="295"/>
      <c r="C2605" s="295"/>
      <c r="D2605" s="312"/>
      <c r="E2605" s="310"/>
      <c r="F2605" s="310"/>
      <c r="G2605" s="310"/>
      <c r="H2605" s="311"/>
      <c r="I2605" s="249"/>
      <c r="J2605" s="249"/>
      <c r="K2605" s="92"/>
    </row>
    <row r="2606" spans="2:11" x14ac:dyDescent="0.2">
      <c r="B2606" s="295"/>
      <c r="C2606" s="295"/>
      <c r="D2606" s="312"/>
      <c r="E2606" s="310"/>
      <c r="F2606" s="310"/>
      <c r="G2606" s="310"/>
      <c r="H2606" s="311"/>
      <c r="I2606" s="249"/>
      <c r="J2606" s="249"/>
      <c r="K2606" s="92"/>
    </row>
    <row r="2607" spans="2:11" x14ac:dyDescent="0.2">
      <c r="B2607" s="295"/>
      <c r="C2607" s="295"/>
      <c r="D2607" s="312"/>
      <c r="E2607" s="310"/>
      <c r="F2607" s="310"/>
      <c r="G2607" s="310"/>
      <c r="H2607" s="311"/>
      <c r="I2607" s="249"/>
      <c r="J2607" s="249"/>
      <c r="K2607" s="92"/>
    </row>
    <row r="2608" spans="2:11" x14ac:dyDescent="0.2">
      <c r="B2608" s="295"/>
      <c r="C2608" s="295"/>
      <c r="D2608" s="312"/>
      <c r="E2608" s="310"/>
      <c r="F2608" s="310"/>
      <c r="G2608" s="310"/>
      <c r="H2608" s="311"/>
      <c r="I2608" s="249"/>
      <c r="J2608" s="249"/>
      <c r="K2608" s="92"/>
    </row>
    <row r="2609" spans="2:11" x14ac:dyDescent="0.2">
      <c r="B2609" s="295"/>
      <c r="C2609" s="295"/>
      <c r="D2609" s="312"/>
      <c r="E2609" s="310"/>
      <c r="F2609" s="310"/>
      <c r="G2609" s="310"/>
      <c r="H2609" s="311"/>
      <c r="I2609" s="249"/>
      <c r="J2609" s="249"/>
      <c r="K2609" s="92"/>
    </row>
    <row r="2610" spans="2:11" x14ac:dyDescent="0.2">
      <c r="B2610" s="295"/>
      <c r="C2610" s="295"/>
      <c r="D2610" s="312"/>
      <c r="E2610" s="310"/>
      <c r="F2610" s="310"/>
      <c r="G2610" s="310"/>
      <c r="H2610" s="311"/>
      <c r="I2610" s="249"/>
      <c r="J2610" s="249"/>
      <c r="K2610" s="92"/>
    </row>
    <row r="2611" spans="2:11" x14ac:dyDescent="0.2">
      <c r="B2611" s="295"/>
      <c r="C2611" s="295"/>
      <c r="D2611" s="312"/>
      <c r="E2611" s="310"/>
      <c r="F2611" s="310"/>
      <c r="G2611" s="310"/>
      <c r="H2611" s="311"/>
      <c r="I2611" s="249"/>
      <c r="J2611" s="249"/>
      <c r="K2611" s="92"/>
    </row>
    <row r="2612" spans="2:11" x14ac:dyDescent="0.2">
      <c r="B2612" s="295"/>
      <c r="C2612" s="295"/>
      <c r="D2612" s="312"/>
      <c r="E2612" s="310"/>
      <c r="F2612" s="310"/>
      <c r="G2612" s="310"/>
      <c r="H2612" s="311"/>
      <c r="I2612" s="249"/>
      <c r="J2612" s="249"/>
      <c r="K2612" s="92"/>
    </row>
    <row r="2613" spans="2:11" x14ac:dyDescent="0.2">
      <c r="B2613" s="295"/>
      <c r="C2613" s="295"/>
      <c r="D2613" s="312"/>
      <c r="E2613" s="310"/>
      <c r="F2613" s="310"/>
      <c r="G2613" s="310"/>
      <c r="H2613" s="311"/>
      <c r="I2613" s="249"/>
      <c r="J2613" s="249"/>
      <c r="K2613" s="92"/>
    </row>
    <row r="2614" spans="2:11" x14ac:dyDescent="0.2">
      <c r="B2614" s="295"/>
      <c r="C2614" s="295"/>
      <c r="D2614" s="312"/>
      <c r="E2614" s="310"/>
      <c r="F2614" s="310"/>
      <c r="G2614" s="310"/>
      <c r="H2614" s="311"/>
      <c r="I2614" s="249"/>
      <c r="J2614" s="249"/>
      <c r="K2614" s="92"/>
    </row>
    <row r="2615" spans="2:11" x14ac:dyDescent="0.2">
      <c r="B2615" s="295"/>
      <c r="C2615" s="295"/>
      <c r="D2615" s="312"/>
      <c r="E2615" s="310"/>
      <c r="F2615" s="310"/>
      <c r="G2615" s="310"/>
      <c r="H2615" s="311"/>
      <c r="I2615" s="249"/>
      <c r="J2615" s="249"/>
      <c r="K2615" s="92"/>
    </row>
    <row r="2616" spans="2:11" x14ac:dyDescent="0.2">
      <c r="B2616" s="295"/>
      <c r="C2616" s="295"/>
      <c r="D2616" s="312"/>
      <c r="E2616" s="310"/>
      <c r="F2616" s="310"/>
      <c r="G2616" s="310"/>
      <c r="H2616" s="311"/>
      <c r="I2616" s="249"/>
      <c r="J2616" s="249"/>
      <c r="K2616" s="92"/>
    </row>
    <row r="2617" spans="2:11" x14ac:dyDescent="0.2">
      <c r="B2617" s="295"/>
      <c r="C2617" s="295"/>
      <c r="D2617" s="312"/>
      <c r="E2617" s="310"/>
      <c r="F2617" s="310"/>
      <c r="G2617" s="310"/>
      <c r="H2617" s="311"/>
      <c r="I2617" s="249"/>
      <c r="J2617" s="249"/>
      <c r="K2617" s="92"/>
    </row>
    <row r="2618" spans="2:11" x14ac:dyDescent="0.2">
      <c r="B2618" s="295"/>
      <c r="C2618" s="295"/>
      <c r="D2618" s="312"/>
      <c r="E2618" s="310"/>
      <c r="F2618" s="310"/>
      <c r="G2618" s="310"/>
      <c r="H2618" s="311"/>
      <c r="I2618" s="249"/>
      <c r="J2618" s="249"/>
      <c r="K2618" s="92"/>
    </row>
    <row r="2619" spans="2:11" x14ac:dyDescent="0.2">
      <c r="B2619" s="295"/>
      <c r="C2619" s="295"/>
      <c r="D2619" s="312"/>
      <c r="E2619" s="310"/>
      <c r="F2619" s="310"/>
      <c r="G2619" s="310"/>
      <c r="H2619" s="311"/>
      <c r="I2619" s="249"/>
      <c r="J2619" s="249"/>
      <c r="K2619" s="92"/>
    </row>
    <row r="2620" spans="2:11" x14ac:dyDescent="0.2">
      <c r="B2620" s="295"/>
      <c r="C2620" s="295"/>
      <c r="D2620" s="312"/>
      <c r="E2620" s="310"/>
      <c r="F2620" s="310"/>
      <c r="G2620" s="310"/>
      <c r="H2620" s="311"/>
      <c r="I2620" s="249"/>
      <c r="J2620" s="249"/>
      <c r="K2620" s="92"/>
    </row>
    <row r="2621" spans="2:11" x14ac:dyDescent="0.2">
      <c r="B2621" s="295"/>
      <c r="C2621" s="295"/>
      <c r="D2621" s="312"/>
      <c r="E2621" s="310"/>
      <c r="F2621" s="310"/>
      <c r="G2621" s="310"/>
      <c r="H2621" s="311"/>
      <c r="I2621" s="249"/>
      <c r="J2621" s="249"/>
      <c r="K2621" s="92"/>
    </row>
    <row r="2622" spans="2:11" x14ac:dyDescent="0.2">
      <c r="B2622" s="295"/>
      <c r="C2622" s="295"/>
      <c r="D2622" s="312"/>
      <c r="E2622" s="310"/>
      <c r="F2622" s="310"/>
      <c r="G2622" s="310"/>
      <c r="H2622" s="311"/>
      <c r="I2622" s="249"/>
      <c r="J2622" s="249"/>
      <c r="K2622" s="92"/>
    </row>
    <row r="2623" spans="2:11" x14ac:dyDescent="0.2">
      <c r="B2623" s="295"/>
      <c r="C2623" s="295"/>
      <c r="D2623" s="312"/>
      <c r="E2623" s="310"/>
      <c r="F2623" s="310"/>
      <c r="G2623" s="310"/>
      <c r="H2623" s="311"/>
      <c r="I2623" s="249"/>
      <c r="J2623" s="249"/>
      <c r="K2623" s="92"/>
    </row>
    <row r="2624" spans="2:11" x14ac:dyDescent="0.2">
      <c r="B2624" s="295"/>
      <c r="C2624" s="295"/>
      <c r="D2624" s="312"/>
      <c r="E2624" s="310"/>
      <c r="F2624" s="310"/>
      <c r="G2624" s="310"/>
      <c r="H2624" s="311"/>
      <c r="I2624" s="249"/>
      <c r="J2624" s="249"/>
      <c r="K2624" s="92"/>
    </row>
    <row r="2625" spans="2:11" x14ac:dyDescent="0.2">
      <c r="B2625" s="295"/>
      <c r="C2625" s="295"/>
      <c r="D2625" s="312"/>
      <c r="E2625" s="310"/>
      <c r="F2625" s="310"/>
      <c r="G2625" s="310"/>
      <c r="H2625" s="311"/>
      <c r="I2625" s="249"/>
      <c r="J2625" s="249"/>
      <c r="K2625" s="92"/>
    </row>
    <row r="2626" spans="2:11" x14ac:dyDescent="0.2">
      <c r="B2626" s="295"/>
      <c r="C2626" s="295"/>
      <c r="D2626" s="312"/>
      <c r="E2626" s="310"/>
      <c r="F2626" s="310"/>
      <c r="G2626" s="310"/>
      <c r="H2626" s="311"/>
      <c r="I2626" s="249"/>
      <c r="J2626" s="249"/>
      <c r="K2626" s="92"/>
    </row>
    <row r="2627" spans="2:11" x14ac:dyDescent="0.2">
      <c r="B2627" s="295"/>
      <c r="C2627" s="295"/>
      <c r="D2627" s="312"/>
      <c r="E2627" s="310"/>
      <c r="F2627" s="310"/>
      <c r="G2627" s="310"/>
      <c r="H2627" s="311"/>
      <c r="I2627" s="249"/>
      <c r="J2627" s="249"/>
      <c r="K2627" s="92"/>
    </row>
    <row r="2628" spans="2:11" x14ac:dyDescent="0.2">
      <c r="B2628" s="295"/>
      <c r="C2628" s="295"/>
      <c r="D2628" s="312"/>
      <c r="E2628" s="310"/>
      <c r="F2628" s="310"/>
      <c r="G2628" s="310"/>
      <c r="H2628" s="311"/>
      <c r="I2628" s="249"/>
      <c r="J2628" s="249"/>
      <c r="K2628" s="92"/>
    </row>
    <row r="2629" spans="2:11" x14ac:dyDescent="0.2">
      <c r="B2629" s="295"/>
      <c r="C2629" s="295"/>
      <c r="D2629" s="312"/>
      <c r="E2629" s="310"/>
      <c r="F2629" s="310"/>
      <c r="G2629" s="310"/>
      <c r="H2629" s="311"/>
      <c r="I2629" s="249"/>
      <c r="J2629" s="249"/>
      <c r="K2629" s="92"/>
    </row>
    <row r="2630" spans="2:11" x14ac:dyDescent="0.2">
      <c r="B2630" s="295"/>
      <c r="C2630" s="295"/>
      <c r="D2630" s="312"/>
      <c r="E2630" s="310"/>
      <c r="F2630" s="310"/>
      <c r="G2630" s="310"/>
      <c r="H2630" s="311"/>
      <c r="I2630" s="249"/>
      <c r="J2630" s="249"/>
      <c r="K2630" s="92"/>
    </row>
    <row r="2631" spans="2:11" x14ac:dyDescent="0.2">
      <c r="B2631" s="295"/>
      <c r="C2631" s="295"/>
      <c r="D2631" s="312"/>
      <c r="E2631" s="310"/>
      <c r="F2631" s="310"/>
      <c r="G2631" s="310"/>
      <c r="H2631" s="311"/>
      <c r="I2631" s="249"/>
      <c r="J2631" s="249"/>
      <c r="K2631" s="92"/>
    </row>
    <row r="2632" spans="2:11" x14ac:dyDescent="0.2">
      <c r="B2632" s="295"/>
      <c r="C2632" s="295"/>
      <c r="D2632" s="312"/>
      <c r="E2632" s="310"/>
      <c r="F2632" s="310"/>
      <c r="G2632" s="310"/>
      <c r="H2632" s="311"/>
      <c r="I2632" s="249"/>
      <c r="J2632" s="249"/>
      <c r="K2632" s="92"/>
    </row>
    <row r="2633" spans="2:11" x14ac:dyDescent="0.2">
      <c r="B2633" s="295"/>
      <c r="C2633" s="295"/>
      <c r="D2633" s="312"/>
      <c r="E2633" s="310"/>
      <c r="F2633" s="310"/>
      <c r="G2633" s="310"/>
      <c r="H2633" s="311"/>
      <c r="I2633" s="249"/>
      <c r="J2633" s="249"/>
      <c r="K2633" s="92"/>
    </row>
    <row r="2634" spans="2:11" x14ac:dyDescent="0.2">
      <c r="B2634" s="295"/>
      <c r="C2634" s="295"/>
      <c r="D2634" s="312"/>
      <c r="E2634" s="310"/>
      <c r="F2634" s="310"/>
      <c r="G2634" s="310"/>
      <c r="H2634" s="311"/>
      <c r="I2634" s="249"/>
      <c r="J2634" s="249"/>
      <c r="K2634" s="92"/>
    </row>
    <row r="2635" spans="2:11" x14ac:dyDescent="0.2">
      <c r="B2635" s="295"/>
      <c r="C2635" s="295"/>
      <c r="D2635" s="312"/>
      <c r="E2635" s="310"/>
      <c r="F2635" s="310"/>
      <c r="G2635" s="310"/>
      <c r="H2635" s="311"/>
      <c r="I2635" s="249"/>
      <c r="J2635" s="249"/>
      <c r="K2635" s="92"/>
    </row>
    <row r="2636" spans="2:11" x14ac:dyDescent="0.2">
      <c r="B2636" s="295"/>
      <c r="C2636" s="295"/>
      <c r="D2636" s="312"/>
      <c r="E2636" s="310"/>
      <c r="F2636" s="310"/>
      <c r="G2636" s="310"/>
      <c r="H2636" s="311"/>
      <c r="I2636" s="249"/>
      <c r="J2636" s="249"/>
      <c r="K2636" s="92"/>
    </row>
    <row r="2637" spans="2:11" x14ac:dyDescent="0.2">
      <c r="B2637" s="295"/>
      <c r="C2637" s="295"/>
      <c r="D2637" s="312"/>
      <c r="E2637" s="310"/>
      <c r="F2637" s="310"/>
      <c r="G2637" s="310"/>
      <c r="H2637" s="311"/>
      <c r="I2637" s="249"/>
      <c r="J2637" s="249"/>
      <c r="K2637" s="92"/>
    </row>
    <row r="2638" spans="2:11" x14ac:dyDescent="0.2">
      <c r="B2638" s="295"/>
      <c r="C2638" s="295"/>
      <c r="D2638" s="312"/>
      <c r="E2638" s="310"/>
      <c r="F2638" s="310"/>
      <c r="G2638" s="310"/>
      <c r="H2638" s="311"/>
      <c r="I2638" s="249"/>
      <c r="J2638" s="249"/>
      <c r="K2638" s="92"/>
    </row>
    <row r="2639" spans="2:11" x14ac:dyDescent="0.2">
      <c r="B2639" s="295"/>
      <c r="C2639" s="295"/>
      <c r="D2639" s="312"/>
      <c r="E2639" s="310"/>
      <c r="F2639" s="310"/>
      <c r="G2639" s="310"/>
      <c r="H2639" s="311"/>
      <c r="I2639" s="249"/>
      <c r="J2639" s="249"/>
      <c r="K2639" s="92"/>
    </row>
    <row r="2640" spans="2:11" x14ac:dyDescent="0.2">
      <c r="B2640" s="295"/>
      <c r="C2640" s="295"/>
      <c r="D2640" s="312"/>
      <c r="E2640" s="310"/>
      <c r="F2640" s="310"/>
      <c r="G2640" s="310"/>
      <c r="H2640" s="311"/>
      <c r="I2640" s="249"/>
      <c r="J2640" s="249"/>
      <c r="K2640" s="92"/>
    </row>
    <row r="2641" spans="2:11" x14ac:dyDescent="0.2">
      <c r="B2641" s="295"/>
      <c r="C2641" s="295"/>
      <c r="D2641" s="312"/>
      <c r="E2641" s="310"/>
      <c r="F2641" s="310"/>
      <c r="G2641" s="310"/>
      <c r="H2641" s="311"/>
      <c r="I2641" s="249"/>
      <c r="J2641" s="249"/>
      <c r="K2641" s="92"/>
    </row>
    <row r="2642" spans="2:11" x14ac:dyDescent="0.2">
      <c r="B2642" s="295"/>
      <c r="C2642" s="295"/>
      <c r="D2642" s="312"/>
      <c r="E2642" s="310"/>
      <c r="F2642" s="310"/>
      <c r="G2642" s="310"/>
      <c r="H2642" s="311"/>
      <c r="I2642" s="249"/>
      <c r="J2642" s="249"/>
      <c r="K2642" s="92"/>
    </row>
    <row r="2643" spans="2:11" x14ac:dyDescent="0.2">
      <c r="B2643" s="295"/>
      <c r="C2643" s="295"/>
      <c r="D2643" s="312"/>
      <c r="E2643" s="310"/>
      <c r="F2643" s="310"/>
      <c r="G2643" s="310"/>
      <c r="H2643" s="311"/>
      <c r="I2643" s="249"/>
      <c r="J2643" s="249"/>
      <c r="K2643" s="92"/>
    </row>
    <row r="2644" spans="2:11" x14ac:dyDescent="0.2">
      <c r="B2644" s="295"/>
      <c r="C2644" s="295"/>
      <c r="D2644" s="312"/>
      <c r="E2644" s="310"/>
      <c r="F2644" s="310"/>
      <c r="G2644" s="310"/>
      <c r="H2644" s="311"/>
      <c r="I2644" s="249"/>
      <c r="J2644" s="249"/>
      <c r="K2644" s="92"/>
    </row>
    <row r="2645" spans="2:11" x14ac:dyDescent="0.2">
      <c r="B2645" s="295"/>
      <c r="C2645" s="295"/>
      <c r="D2645" s="312"/>
      <c r="E2645" s="310"/>
      <c r="F2645" s="310"/>
      <c r="G2645" s="310"/>
      <c r="H2645" s="311"/>
      <c r="I2645" s="249"/>
      <c r="J2645" s="249"/>
      <c r="K2645" s="92"/>
    </row>
    <row r="2646" spans="2:11" x14ac:dyDescent="0.2">
      <c r="B2646" s="295"/>
      <c r="C2646" s="295"/>
      <c r="D2646" s="312"/>
      <c r="E2646" s="310"/>
      <c r="F2646" s="310"/>
      <c r="G2646" s="310"/>
      <c r="H2646" s="311"/>
      <c r="I2646" s="249"/>
      <c r="J2646" s="249"/>
      <c r="K2646" s="92"/>
    </row>
    <row r="2647" spans="2:11" x14ac:dyDescent="0.2">
      <c r="B2647" s="295"/>
      <c r="C2647" s="295"/>
      <c r="D2647" s="312"/>
      <c r="E2647" s="310"/>
      <c r="F2647" s="310"/>
      <c r="G2647" s="310"/>
      <c r="H2647" s="311"/>
      <c r="I2647" s="249"/>
      <c r="J2647" s="249"/>
      <c r="K2647" s="92"/>
    </row>
    <row r="2648" spans="2:11" x14ac:dyDescent="0.2">
      <c r="B2648" s="295"/>
      <c r="C2648" s="295"/>
      <c r="D2648" s="312"/>
      <c r="E2648" s="310"/>
      <c r="F2648" s="310"/>
      <c r="G2648" s="310"/>
      <c r="H2648" s="311"/>
      <c r="I2648" s="249"/>
      <c r="J2648" s="249"/>
      <c r="K2648" s="92"/>
    </row>
    <row r="2649" spans="2:11" x14ac:dyDescent="0.2">
      <c r="B2649" s="295"/>
      <c r="C2649" s="295"/>
      <c r="D2649" s="312"/>
      <c r="E2649" s="310"/>
      <c r="F2649" s="310"/>
      <c r="G2649" s="310"/>
      <c r="H2649" s="311"/>
      <c r="I2649" s="249"/>
      <c r="J2649" s="249"/>
      <c r="K2649" s="92"/>
    </row>
    <row r="2650" spans="2:11" x14ac:dyDescent="0.2">
      <c r="B2650" s="295"/>
      <c r="C2650" s="295"/>
      <c r="D2650" s="312"/>
      <c r="E2650" s="310"/>
      <c r="F2650" s="310"/>
      <c r="G2650" s="310"/>
      <c r="H2650" s="311"/>
      <c r="I2650" s="249"/>
      <c r="J2650" s="249"/>
      <c r="K2650" s="92"/>
    </row>
    <row r="2651" spans="2:11" x14ac:dyDescent="0.2">
      <c r="B2651" s="295"/>
      <c r="C2651" s="295"/>
      <c r="D2651" s="312"/>
      <c r="E2651" s="310"/>
      <c r="F2651" s="310"/>
      <c r="G2651" s="310"/>
      <c r="H2651" s="311"/>
      <c r="I2651" s="249"/>
      <c r="J2651" s="249"/>
      <c r="K2651" s="92"/>
    </row>
    <row r="2652" spans="2:11" x14ac:dyDescent="0.2">
      <c r="B2652" s="295"/>
      <c r="C2652" s="295"/>
      <c r="D2652" s="312"/>
      <c r="E2652" s="310"/>
      <c r="F2652" s="310"/>
      <c r="G2652" s="310"/>
      <c r="H2652" s="311"/>
      <c r="I2652" s="249"/>
      <c r="J2652" s="249"/>
      <c r="K2652" s="92"/>
    </row>
    <row r="2653" spans="2:11" x14ac:dyDescent="0.2">
      <c r="B2653" s="295"/>
      <c r="C2653" s="295"/>
      <c r="D2653" s="312"/>
      <c r="E2653" s="310"/>
      <c r="F2653" s="310"/>
      <c r="G2653" s="310"/>
      <c r="H2653" s="311"/>
      <c r="I2653" s="249"/>
      <c r="J2653" s="249"/>
      <c r="K2653" s="92"/>
    </row>
    <row r="2654" spans="2:11" x14ac:dyDescent="0.2">
      <c r="B2654" s="295"/>
      <c r="C2654" s="295"/>
      <c r="D2654" s="312"/>
      <c r="E2654" s="310"/>
      <c r="F2654" s="310"/>
      <c r="G2654" s="310"/>
      <c r="H2654" s="311"/>
      <c r="I2654" s="249"/>
      <c r="J2654" s="249"/>
      <c r="K2654" s="92"/>
    </row>
    <row r="2655" spans="2:11" x14ac:dyDescent="0.2">
      <c r="B2655" s="295"/>
      <c r="C2655" s="295"/>
      <c r="D2655" s="312"/>
      <c r="E2655" s="310"/>
      <c r="F2655" s="310"/>
      <c r="G2655" s="310"/>
      <c r="H2655" s="311"/>
      <c r="I2655" s="249"/>
      <c r="J2655" s="249"/>
      <c r="K2655" s="92"/>
    </row>
    <row r="2656" spans="2:11" x14ac:dyDescent="0.2">
      <c r="B2656" s="295"/>
      <c r="C2656" s="295"/>
      <c r="D2656" s="312"/>
      <c r="E2656" s="310"/>
      <c r="F2656" s="310"/>
      <c r="G2656" s="310"/>
      <c r="H2656" s="311"/>
      <c r="I2656" s="249"/>
      <c r="J2656" s="249"/>
      <c r="K2656" s="92"/>
    </row>
    <row r="2657" spans="2:11" x14ac:dyDescent="0.2">
      <c r="B2657" s="295"/>
      <c r="C2657" s="295"/>
      <c r="D2657" s="312"/>
      <c r="E2657" s="310"/>
      <c r="F2657" s="310"/>
      <c r="G2657" s="310"/>
      <c r="H2657" s="311"/>
      <c r="I2657" s="249"/>
      <c r="J2657" s="249"/>
      <c r="K2657" s="92"/>
    </row>
    <row r="2658" spans="2:11" x14ac:dyDescent="0.2">
      <c r="B2658" s="295"/>
      <c r="C2658" s="295"/>
      <c r="D2658" s="312"/>
      <c r="E2658" s="310"/>
      <c r="F2658" s="310"/>
      <c r="G2658" s="310"/>
      <c r="H2658" s="311"/>
      <c r="I2658" s="249"/>
      <c r="J2658" s="249"/>
      <c r="K2658" s="92"/>
    </row>
    <row r="2659" spans="2:11" x14ac:dyDescent="0.2">
      <c r="B2659" s="295"/>
      <c r="C2659" s="295"/>
      <c r="D2659" s="312"/>
      <c r="E2659" s="310"/>
      <c r="F2659" s="310"/>
      <c r="G2659" s="310"/>
      <c r="H2659" s="311"/>
      <c r="I2659" s="249"/>
      <c r="J2659" s="249"/>
      <c r="K2659" s="92"/>
    </row>
    <row r="2660" spans="2:11" x14ac:dyDescent="0.2">
      <c r="B2660" s="295"/>
      <c r="C2660" s="295"/>
      <c r="D2660" s="312"/>
      <c r="E2660" s="310"/>
      <c r="F2660" s="310"/>
      <c r="G2660" s="310"/>
      <c r="H2660" s="311"/>
      <c r="I2660" s="249"/>
      <c r="J2660" s="249"/>
      <c r="K2660" s="92"/>
    </row>
    <row r="2661" spans="2:11" x14ac:dyDescent="0.2">
      <c r="B2661" s="295"/>
      <c r="C2661" s="295"/>
      <c r="D2661" s="312"/>
      <c r="E2661" s="310"/>
      <c r="F2661" s="310"/>
      <c r="G2661" s="310"/>
      <c r="H2661" s="311"/>
      <c r="I2661" s="249"/>
      <c r="J2661" s="249"/>
      <c r="K2661" s="92"/>
    </row>
    <row r="2662" spans="2:11" x14ac:dyDescent="0.2">
      <c r="B2662" s="295"/>
      <c r="C2662" s="295"/>
      <c r="D2662" s="312"/>
      <c r="E2662" s="310"/>
      <c r="F2662" s="310"/>
      <c r="G2662" s="310"/>
      <c r="H2662" s="311"/>
      <c r="I2662" s="249"/>
      <c r="J2662" s="249"/>
      <c r="K2662" s="92"/>
    </row>
    <row r="2663" spans="2:11" x14ac:dyDescent="0.2">
      <c r="B2663" s="295"/>
      <c r="C2663" s="295"/>
      <c r="D2663" s="312"/>
      <c r="E2663" s="310"/>
      <c r="F2663" s="310"/>
      <c r="G2663" s="310"/>
      <c r="H2663" s="311"/>
      <c r="I2663" s="249"/>
      <c r="J2663" s="249"/>
      <c r="K2663" s="92"/>
    </row>
    <row r="2664" spans="2:11" x14ac:dyDescent="0.2">
      <c r="B2664" s="295"/>
      <c r="C2664" s="295"/>
      <c r="D2664" s="312"/>
      <c r="E2664" s="310"/>
      <c r="F2664" s="310"/>
      <c r="G2664" s="310"/>
      <c r="H2664" s="311"/>
      <c r="I2664" s="249"/>
      <c r="J2664" s="249"/>
      <c r="K2664" s="92"/>
    </row>
    <row r="2665" spans="2:11" x14ac:dyDescent="0.2">
      <c r="B2665" s="295"/>
      <c r="C2665" s="295"/>
      <c r="D2665" s="312"/>
      <c r="E2665" s="310"/>
      <c r="F2665" s="310"/>
      <c r="G2665" s="310"/>
      <c r="H2665" s="311"/>
      <c r="I2665" s="249"/>
      <c r="J2665" s="249"/>
      <c r="K2665" s="92"/>
    </row>
    <row r="2666" spans="2:11" x14ac:dyDescent="0.2">
      <c r="B2666" s="295"/>
      <c r="C2666" s="295"/>
      <c r="D2666" s="312"/>
      <c r="E2666" s="310"/>
      <c r="F2666" s="310"/>
      <c r="G2666" s="310"/>
      <c r="H2666" s="311"/>
      <c r="I2666" s="249"/>
      <c r="J2666" s="249"/>
      <c r="K2666" s="92"/>
    </row>
    <row r="2667" spans="2:11" x14ac:dyDescent="0.2">
      <c r="B2667" s="295"/>
      <c r="C2667" s="295"/>
      <c r="D2667" s="312"/>
      <c r="E2667" s="310"/>
      <c r="F2667" s="310"/>
      <c r="G2667" s="310"/>
      <c r="H2667" s="311"/>
      <c r="I2667" s="249"/>
      <c r="J2667" s="249"/>
      <c r="K2667" s="92"/>
    </row>
    <row r="2668" spans="2:11" x14ac:dyDescent="0.2">
      <c r="B2668" s="295"/>
      <c r="C2668" s="295"/>
      <c r="D2668" s="312"/>
      <c r="E2668" s="310"/>
      <c r="F2668" s="310"/>
      <c r="G2668" s="310"/>
      <c r="H2668" s="311"/>
      <c r="I2668" s="249"/>
      <c r="J2668" s="249"/>
      <c r="K2668" s="92"/>
    </row>
    <row r="2669" spans="2:11" x14ac:dyDescent="0.2">
      <c r="B2669" s="295"/>
      <c r="C2669" s="295"/>
      <c r="D2669" s="312"/>
      <c r="E2669" s="310"/>
      <c r="F2669" s="310"/>
      <c r="G2669" s="310"/>
      <c r="H2669" s="311"/>
      <c r="I2669" s="249"/>
      <c r="J2669" s="249"/>
      <c r="K2669" s="92"/>
    </row>
    <row r="2670" spans="2:11" x14ac:dyDescent="0.2">
      <c r="B2670" s="295"/>
      <c r="C2670" s="295"/>
      <c r="D2670" s="312"/>
      <c r="E2670" s="310"/>
      <c r="F2670" s="310"/>
      <c r="G2670" s="310"/>
      <c r="H2670" s="311"/>
      <c r="I2670" s="249"/>
      <c r="J2670" s="249"/>
      <c r="K2670" s="92"/>
    </row>
    <row r="2671" spans="2:11" x14ac:dyDescent="0.2">
      <c r="B2671" s="295"/>
      <c r="C2671" s="295"/>
      <c r="D2671" s="312"/>
      <c r="E2671" s="310"/>
      <c r="F2671" s="310"/>
      <c r="G2671" s="310"/>
      <c r="H2671" s="311"/>
      <c r="I2671" s="249"/>
      <c r="J2671" s="249"/>
      <c r="K2671" s="92"/>
    </row>
    <row r="2672" spans="2:11" x14ac:dyDescent="0.2">
      <c r="B2672" s="295"/>
      <c r="C2672" s="295"/>
      <c r="D2672" s="312"/>
      <c r="E2672" s="310"/>
      <c r="F2672" s="310"/>
      <c r="G2672" s="310"/>
      <c r="H2672" s="311"/>
      <c r="I2672" s="249"/>
      <c r="J2672" s="249"/>
      <c r="K2672" s="92"/>
    </row>
    <row r="2673" spans="2:11" x14ac:dyDescent="0.2">
      <c r="B2673" s="295"/>
      <c r="C2673" s="295"/>
      <c r="D2673" s="312"/>
      <c r="E2673" s="310"/>
      <c r="F2673" s="310"/>
      <c r="G2673" s="310"/>
      <c r="H2673" s="311"/>
      <c r="I2673" s="249"/>
      <c r="J2673" s="249"/>
      <c r="K2673" s="92"/>
    </row>
    <row r="2674" spans="2:11" x14ac:dyDescent="0.2">
      <c r="B2674" s="295"/>
      <c r="C2674" s="295"/>
      <c r="D2674" s="312"/>
      <c r="E2674" s="310"/>
      <c r="F2674" s="310"/>
      <c r="G2674" s="310"/>
      <c r="H2674" s="311"/>
      <c r="I2674" s="249"/>
      <c r="J2674" s="249"/>
      <c r="K2674" s="92"/>
    </row>
    <row r="2675" spans="2:11" x14ac:dyDescent="0.2">
      <c r="B2675" s="295"/>
      <c r="C2675" s="295"/>
      <c r="D2675" s="312"/>
      <c r="E2675" s="310"/>
      <c r="F2675" s="310"/>
      <c r="G2675" s="310"/>
      <c r="H2675" s="311"/>
      <c r="I2675" s="249"/>
      <c r="J2675" s="249"/>
      <c r="K2675" s="92"/>
    </row>
    <row r="2676" spans="2:11" x14ac:dyDescent="0.2">
      <c r="B2676" s="295"/>
      <c r="C2676" s="295"/>
      <c r="D2676" s="312"/>
      <c r="E2676" s="310"/>
      <c r="F2676" s="310"/>
      <c r="G2676" s="310"/>
      <c r="H2676" s="311"/>
      <c r="I2676" s="249"/>
      <c r="J2676" s="249"/>
      <c r="K2676" s="92"/>
    </row>
    <row r="2677" spans="2:11" x14ac:dyDescent="0.2">
      <c r="B2677" s="295"/>
      <c r="C2677" s="295"/>
      <c r="D2677" s="312"/>
      <c r="E2677" s="310"/>
      <c r="F2677" s="310"/>
      <c r="G2677" s="310"/>
      <c r="H2677" s="311"/>
      <c r="I2677" s="249"/>
      <c r="J2677" s="249"/>
      <c r="K2677" s="92"/>
    </row>
    <row r="2678" spans="2:11" x14ac:dyDescent="0.2">
      <c r="B2678" s="295"/>
      <c r="C2678" s="295"/>
      <c r="D2678" s="312"/>
      <c r="E2678" s="310"/>
      <c r="F2678" s="310"/>
      <c r="G2678" s="310"/>
      <c r="H2678" s="311"/>
      <c r="I2678" s="249"/>
      <c r="J2678" s="249"/>
      <c r="K2678" s="92"/>
    </row>
    <row r="2679" spans="2:11" x14ac:dyDescent="0.2">
      <c r="B2679" s="295"/>
      <c r="C2679" s="295"/>
      <c r="D2679" s="312"/>
      <c r="E2679" s="310"/>
      <c r="F2679" s="310"/>
      <c r="G2679" s="310"/>
      <c r="H2679" s="311"/>
      <c r="I2679" s="249"/>
      <c r="J2679" s="249"/>
      <c r="K2679" s="92"/>
    </row>
    <row r="2680" spans="2:11" x14ac:dyDescent="0.2">
      <c r="B2680" s="295"/>
      <c r="C2680" s="295"/>
      <c r="D2680" s="312"/>
      <c r="E2680" s="310"/>
      <c r="F2680" s="310"/>
      <c r="G2680" s="310"/>
      <c r="H2680" s="311"/>
      <c r="I2680" s="249"/>
      <c r="J2680" s="249"/>
      <c r="K2680" s="92"/>
    </row>
    <row r="2681" spans="2:11" x14ac:dyDescent="0.2">
      <c r="B2681" s="295"/>
      <c r="C2681" s="295"/>
      <c r="D2681" s="312"/>
      <c r="E2681" s="310"/>
      <c r="F2681" s="310"/>
      <c r="G2681" s="310"/>
      <c r="H2681" s="311"/>
      <c r="I2681" s="249"/>
      <c r="J2681" s="249"/>
      <c r="K2681" s="92"/>
    </row>
    <row r="2682" spans="2:11" x14ac:dyDescent="0.2">
      <c r="B2682" s="295"/>
      <c r="C2682" s="295"/>
      <c r="D2682" s="312"/>
      <c r="E2682" s="310"/>
      <c r="F2682" s="310"/>
      <c r="G2682" s="310"/>
      <c r="H2682" s="311"/>
      <c r="I2682" s="249"/>
      <c r="J2682" s="249"/>
      <c r="K2682" s="92"/>
    </row>
    <row r="2683" spans="2:11" x14ac:dyDescent="0.2">
      <c r="B2683" s="295"/>
      <c r="C2683" s="295"/>
      <c r="D2683" s="312"/>
      <c r="E2683" s="310"/>
      <c r="F2683" s="310"/>
      <c r="G2683" s="310"/>
      <c r="H2683" s="311"/>
      <c r="I2683" s="249"/>
      <c r="J2683" s="249"/>
      <c r="K2683" s="92"/>
    </row>
    <row r="2684" spans="2:11" x14ac:dyDescent="0.2">
      <c r="B2684" s="295"/>
      <c r="C2684" s="295"/>
      <c r="D2684" s="312"/>
      <c r="E2684" s="310"/>
      <c r="F2684" s="310"/>
      <c r="G2684" s="310"/>
      <c r="H2684" s="311"/>
      <c r="I2684" s="249"/>
      <c r="J2684" s="249"/>
      <c r="K2684" s="92"/>
    </row>
    <row r="2685" spans="2:11" x14ac:dyDescent="0.2">
      <c r="B2685" s="295"/>
      <c r="C2685" s="295"/>
      <c r="D2685" s="312"/>
      <c r="E2685" s="310"/>
      <c r="F2685" s="310"/>
      <c r="G2685" s="310"/>
      <c r="H2685" s="311"/>
      <c r="I2685" s="249"/>
      <c r="J2685" s="249"/>
      <c r="K2685" s="92"/>
    </row>
    <row r="2686" spans="2:11" x14ac:dyDescent="0.2">
      <c r="B2686" s="295"/>
      <c r="C2686" s="295"/>
      <c r="D2686" s="312"/>
      <c r="E2686" s="310"/>
      <c r="F2686" s="310"/>
      <c r="G2686" s="310"/>
      <c r="H2686" s="311"/>
      <c r="I2686" s="249"/>
      <c r="J2686" s="249"/>
      <c r="K2686" s="92"/>
    </row>
    <row r="2687" spans="2:11" x14ac:dyDescent="0.2">
      <c r="B2687" s="295"/>
      <c r="C2687" s="295"/>
      <c r="D2687" s="312"/>
      <c r="E2687" s="310"/>
      <c r="F2687" s="310"/>
      <c r="G2687" s="310"/>
      <c r="H2687" s="311"/>
      <c r="I2687" s="249"/>
      <c r="J2687" s="249"/>
      <c r="K2687" s="92"/>
    </row>
    <row r="2688" spans="2:11" x14ac:dyDescent="0.2">
      <c r="B2688" s="295"/>
      <c r="C2688" s="295"/>
      <c r="D2688" s="312"/>
      <c r="E2688" s="310"/>
      <c r="F2688" s="310"/>
      <c r="G2688" s="310"/>
      <c r="H2688" s="311"/>
      <c r="I2688" s="249"/>
      <c r="J2688" s="249"/>
      <c r="K2688" s="92"/>
    </row>
    <row r="2689" spans="2:11" x14ac:dyDescent="0.2">
      <c r="B2689" s="295"/>
      <c r="C2689" s="295"/>
      <c r="D2689" s="312"/>
      <c r="E2689" s="310"/>
      <c r="F2689" s="310"/>
      <c r="G2689" s="310"/>
      <c r="H2689" s="311"/>
      <c r="I2689" s="249"/>
      <c r="J2689" s="249"/>
      <c r="K2689" s="92"/>
    </row>
    <row r="2690" spans="2:11" x14ac:dyDescent="0.2">
      <c r="B2690" s="295"/>
      <c r="C2690" s="295"/>
      <c r="D2690" s="312"/>
      <c r="E2690" s="310"/>
      <c r="F2690" s="310"/>
      <c r="G2690" s="310"/>
      <c r="H2690" s="311"/>
      <c r="I2690" s="249"/>
      <c r="J2690" s="249"/>
      <c r="K2690" s="92"/>
    </row>
    <row r="2691" spans="2:11" x14ac:dyDescent="0.2">
      <c r="B2691" s="295"/>
      <c r="C2691" s="295"/>
      <c r="D2691" s="312"/>
      <c r="E2691" s="310"/>
      <c r="F2691" s="310"/>
      <c r="G2691" s="310"/>
      <c r="H2691" s="311"/>
      <c r="I2691" s="249"/>
      <c r="J2691" s="249"/>
      <c r="K2691" s="92"/>
    </row>
    <row r="2692" spans="2:11" x14ac:dyDescent="0.2">
      <c r="B2692" s="295"/>
      <c r="C2692" s="295"/>
      <c r="D2692" s="312"/>
      <c r="E2692" s="310"/>
      <c r="F2692" s="310"/>
      <c r="G2692" s="310"/>
      <c r="H2692" s="311"/>
      <c r="I2692" s="249"/>
      <c r="J2692" s="249"/>
      <c r="K2692" s="92"/>
    </row>
    <row r="2693" spans="2:11" x14ac:dyDescent="0.2">
      <c r="B2693" s="295"/>
      <c r="C2693" s="295"/>
      <c r="D2693" s="312"/>
      <c r="E2693" s="310"/>
      <c r="F2693" s="310"/>
      <c r="G2693" s="310"/>
      <c r="H2693" s="311"/>
      <c r="I2693" s="249"/>
      <c r="J2693" s="249"/>
      <c r="K2693" s="92"/>
    </row>
    <row r="2694" spans="2:11" x14ac:dyDescent="0.2">
      <c r="B2694" s="295"/>
      <c r="C2694" s="295"/>
      <c r="D2694" s="312"/>
      <c r="E2694" s="310"/>
      <c r="F2694" s="310"/>
      <c r="G2694" s="310"/>
      <c r="H2694" s="311"/>
      <c r="I2694" s="249"/>
      <c r="J2694" s="249"/>
      <c r="K2694" s="92"/>
    </row>
    <row r="2695" spans="2:11" x14ac:dyDescent="0.2">
      <c r="B2695" s="295"/>
      <c r="C2695" s="295"/>
      <c r="D2695" s="312"/>
      <c r="E2695" s="310"/>
      <c r="F2695" s="310"/>
      <c r="G2695" s="310"/>
      <c r="H2695" s="311"/>
      <c r="I2695" s="249"/>
      <c r="J2695" s="249"/>
      <c r="K2695" s="92"/>
    </row>
    <row r="2696" spans="2:11" x14ac:dyDescent="0.2">
      <c r="B2696" s="295"/>
      <c r="C2696" s="295"/>
      <c r="D2696" s="312"/>
      <c r="E2696" s="310"/>
      <c r="F2696" s="310"/>
      <c r="G2696" s="310"/>
      <c r="H2696" s="311"/>
      <c r="I2696" s="249"/>
      <c r="J2696" s="249"/>
      <c r="K2696" s="92"/>
    </row>
    <row r="2697" spans="2:11" x14ac:dyDescent="0.2">
      <c r="B2697" s="295"/>
      <c r="C2697" s="295"/>
      <c r="D2697" s="312"/>
      <c r="E2697" s="310"/>
      <c r="F2697" s="310"/>
      <c r="G2697" s="310"/>
      <c r="H2697" s="311"/>
      <c r="I2697" s="249"/>
      <c r="J2697" s="249"/>
      <c r="K2697" s="92"/>
    </row>
    <row r="2698" spans="2:11" x14ac:dyDescent="0.2">
      <c r="B2698" s="295"/>
      <c r="C2698" s="295"/>
      <c r="D2698" s="312"/>
      <c r="E2698" s="310"/>
      <c r="F2698" s="310"/>
      <c r="G2698" s="310"/>
      <c r="H2698" s="311"/>
      <c r="I2698" s="249"/>
      <c r="J2698" s="249"/>
      <c r="K2698" s="92"/>
    </row>
    <row r="2699" spans="2:11" x14ac:dyDescent="0.2">
      <c r="B2699" s="295"/>
      <c r="C2699" s="295"/>
      <c r="D2699" s="312"/>
      <c r="E2699" s="310"/>
      <c r="F2699" s="310"/>
      <c r="G2699" s="310"/>
      <c r="H2699" s="311"/>
      <c r="I2699" s="249"/>
      <c r="J2699" s="249"/>
      <c r="K2699" s="92"/>
    </row>
    <row r="2700" spans="2:11" x14ac:dyDescent="0.2">
      <c r="B2700" s="295"/>
      <c r="C2700" s="295"/>
      <c r="D2700" s="312"/>
      <c r="E2700" s="310"/>
      <c r="F2700" s="310"/>
      <c r="G2700" s="310"/>
      <c r="H2700" s="311"/>
      <c r="I2700" s="249"/>
      <c r="J2700" s="249"/>
      <c r="K2700" s="92"/>
    </row>
    <row r="2701" spans="2:11" x14ac:dyDescent="0.2">
      <c r="B2701" s="295"/>
      <c r="C2701" s="295"/>
      <c r="D2701" s="312"/>
      <c r="E2701" s="310"/>
      <c r="F2701" s="310"/>
      <c r="G2701" s="310"/>
      <c r="H2701" s="311"/>
      <c r="I2701" s="249"/>
      <c r="J2701" s="249"/>
      <c r="K2701" s="92"/>
    </row>
    <row r="2702" spans="2:11" x14ac:dyDescent="0.2">
      <c r="B2702" s="295"/>
      <c r="C2702" s="295"/>
      <c r="D2702" s="312"/>
      <c r="E2702" s="310"/>
      <c r="F2702" s="310"/>
      <c r="G2702" s="310"/>
      <c r="H2702" s="311"/>
      <c r="I2702" s="249"/>
      <c r="J2702" s="249"/>
      <c r="K2702" s="92"/>
    </row>
    <row r="2703" spans="2:11" x14ac:dyDescent="0.2">
      <c r="B2703" s="295"/>
      <c r="C2703" s="295"/>
      <c r="D2703" s="312"/>
      <c r="E2703" s="310"/>
      <c r="F2703" s="310"/>
      <c r="G2703" s="310"/>
      <c r="H2703" s="311"/>
      <c r="I2703" s="249"/>
      <c r="J2703" s="249"/>
      <c r="K2703" s="92"/>
    </row>
    <row r="2704" spans="2:11" x14ac:dyDescent="0.2">
      <c r="B2704" s="295"/>
      <c r="C2704" s="295"/>
      <c r="D2704" s="312"/>
      <c r="E2704" s="310"/>
      <c r="F2704" s="310"/>
      <c r="G2704" s="310"/>
      <c r="H2704" s="311"/>
      <c r="I2704" s="249"/>
      <c r="J2704" s="249"/>
      <c r="K2704" s="92"/>
    </row>
    <row r="2705" spans="2:11" x14ac:dyDescent="0.2">
      <c r="B2705" s="295"/>
      <c r="C2705" s="295"/>
      <c r="D2705" s="312"/>
      <c r="E2705" s="310"/>
      <c r="F2705" s="310"/>
      <c r="G2705" s="310"/>
      <c r="H2705" s="311"/>
      <c r="I2705" s="249"/>
      <c r="J2705" s="249"/>
      <c r="K2705" s="92"/>
    </row>
    <row r="2706" spans="2:11" x14ac:dyDescent="0.2">
      <c r="B2706" s="295"/>
      <c r="C2706" s="295"/>
      <c r="D2706" s="312"/>
      <c r="E2706" s="310"/>
      <c r="F2706" s="310"/>
      <c r="G2706" s="310"/>
      <c r="H2706" s="311"/>
      <c r="I2706" s="249"/>
      <c r="J2706" s="249"/>
      <c r="K2706" s="92"/>
    </row>
    <row r="2707" spans="2:11" x14ac:dyDescent="0.2">
      <c r="B2707" s="295"/>
      <c r="C2707" s="295"/>
      <c r="D2707" s="312"/>
      <c r="E2707" s="310"/>
      <c r="F2707" s="310"/>
      <c r="G2707" s="310"/>
      <c r="H2707" s="311"/>
      <c r="I2707" s="249"/>
      <c r="J2707" s="249"/>
      <c r="K2707" s="92"/>
    </row>
    <row r="2708" spans="2:11" x14ac:dyDescent="0.2">
      <c r="B2708" s="295"/>
      <c r="C2708" s="295"/>
      <c r="D2708" s="312"/>
      <c r="E2708" s="310"/>
      <c r="F2708" s="310"/>
      <c r="G2708" s="310"/>
      <c r="H2708" s="311"/>
      <c r="I2708" s="249"/>
      <c r="J2708" s="249"/>
      <c r="K2708" s="92"/>
    </row>
    <row r="2709" spans="2:11" x14ac:dyDescent="0.2">
      <c r="B2709" s="295"/>
      <c r="C2709" s="295"/>
      <c r="D2709" s="312"/>
      <c r="E2709" s="310"/>
      <c r="F2709" s="310"/>
      <c r="G2709" s="310"/>
      <c r="H2709" s="311"/>
      <c r="I2709" s="249"/>
      <c r="J2709" s="249"/>
      <c r="K2709" s="92"/>
    </row>
    <row r="2710" spans="2:11" x14ac:dyDescent="0.2">
      <c r="B2710" s="295"/>
      <c r="C2710" s="295"/>
      <c r="D2710" s="312"/>
      <c r="E2710" s="310"/>
      <c r="F2710" s="310"/>
      <c r="G2710" s="310"/>
      <c r="H2710" s="311"/>
      <c r="I2710" s="249"/>
      <c r="J2710" s="249"/>
      <c r="K2710" s="92"/>
    </row>
    <row r="2711" spans="2:11" x14ac:dyDescent="0.2">
      <c r="B2711" s="295"/>
      <c r="C2711" s="295"/>
      <c r="D2711" s="312"/>
      <c r="E2711" s="310"/>
      <c r="F2711" s="310"/>
      <c r="G2711" s="310"/>
      <c r="H2711" s="311"/>
      <c r="I2711" s="249"/>
      <c r="J2711" s="249"/>
      <c r="K2711" s="92"/>
    </row>
    <row r="2712" spans="2:11" x14ac:dyDescent="0.2">
      <c r="B2712" s="295"/>
      <c r="C2712" s="295"/>
      <c r="D2712" s="312"/>
      <c r="E2712" s="310"/>
      <c r="F2712" s="310"/>
      <c r="G2712" s="310"/>
      <c r="H2712" s="311"/>
      <c r="I2712" s="249"/>
      <c r="J2712" s="249"/>
      <c r="K2712" s="92"/>
    </row>
    <row r="2713" spans="2:11" x14ac:dyDescent="0.2">
      <c r="B2713" s="295"/>
      <c r="C2713" s="295"/>
      <c r="D2713" s="312"/>
      <c r="E2713" s="310"/>
      <c r="F2713" s="310"/>
      <c r="G2713" s="310"/>
      <c r="H2713" s="311"/>
      <c r="I2713" s="249"/>
      <c r="J2713" s="249"/>
      <c r="K2713" s="92"/>
    </row>
    <row r="2714" spans="2:11" x14ac:dyDescent="0.2">
      <c r="B2714" s="295"/>
      <c r="C2714" s="295"/>
      <c r="D2714" s="312"/>
      <c r="E2714" s="310"/>
      <c r="F2714" s="310"/>
      <c r="G2714" s="310"/>
      <c r="H2714" s="311"/>
      <c r="I2714" s="249"/>
      <c r="J2714" s="249"/>
      <c r="K2714" s="92"/>
    </row>
    <row r="2715" spans="2:11" x14ac:dyDescent="0.2">
      <c r="B2715" s="295"/>
      <c r="C2715" s="295"/>
      <c r="D2715" s="312"/>
      <c r="E2715" s="310"/>
      <c r="F2715" s="310"/>
      <c r="G2715" s="310"/>
      <c r="H2715" s="311"/>
      <c r="I2715" s="249"/>
      <c r="J2715" s="249"/>
      <c r="K2715" s="92"/>
    </row>
    <row r="2716" spans="2:11" x14ac:dyDescent="0.2">
      <c r="B2716" s="295"/>
      <c r="C2716" s="295"/>
      <c r="D2716" s="312"/>
      <c r="E2716" s="310"/>
      <c r="F2716" s="310"/>
      <c r="G2716" s="310"/>
      <c r="H2716" s="311"/>
      <c r="I2716" s="249"/>
      <c r="J2716" s="249"/>
      <c r="K2716" s="92"/>
    </row>
    <row r="2717" spans="2:11" x14ac:dyDescent="0.2">
      <c r="B2717" s="295"/>
      <c r="C2717" s="295"/>
      <c r="D2717" s="312"/>
      <c r="E2717" s="310"/>
      <c r="F2717" s="310"/>
      <c r="G2717" s="310"/>
      <c r="H2717" s="311"/>
      <c r="I2717" s="249"/>
      <c r="J2717" s="249"/>
      <c r="K2717" s="92"/>
    </row>
    <row r="2718" spans="2:11" x14ac:dyDescent="0.2">
      <c r="B2718" s="295"/>
      <c r="C2718" s="295"/>
      <c r="D2718" s="312"/>
      <c r="E2718" s="310"/>
      <c r="F2718" s="310"/>
      <c r="G2718" s="310"/>
      <c r="H2718" s="311"/>
      <c r="I2718" s="249"/>
      <c r="J2718" s="249"/>
      <c r="K2718" s="92"/>
    </row>
    <row r="2719" spans="2:11" x14ac:dyDescent="0.2">
      <c r="B2719" s="295"/>
      <c r="C2719" s="295"/>
      <c r="D2719" s="312"/>
      <c r="E2719" s="310"/>
      <c r="F2719" s="310"/>
      <c r="G2719" s="310"/>
      <c r="H2719" s="311"/>
      <c r="I2719" s="249"/>
      <c r="J2719" s="249"/>
      <c r="K2719" s="92"/>
    </row>
    <row r="2720" spans="2:11" x14ac:dyDescent="0.2">
      <c r="B2720" s="295"/>
      <c r="C2720" s="295"/>
      <c r="D2720" s="312"/>
      <c r="E2720" s="310"/>
      <c r="F2720" s="310"/>
      <c r="G2720" s="310"/>
      <c r="H2720" s="311"/>
      <c r="I2720" s="249"/>
      <c r="J2720" s="249"/>
      <c r="K2720" s="92"/>
    </row>
    <row r="2721" spans="2:11" x14ac:dyDescent="0.2">
      <c r="B2721" s="295"/>
      <c r="C2721" s="295"/>
      <c r="D2721" s="312"/>
      <c r="E2721" s="310"/>
      <c r="F2721" s="310"/>
      <c r="G2721" s="310"/>
      <c r="H2721" s="311"/>
      <c r="I2721" s="249"/>
      <c r="J2721" s="249"/>
      <c r="K2721" s="92"/>
    </row>
    <row r="2722" spans="2:11" x14ac:dyDescent="0.2">
      <c r="B2722" s="295"/>
      <c r="C2722" s="295"/>
      <c r="D2722" s="312"/>
      <c r="E2722" s="310"/>
      <c r="F2722" s="310"/>
      <c r="G2722" s="310"/>
      <c r="H2722" s="311"/>
      <c r="I2722" s="249"/>
      <c r="J2722" s="249"/>
      <c r="K2722" s="92"/>
    </row>
    <row r="2723" spans="2:11" x14ac:dyDescent="0.2">
      <c r="B2723" s="295"/>
      <c r="C2723" s="295"/>
      <c r="D2723" s="312"/>
      <c r="E2723" s="310"/>
      <c r="F2723" s="310"/>
      <c r="G2723" s="310"/>
      <c r="H2723" s="311"/>
      <c r="I2723" s="249"/>
      <c r="J2723" s="249"/>
      <c r="K2723" s="92"/>
    </row>
    <row r="2724" spans="2:11" x14ac:dyDescent="0.2">
      <c r="B2724" s="295"/>
      <c r="C2724" s="295"/>
      <c r="D2724" s="312"/>
      <c r="E2724" s="310"/>
      <c r="F2724" s="310"/>
      <c r="G2724" s="310"/>
      <c r="H2724" s="311"/>
      <c r="I2724" s="249"/>
      <c r="J2724" s="249"/>
      <c r="K2724" s="92"/>
    </row>
    <row r="2725" spans="2:11" x14ac:dyDescent="0.2">
      <c r="B2725" s="295"/>
      <c r="C2725" s="295"/>
      <c r="D2725" s="312"/>
      <c r="E2725" s="310"/>
      <c r="F2725" s="310"/>
      <c r="G2725" s="310"/>
      <c r="H2725" s="311"/>
      <c r="I2725" s="249"/>
      <c r="J2725" s="249"/>
      <c r="K2725" s="92"/>
    </row>
    <row r="2726" spans="2:11" x14ac:dyDescent="0.2">
      <c r="B2726" s="295"/>
      <c r="C2726" s="295"/>
      <c r="D2726" s="312"/>
      <c r="E2726" s="310"/>
      <c r="F2726" s="310"/>
      <c r="G2726" s="310"/>
      <c r="H2726" s="311"/>
      <c r="I2726" s="249"/>
      <c r="J2726" s="249"/>
      <c r="K2726" s="92"/>
    </row>
    <row r="2727" spans="2:11" x14ac:dyDescent="0.2">
      <c r="B2727" s="295"/>
      <c r="C2727" s="295"/>
      <c r="D2727" s="312"/>
      <c r="E2727" s="310"/>
      <c r="F2727" s="310"/>
      <c r="G2727" s="310"/>
      <c r="H2727" s="311"/>
      <c r="I2727" s="249"/>
      <c r="J2727" s="249"/>
      <c r="K2727" s="92"/>
    </row>
    <row r="2728" spans="2:11" x14ac:dyDescent="0.2">
      <c r="B2728" s="295"/>
      <c r="C2728" s="295"/>
      <c r="D2728" s="312"/>
      <c r="E2728" s="310"/>
      <c r="F2728" s="310"/>
      <c r="G2728" s="310"/>
      <c r="H2728" s="311"/>
      <c r="I2728" s="249"/>
      <c r="J2728" s="249"/>
      <c r="K2728" s="92"/>
    </row>
    <row r="2729" spans="2:11" x14ac:dyDescent="0.2">
      <c r="B2729" s="295"/>
      <c r="C2729" s="295"/>
      <c r="D2729" s="312"/>
      <c r="E2729" s="310"/>
      <c r="F2729" s="310"/>
      <c r="G2729" s="310"/>
      <c r="H2729" s="311"/>
      <c r="I2729" s="249"/>
      <c r="J2729" s="249"/>
      <c r="K2729" s="92"/>
    </row>
    <row r="2730" spans="2:11" x14ac:dyDescent="0.2">
      <c r="B2730" s="295"/>
      <c r="C2730" s="295"/>
      <c r="D2730" s="312"/>
      <c r="E2730" s="310"/>
      <c r="F2730" s="310"/>
      <c r="G2730" s="310"/>
      <c r="H2730" s="311"/>
      <c r="I2730" s="249"/>
      <c r="J2730" s="249"/>
      <c r="K2730" s="92"/>
    </row>
    <row r="2731" spans="2:11" x14ac:dyDescent="0.2">
      <c r="B2731" s="295"/>
      <c r="C2731" s="295"/>
      <c r="D2731" s="312"/>
      <c r="E2731" s="310"/>
      <c r="F2731" s="310"/>
      <c r="G2731" s="310"/>
      <c r="H2731" s="311"/>
      <c r="I2731" s="249"/>
      <c r="J2731" s="249"/>
      <c r="K2731" s="92"/>
    </row>
    <row r="2732" spans="2:11" x14ac:dyDescent="0.2">
      <c r="B2732" s="295"/>
      <c r="C2732" s="295"/>
      <c r="D2732" s="312"/>
      <c r="E2732" s="310"/>
      <c r="F2732" s="310"/>
      <c r="G2732" s="310"/>
      <c r="H2732" s="311"/>
      <c r="I2732" s="249"/>
      <c r="J2732" s="249"/>
      <c r="K2732" s="92"/>
    </row>
    <row r="2733" spans="2:11" x14ac:dyDescent="0.2">
      <c r="B2733" s="295"/>
      <c r="C2733" s="295"/>
      <c r="D2733" s="312"/>
      <c r="E2733" s="310"/>
      <c r="F2733" s="310"/>
      <c r="G2733" s="310"/>
      <c r="H2733" s="311"/>
      <c r="I2733" s="249"/>
      <c r="J2733" s="249"/>
      <c r="K2733" s="92"/>
    </row>
    <row r="2734" spans="2:11" x14ac:dyDescent="0.2">
      <c r="B2734" s="295"/>
      <c r="C2734" s="295"/>
      <c r="D2734" s="312"/>
      <c r="E2734" s="310"/>
      <c r="F2734" s="310"/>
      <c r="G2734" s="310"/>
      <c r="H2734" s="311"/>
      <c r="I2734" s="249"/>
      <c r="J2734" s="249"/>
      <c r="K2734" s="92"/>
    </row>
    <row r="2735" spans="2:11" x14ac:dyDescent="0.2">
      <c r="B2735" s="295"/>
      <c r="C2735" s="295"/>
      <c r="D2735" s="312"/>
      <c r="E2735" s="310"/>
      <c r="F2735" s="310"/>
      <c r="G2735" s="310"/>
      <c r="H2735" s="311"/>
      <c r="I2735" s="249"/>
      <c r="J2735" s="249"/>
      <c r="K2735" s="92"/>
    </row>
    <row r="2736" spans="2:11" x14ac:dyDescent="0.2">
      <c r="B2736" s="295"/>
      <c r="C2736" s="295"/>
      <c r="D2736" s="312"/>
      <c r="E2736" s="310"/>
      <c r="F2736" s="310"/>
      <c r="G2736" s="310"/>
      <c r="H2736" s="311"/>
      <c r="I2736" s="249"/>
      <c r="J2736" s="249"/>
      <c r="K2736" s="92"/>
    </row>
    <row r="2737" spans="2:11" x14ac:dyDescent="0.2">
      <c r="B2737" s="295"/>
      <c r="C2737" s="295"/>
      <c r="D2737" s="312"/>
      <c r="E2737" s="310"/>
      <c r="F2737" s="310"/>
      <c r="G2737" s="310"/>
      <c r="H2737" s="311"/>
      <c r="I2737" s="249"/>
      <c r="J2737" s="249"/>
      <c r="K2737" s="92"/>
    </row>
    <row r="2738" spans="2:11" x14ac:dyDescent="0.2">
      <c r="B2738" s="295"/>
      <c r="C2738" s="295"/>
      <c r="D2738" s="312"/>
      <c r="E2738" s="310"/>
      <c r="F2738" s="310"/>
      <c r="G2738" s="310"/>
      <c r="H2738" s="311"/>
      <c r="I2738" s="249"/>
      <c r="J2738" s="249"/>
      <c r="K2738" s="92"/>
    </row>
    <row r="2739" spans="2:11" x14ac:dyDescent="0.2">
      <c r="B2739" s="295"/>
      <c r="C2739" s="295"/>
      <c r="D2739" s="312"/>
      <c r="E2739" s="310"/>
      <c r="F2739" s="310"/>
      <c r="G2739" s="310"/>
      <c r="H2739" s="311"/>
      <c r="I2739" s="249"/>
      <c r="J2739" s="249"/>
      <c r="K2739" s="92"/>
    </row>
    <row r="2740" spans="2:11" x14ac:dyDescent="0.2">
      <c r="B2740" s="295"/>
      <c r="C2740" s="295"/>
      <c r="D2740" s="312"/>
      <c r="E2740" s="310"/>
      <c r="F2740" s="310"/>
      <c r="G2740" s="310"/>
      <c r="H2740" s="311"/>
      <c r="I2740" s="249"/>
      <c r="J2740" s="249"/>
      <c r="K2740" s="92"/>
    </row>
    <row r="2741" spans="2:11" x14ac:dyDescent="0.2">
      <c r="B2741" s="295"/>
      <c r="C2741" s="295"/>
      <c r="D2741" s="312"/>
      <c r="E2741" s="310"/>
      <c r="F2741" s="310"/>
      <c r="G2741" s="310"/>
      <c r="H2741" s="311"/>
      <c r="I2741" s="249"/>
      <c r="J2741" s="249"/>
      <c r="K2741" s="92"/>
    </row>
    <row r="2742" spans="2:11" x14ac:dyDescent="0.2">
      <c r="B2742" s="295"/>
      <c r="C2742" s="295"/>
      <c r="D2742" s="312"/>
      <c r="E2742" s="310"/>
      <c r="F2742" s="310"/>
      <c r="G2742" s="310"/>
      <c r="H2742" s="311"/>
      <c r="I2742" s="249"/>
      <c r="J2742" s="249"/>
      <c r="K2742" s="92"/>
    </row>
    <row r="2743" spans="2:11" x14ac:dyDescent="0.2">
      <c r="B2743" s="295"/>
      <c r="C2743" s="295"/>
      <c r="D2743" s="312"/>
      <c r="E2743" s="310"/>
      <c r="F2743" s="310"/>
      <c r="G2743" s="310"/>
      <c r="H2743" s="311"/>
      <c r="I2743" s="249"/>
      <c r="J2743" s="249"/>
      <c r="K2743" s="92"/>
    </row>
    <row r="2744" spans="2:11" x14ac:dyDescent="0.2">
      <c r="B2744" s="295"/>
      <c r="C2744" s="295"/>
      <c r="D2744" s="312"/>
      <c r="E2744" s="310"/>
      <c r="F2744" s="310"/>
      <c r="G2744" s="310"/>
      <c r="H2744" s="311"/>
      <c r="I2744" s="249"/>
      <c r="J2744" s="249"/>
      <c r="K2744" s="92"/>
    </row>
    <row r="2745" spans="2:11" x14ac:dyDescent="0.2">
      <c r="B2745" s="295"/>
      <c r="C2745" s="295"/>
      <c r="D2745" s="312"/>
      <c r="E2745" s="310"/>
      <c r="F2745" s="310"/>
      <c r="G2745" s="310"/>
      <c r="H2745" s="311"/>
      <c r="I2745" s="249"/>
      <c r="J2745" s="249"/>
      <c r="K2745" s="92"/>
    </row>
    <row r="2746" spans="2:11" x14ac:dyDescent="0.2">
      <c r="B2746" s="295"/>
      <c r="C2746" s="295"/>
      <c r="D2746" s="312"/>
      <c r="E2746" s="310"/>
      <c r="F2746" s="310"/>
      <c r="G2746" s="310"/>
      <c r="H2746" s="311"/>
      <c r="I2746" s="249"/>
      <c r="J2746" s="249"/>
      <c r="K2746" s="92"/>
    </row>
    <row r="2747" spans="2:11" x14ac:dyDescent="0.2">
      <c r="B2747" s="295"/>
      <c r="C2747" s="295"/>
      <c r="D2747" s="312"/>
      <c r="E2747" s="310"/>
      <c r="F2747" s="310"/>
      <c r="G2747" s="310"/>
      <c r="H2747" s="311"/>
      <c r="I2747" s="249"/>
      <c r="J2747" s="249"/>
      <c r="K2747" s="92"/>
    </row>
    <row r="2748" spans="2:11" x14ac:dyDescent="0.2">
      <c r="B2748" s="295"/>
      <c r="C2748" s="295"/>
      <c r="D2748" s="312"/>
      <c r="E2748" s="310"/>
      <c r="F2748" s="310"/>
      <c r="G2748" s="310"/>
      <c r="H2748" s="311"/>
      <c r="I2748" s="249"/>
      <c r="J2748" s="249"/>
      <c r="K2748" s="92"/>
    </row>
    <row r="2749" spans="2:11" x14ac:dyDescent="0.2">
      <c r="B2749" s="295"/>
      <c r="C2749" s="295"/>
      <c r="D2749" s="312"/>
      <c r="E2749" s="310"/>
      <c r="F2749" s="310"/>
      <c r="G2749" s="310"/>
      <c r="H2749" s="311"/>
      <c r="I2749" s="249"/>
      <c r="J2749" s="249"/>
      <c r="K2749" s="92"/>
    </row>
    <row r="2750" spans="2:11" x14ac:dyDescent="0.2">
      <c r="B2750" s="295"/>
      <c r="C2750" s="295"/>
      <c r="D2750" s="312"/>
      <c r="E2750" s="310"/>
      <c r="F2750" s="310"/>
      <c r="G2750" s="310"/>
      <c r="H2750" s="311"/>
      <c r="I2750" s="249"/>
      <c r="J2750" s="249"/>
      <c r="K2750" s="92"/>
    </row>
    <row r="2751" spans="2:11" x14ac:dyDescent="0.2">
      <c r="B2751" s="295"/>
      <c r="C2751" s="295"/>
      <c r="D2751" s="312"/>
      <c r="E2751" s="310"/>
      <c r="F2751" s="310"/>
      <c r="G2751" s="310"/>
      <c r="H2751" s="311"/>
      <c r="I2751" s="249"/>
      <c r="J2751" s="249"/>
      <c r="K2751" s="92"/>
    </row>
    <row r="2752" spans="2:11" x14ac:dyDescent="0.2">
      <c r="B2752" s="295"/>
      <c r="C2752" s="295"/>
      <c r="D2752" s="312"/>
      <c r="E2752" s="310"/>
      <c r="F2752" s="310"/>
      <c r="G2752" s="310"/>
      <c r="H2752" s="311"/>
      <c r="I2752" s="249"/>
      <c r="J2752" s="249"/>
      <c r="K2752" s="92"/>
    </row>
    <row r="2753" spans="2:11" x14ac:dyDescent="0.2">
      <c r="B2753" s="295"/>
      <c r="C2753" s="295"/>
      <c r="D2753" s="312"/>
      <c r="E2753" s="310"/>
      <c r="F2753" s="310"/>
      <c r="G2753" s="310"/>
      <c r="H2753" s="311"/>
      <c r="I2753" s="249"/>
      <c r="J2753" s="249"/>
      <c r="K2753" s="92"/>
    </row>
    <row r="2754" spans="2:11" x14ac:dyDescent="0.2">
      <c r="B2754" s="295"/>
      <c r="C2754" s="295"/>
      <c r="D2754" s="312"/>
      <c r="E2754" s="310"/>
      <c r="F2754" s="310"/>
      <c r="G2754" s="310"/>
      <c r="H2754" s="311"/>
      <c r="I2754" s="249"/>
      <c r="J2754" s="249"/>
      <c r="K2754" s="92"/>
    </row>
    <row r="2755" spans="2:11" x14ac:dyDescent="0.2">
      <c r="B2755" s="295"/>
      <c r="C2755" s="295"/>
      <c r="D2755" s="312"/>
      <c r="E2755" s="310"/>
      <c r="F2755" s="310"/>
      <c r="G2755" s="310"/>
      <c r="H2755" s="311"/>
      <c r="I2755" s="249"/>
      <c r="J2755" s="249"/>
      <c r="K2755" s="92"/>
    </row>
    <row r="2756" spans="2:11" x14ac:dyDescent="0.2">
      <c r="B2756" s="295"/>
      <c r="C2756" s="295"/>
      <c r="D2756" s="312"/>
      <c r="E2756" s="310"/>
      <c r="F2756" s="310"/>
      <c r="G2756" s="310"/>
      <c r="H2756" s="311"/>
      <c r="I2756" s="249"/>
      <c r="J2756" s="249"/>
      <c r="K2756" s="92"/>
    </row>
    <row r="2757" spans="2:11" x14ac:dyDescent="0.2">
      <c r="B2757" s="295"/>
      <c r="C2757" s="295"/>
      <c r="D2757" s="312"/>
      <c r="E2757" s="310"/>
      <c r="F2757" s="310"/>
      <c r="G2757" s="310"/>
      <c r="H2757" s="311"/>
      <c r="I2757" s="249"/>
      <c r="J2757" s="249"/>
      <c r="K2757" s="92"/>
    </row>
    <row r="2758" spans="2:11" x14ac:dyDescent="0.2">
      <c r="B2758" s="295"/>
      <c r="C2758" s="295"/>
      <c r="D2758" s="312"/>
      <c r="E2758" s="310"/>
      <c r="F2758" s="310"/>
      <c r="G2758" s="310"/>
      <c r="H2758" s="311"/>
      <c r="I2758" s="249"/>
      <c r="J2758" s="249"/>
      <c r="K2758" s="92"/>
    </row>
    <row r="2759" spans="2:11" x14ac:dyDescent="0.2">
      <c r="B2759" s="295"/>
      <c r="C2759" s="295"/>
      <c r="D2759" s="312"/>
      <c r="E2759" s="310"/>
      <c r="F2759" s="310"/>
      <c r="G2759" s="310"/>
      <c r="H2759" s="311"/>
      <c r="I2759" s="249"/>
      <c r="J2759" s="249"/>
      <c r="K2759" s="92"/>
    </row>
    <row r="2760" spans="2:11" x14ac:dyDescent="0.2">
      <c r="B2760" s="295"/>
      <c r="C2760" s="295"/>
      <c r="D2760" s="312"/>
      <c r="E2760" s="310"/>
      <c r="F2760" s="310"/>
      <c r="G2760" s="310"/>
      <c r="H2760" s="311"/>
      <c r="I2760" s="249"/>
      <c r="J2760" s="249"/>
      <c r="K2760" s="92"/>
    </row>
    <row r="2761" spans="2:11" x14ac:dyDescent="0.2">
      <c r="B2761" s="295"/>
      <c r="C2761" s="295"/>
      <c r="D2761" s="312"/>
      <c r="E2761" s="310"/>
      <c r="F2761" s="310"/>
      <c r="G2761" s="310"/>
      <c r="H2761" s="311"/>
      <c r="I2761" s="249"/>
      <c r="J2761" s="249"/>
      <c r="K2761" s="92"/>
    </row>
    <row r="2762" spans="2:11" x14ac:dyDescent="0.2">
      <c r="B2762" s="295"/>
      <c r="C2762" s="295"/>
      <c r="D2762" s="312"/>
      <c r="E2762" s="310"/>
      <c r="F2762" s="310"/>
      <c r="G2762" s="310"/>
      <c r="H2762" s="311"/>
      <c r="I2762" s="249"/>
      <c r="J2762" s="249"/>
      <c r="K2762" s="92"/>
    </row>
    <row r="2763" spans="2:11" x14ac:dyDescent="0.2">
      <c r="B2763" s="295"/>
      <c r="C2763" s="295"/>
      <c r="D2763" s="312"/>
      <c r="E2763" s="310"/>
      <c r="F2763" s="310"/>
      <c r="G2763" s="310"/>
      <c r="H2763" s="311"/>
      <c r="I2763" s="249"/>
      <c r="J2763" s="249"/>
      <c r="K2763" s="92"/>
    </row>
    <row r="2764" spans="2:11" x14ac:dyDescent="0.2">
      <c r="B2764" s="295"/>
      <c r="C2764" s="295"/>
      <c r="D2764" s="312"/>
      <c r="E2764" s="310"/>
      <c r="F2764" s="310"/>
      <c r="G2764" s="310"/>
      <c r="H2764" s="311"/>
      <c r="I2764" s="249"/>
      <c r="J2764" s="249"/>
      <c r="K2764" s="92"/>
    </row>
    <row r="2765" spans="2:11" x14ac:dyDescent="0.2">
      <c r="B2765" s="295"/>
      <c r="C2765" s="295"/>
      <c r="D2765" s="312"/>
      <c r="E2765" s="310"/>
      <c r="F2765" s="310"/>
      <c r="G2765" s="310"/>
      <c r="H2765" s="311"/>
      <c r="I2765" s="249"/>
      <c r="J2765" s="249"/>
      <c r="K2765" s="92"/>
    </row>
    <row r="2766" spans="2:11" x14ac:dyDescent="0.2">
      <c r="B2766" s="295"/>
      <c r="C2766" s="295"/>
      <c r="D2766" s="312"/>
      <c r="E2766" s="310"/>
      <c r="F2766" s="310"/>
      <c r="G2766" s="310"/>
      <c r="H2766" s="311"/>
      <c r="I2766" s="249"/>
      <c r="J2766" s="249"/>
      <c r="K2766" s="92"/>
    </row>
    <row r="2767" spans="2:11" x14ac:dyDescent="0.2">
      <c r="B2767" s="295"/>
      <c r="C2767" s="295"/>
      <c r="D2767" s="312"/>
      <c r="E2767" s="310"/>
      <c r="F2767" s="310"/>
      <c r="G2767" s="310"/>
      <c r="H2767" s="311"/>
      <c r="I2767" s="249"/>
      <c r="J2767" s="249"/>
      <c r="K2767" s="92"/>
    </row>
    <row r="2768" spans="2:11" x14ac:dyDescent="0.2">
      <c r="B2768" s="295"/>
      <c r="C2768" s="295"/>
      <c r="D2768" s="312"/>
      <c r="E2768" s="310"/>
      <c r="F2768" s="310"/>
      <c r="G2768" s="310"/>
      <c r="H2768" s="311"/>
      <c r="I2768" s="249"/>
      <c r="J2768" s="249"/>
      <c r="K2768" s="92"/>
    </row>
    <row r="2769" spans="2:11" x14ac:dyDescent="0.2">
      <c r="B2769" s="295"/>
      <c r="C2769" s="295"/>
      <c r="D2769" s="312"/>
      <c r="E2769" s="310"/>
      <c r="F2769" s="310"/>
      <c r="G2769" s="310"/>
      <c r="H2769" s="311"/>
      <c r="I2769" s="249"/>
      <c r="J2769" s="249"/>
      <c r="K2769" s="92"/>
    </row>
    <row r="2770" spans="2:11" x14ac:dyDescent="0.2">
      <c r="B2770" s="295"/>
      <c r="C2770" s="295"/>
      <c r="D2770" s="312"/>
      <c r="E2770" s="310"/>
      <c r="F2770" s="310"/>
      <c r="G2770" s="310"/>
      <c r="H2770" s="311"/>
      <c r="I2770" s="249"/>
      <c r="J2770" s="249"/>
      <c r="K2770" s="92"/>
    </row>
    <row r="2771" spans="2:11" x14ac:dyDescent="0.2">
      <c r="B2771" s="295"/>
      <c r="C2771" s="295"/>
      <c r="D2771" s="312"/>
      <c r="E2771" s="310"/>
      <c r="F2771" s="310"/>
      <c r="G2771" s="310"/>
      <c r="H2771" s="311"/>
      <c r="I2771" s="249"/>
      <c r="J2771" s="249"/>
      <c r="K2771" s="92"/>
    </row>
    <row r="2772" spans="2:11" x14ac:dyDescent="0.2">
      <c r="B2772" s="295"/>
      <c r="C2772" s="295"/>
      <c r="D2772" s="312"/>
      <c r="E2772" s="310"/>
      <c r="F2772" s="310"/>
      <c r="G2772" s="310"/>
      <c r="H2772" s="311"/>
      <c r="I2772" s="249"/>
      <c r="J2772" s="249"/>
      <c r="K2772" s="92"/>
    </row>
    <row r="2773" spans="2:11" x14ac:dyDescent="0.2">
      <c r="B2773" s="295"/>
      <c r="C2773" s="295"/>
      <c r="D2773" s="312"/>
      <c r="E2773" s="310"/>
      <c r="F2773" s="310"/>
      <c r="G2773" s="310"/>
      <c r="H2773" s="311"/>
      <c r="I2773" s="249"/>
      <c r="J2773" s="249"/>
      <c r="K2773" s="92"/>
    </row>
    <row r="2774" spans="2:11" x14ac:dyDescent="0.2">
      <c r="B2774" s="295"/>
      <c r="C2774" s="295"/>
      <c r="D2774" s="312"/>
      <c r="E2774" s="310"/>
      <c r="F2774" s="310"/>
      <c r="G2774" s="310"/>
      <c r="H2774" s="311"/>
      <c r="I2774" s="249"/>
      <c r="J2774" s="249"/>
      <c r="K2774" s="92"/>
    </row>
    <row r="2775" spans="2:11" x14ac:dyDescent="0.2">
      <c r="B2775" s="295"/>
      <c r="C2775" s="295"/>
      <c r="D2775" s="312"/>
      <c r="E2775" s="310"/>
      <c r="F2775" s="310"/>
      <c r="G2775" s="310"/>
      <c r="H2775" s="311"/>
      <c r="I2775" s="249"/>
      <c r="J2775" s="249"/>
      <c r="K2775" s="92"/>
    </row>
    <row r="2776" spans="2:11" x14ac:dyDescent="0.2">
      <c r="B2776" s="295"/>
      <c r="C2776" s="295"/>
      <c r="D2776" s="312"/>
      <c r="E2776" s="310"/>
      <c r="F2776" s="310"/>
      <c r="G2776" s="310"/>
      <c r="H2776" s="311"/>
      <c r="I2776" s="249"/>
      <c r="J2776" s="249"/>
      <c r="K2776" s="92"/>
    </row>
    <row r="2777" spans="2:11" x14ac:dyDescent="0.2">
      <c r="B2777" s="295"/>
      <c r="C2777" s="295"/>
      <c r="D2777" s="312"/>
      <c r="E2777" s="310"/>
      <c r="F2777" s="310"/>
      <c r="G2777" s="310"/>
      <c r="H2777" s="311"/>
      <c r="I2777" s="249"/>
      <c r="J2777" s="249"/>
      <c r="K2777" s="92"/>
    </row>
    <row r="2778" spans="2:11" x14ac:dyDescent="0.2">
      <c r="B2778" s="295"/>
      <c r="C2778" s="295"/>
      <c r="D2778" s="312"/>
      <c r="E2778" s="310"/>
      <c r="F2778" s="310"/>
      <c r="G2778" s="310"/>
      <c r="H2778" s="311"/>
      <c r="I2778" s="249"/>
      <c r="J2778" s="249"/>
      <c r="K2778" s="92"/>
    </row>
    <row r="2779" spans="2:11" x14ac:dyDescent="0.2">
      <c r="B2779" s="295"/>
      <c r="C2779" s="295"/>
      <c r="D2779" s="312"/>
      <c r="E2779" s="310"/>
      <c r="F2779" s="310"/>
      <c r="G2779" s="310"/>
      <c r="H2779" s="311"/>
      <c r="I2779" s="249"/>
      <c r="J2779" s="249"/>
      <c r="K2779" s="92"/>
    </row>
    <row r="2780" spans="2:11" x14ac:dyDescent="0.2">
      <c r="B2780" s="295"/>
      <c r="C2780" s="295"/>
      <c r="D2780" s="312"/>
      <c r="E2780" s="310"/>
      <c r="F2780" s="310"/>
      <c r="G2780" s="310"/>
      <c r="H2780" s="311"/>
      <c r="I2780" s="249"/>
      <c r="J2780" s="249"/>
      <c r="K2780" s="92"/>
    </row>
    <row r="2781" spans="2:11" x14ac:dyDescent="0.2">
      <c r="B2781" s="295"/>
      <c r="C2781" s="295"/>
      <c r="D2781" s="312"/>
      <c r="E2781" s="310"/>
      <c r="F2781" s="310"/>
      <c r="G2781" s="310"/>
      <c r="H2781" s="311"/>
      <c r="I2781" s="249"/>
      <c r="J2781" s="249"/>
      <c r="K2781" s="92"/>
    </row>
    <row r="2782" spans="2:11" x14ac:dyDescent="0.2">
      <c r="B2782" s="295"/>
      <c r="C2782" s="295"/>
      <c r="D2782" s="312"/>
      <c r="E2782" s="310"/>
      <c r="F2782" s="310"/>
      <c r="G2782" s="310"/>
      <c r="H2782" s="311"/>
      <c r="I2782" s="249"/>
      <c r="J2782" s="249"/>
      <c r="K2782" s="92"/>
    </row>
    <row r="2783" spans="2:11" x14ac:dyDescent="0.2">
      <c r="B2783" s="295"/>
      <c r="C2783" s="295"/>
      <c r="D2783" s="312"/>
      <c r="E2783" s="310"/>
      <c r="F2783" s="310"/>
      <c r="G2783" s="310"/>
      <c r="H2783" s="311"/>
      <c r="I2783" s="249"/>
      <c r="J2783" s="249"/>
      <c r="K2783" s="92"/>
    </row>
    <row r="2784" spans="2:11" x14ac:dyDescent="0.2">
      <c r="B2784" s="295"/>
      <c r="C2784" s="295"/>
      <c r="D2784" s="312"/>
      <c r="E2784" s="310"/>
      <c r="F2784" s="310"/>
      <c r="G2784" s="310"/>
      <c r="H2784" s="311"/>
      <c r="I2784" s="249"/>
      <c r="J2784" s="249"/>
      <c r="K2784" s="92"/>
    </row>
    <row r="2785" spans="2:11" x14ac:dyDescent="0.2">
      <c r="B2785" s="295"/>
      <c r="C2785" s="295"/>
      <c r="D2785" s="312"/>
      <c r="E2785" s="310"/>
      <c r="F2785" s="310"/>
      <c r="G2785" s="310"/>
      <c r="H2785" s="311"/>
      <c r="I2785" s="249"/>
      <c r="J2785" s="249"/>
      <c r="K2785" s="92"/>
    </row>
    <row r="2786" spans="2:11" x14ac:dyDescent="0.2">
      <c r="B2786" s="295"/>
      <c r="C2786" s="295"/>
      <c r="D2786" s="312"/>
      <c r="E2786" s="310"/>
      <c r="F2786" s="310"/>
      <c r="G2786" s="310"/>
      <c r="H2786" s="311"/>
      <c r="I2786" s="249"/>
      <c r="J2786" s="249"/>
      <c r="K2786" s="92"/>
    </row>
    <row r="2787" spans="2:11" x14ac:dyDescent="0.2">
      <c r="B2787" s="295"/>
      <c r="C2787" s="295"/>
      <c r="D2787" s="312"/>
      <c r="E2787" s="310"/>
      <c r="F2787" s="310"/>
      <c r="G2787" s="310"/>
      <c r="H2787" s="311"/>
      <c r="I2787" s="249"/>
      <c r="J2787" s="249"/>
      <c r="K2787" s="92"/>
    </row>
    <row r="2788" spans="2:11" x14ac:dyDescent="0.2">
      <c r="B2788" s="295"/>
      <c r="C2788" s="295"/>
      <c r="D2788" s="312"/>
      <c r="E2788" s="310"/>
      <c r="F2788" s="310"/>
      <c r="G2788" s="310"/>
      <c r="H2788" s="311"/>
      <c r="I2788" s="249"/>
      <c r="J2788" s="249"/>
      <c r="K2788" s="92"/>
    </row>
    <row r="2789" spans="2:11" x14ac:dyDescent="0.2">
      <c r="B2789" s="295"/>
      <c r="C2789" s="295"/>
      <c r="D2789" s="312"/>
      <c r="E2789" s="310"/>
      <c r="F2789" s="310"/>
      <c r="G2789" s="310"/>
      <c r="H2789" s="311"/>
      <c r="I2789" s="249"/>
      <c r="J2789" s="249"/>
      <c r="K2789" s="92"/>
    </row>
    <row r="2790" spans="2:11" x14ac:dyDescent="0.2">
      <c r="B2790" s="295"/>
      <c r="C2790" s="295"/>
      <c r="D2790" s="312"/>
      <c r="E2790" s="310"/>
      <c r="F2790" s="310"/>
      <c r="G2790" s="310"/>
      <c r="H2790" s="311"/>
      <c r="I2790" s="249"/>
      <c r="J2790" s="249"/>
      <c r="K2790" s="92"/>
    </row>
    <row r="2791" spans="2:11" x14ac:dyDescent="0.2">
      <c r="B2791" s="295"/>
      <c r="C2791" s="295"/>
      <c r="D2791" s="312"/>
      <c r="E2791" s="310"/>
      <c r="F2791" s="310"/>
      <c r="G2791" s="310"/>
      <c r="H2791" s="311"/>
      <c r="I2791" s="249"/>
      <c r="J2791" s="249"/>
      <c r="K2791" s="92"/>
    </row>
    <row r="2792" spans="2:11" x14ac:dyDescent="0.2">
      <c r="B2792" s="295"/>
      <c r="C2792" s="295"/>
      <c r="D2792" s="312"/>
      <c r="E2792" s="310"/>
      <c r="F2792" s="310"/>
      <c r="G2792" s="310"/>
      <c r="H2792" s="311"/>
      <c r="I2792" s="249"/>
      <c r="J2792" s="249"/>
      <c r="K2792" s="92"/>
    </row>
    <row r="2793" spans="2:11" x14ac:dyDescent="0.2">
      <c r="B2793" s="295"/>
      <c r="C2793" s="295"/>
      <c r="D2793" s="312"/>
      <c r="E2793" s="310"/>
      <c r="F2793" s="310"/>
      <c r="G2793" s="310"/>
      <c r="H2793" s="311"/>
      <c r="I2793" s="249"/>
      <c r="J2793" s="249"/>
      <c r="K2793" s="92"/>
    </row>
    <row r="2794" spans="2:11" x14ac:dyDescent="0.2">
      <c r="B2794" s="295"/>
      <c r="C2794" s="295"/>
      <c r="D2794" s="312"/>
      <c r="E2794" s="310"/>
      <c r="F2794" s="310"/>
      <c r="G2794" s="310"/>
      <c r="H2794" s="311"/>
      <c r="I2794" s="249"/>
      <c r="J2794" s="249"/>
      <c r="K2794" s="92"/>
    </row>
    <row r="2795" spans="2:11" x14ac:dyDescent="0.2">
      <c r="B2795" s="295"/>
      <c r="C2795" s="295"/>
      <c r="D2795" s="312"/>
      <c r="E2795" s="310"/>
      <c r="F2795" s="310"/>
      <c r="G2795" s="310"/>
      <c r="H2795" s="311"/>
      <c r="I2795" s="249"/>
      <c r="J2795" s="249"/>
      <c r="K2795" s="92"/>
    </row>
    <row r="2796" spans="2:11" x14ac:dyDescent="0.2">
      <c r="B2796" s="295"/>
      <c r="C2796" s="295"/>
      <c r="D2796" s="312"/>
      <c r="E2796" s="310"/>
      <c r="F2796" s="310"/>
      <c r="G2796" s="310"/>
      <c r="H2796" s="311"/>
      <c r="I2796" s="249"/>
      <c r="J2796" s="249"/>
      <c r="K2796" s="92"/>
    </row>
    <row r="2797" spans="2:11" x14ac:dyDescent="0.2">
      <c r="B2797" s="295"/>
      <c r="C2797" s="295"/>
      <c r="D2797" s="312"/>
      <c r="E2797" s="310"/>
      <c r="F2797" s="310"/>
      <c r="G2797" s="310"/>
      <c r="H2797" s="311"/>
      <c r="I2797" s="249"/>
      <c r="J2797" s="249"/>
      <c r="K2797" s="92"/>
    </row>
    <row r="2798" spans="2:11" x14ac:dyDescent="0.2">
      <c r="B2798" s="295"/>
      <c r="C2798" s="295"/>
      <c r="D2798" s="312"/>
      <c r="E2798" s="310"/>
      <c r="F2798" s="310"/>
      <c r="G2798" s="310"/>
      <c r="H2798" s="311"/>
      <c r="I2798" s="249"/>
      <c r="J2798" s="249"/>
      <c r="K2798" s="92"/>
    </row>
    <row r="2799" spans="2:11" x14ac:dyDescent="0.2">
      <c r="B2799" s="295"/>
      <c r="C2799" s="295"/>
      <c r="D2799" s="312"/>
      <c r="E2799" s="310"/>
      <c r="F2799" s="310"/>
      <c r="G2799" s="310"/>
      <c r="H2799" s="311"/>
      <c r="I2799" s="249"/>
      <c r="J2799" s="249"/>
      <c r="K2799" s="92"/>
    </row>
    <row r="2800" spans="2:11" x14ac:dyDescent="0.2">
      <c r="B2800" s="295"/>
      <c r="C2800" s="295"/>
      <c r="D2800" s="312"/>
      <c r="E2800" s="310"/>
      <c r="F2800" s="310"/>
      <c r="G2800" s="310"/>
      <c r="H2800" s="311"/>
      <c r="I2800" s="249"/>
      <c r="J2800" s="249"/>
      <c r="K2800" s="92"/>
    </row>
    <row r="2801" spans="2:11" x14ac:dyDescent="0.2">
      <c r="B2801" s="295"/>
      <c r="C2801" s="295"/>
      <c r="D2801" s="312"/>
      <c r="E2801" s="310"/>
      <c r="F2801" s="310"/>
      <c r="G2801" s="310"/>
      <c r="H2801" s="311"/>
      <c r="I2801" s="249"/>
      <c r="J2801" s="249"/>
      <c r="K2801" s="92"/>
    </row>
    <row r="2802" spans="2:11" x14ac:dyDescent="0.2">
      <c r="B2802" s="295"/>
      <c r="C2802" s="295"/>
      <c r="D2802" s="312"/>
      <c r="E2802" s="310"/>
      <c r="F2802" s="310"/>
      <c r="G2802" s="310"/>
      <c r="H2802" s="311"/>
      <c r="I2802" s="249"/>
      <c r="J2802" s="249"/>
      <c r="K2802" s="92"/>
    </row>
    <row r="2803" spans="2:11" x14ac:dyDescent="0.2">
      <c r="B2803" s="295"/>
      <c r="C2803" s="295"/>
      <c r="D2803" s="312"/>
      <c r="E2803" s="310"/>
      <c r="F2803" s="310"/>
      <c r="G2803" s="310"/>
      <c r="H2803" s="311"/>
      <c r="I2803" s="249"/>
      <c r="J2803" s="249"/>
      <c r="K2803" s="92"/>
    </row>
    <row r="2804" spans="2:11" x14ac:dyDescent="0.2">
      <c r="B2804" s="295"/>
      <c r="C2804" s="295"/>
      <c r="D2804" s="312"/>
      <c r="E2804" s="310"/>
      <c r="F2804" s="310"/>
      <c r="G2804" s="310"/>
      <c r="H2804" s="311"/>
      <c r="I2804" s="249"/>
      <c r="J2804" s="249"/>
      <c r="K2804" s="92"/>
    </row>
    <row r="2805" spans="2:11" x14ac:dyDescent="0.2">
      <c r="B2805" s="295"/>
      <c r="C2805" s="295"/>
      <c r="D2805" s="312"/>
      <c r="E2805" s="310"/>
      <c r="F2805" s="310"/>
      <c r="G2805" s="310"/>
      <c r="H2805" s="311"/>
      <c r="I2805" s="249"/>
      <c r="J2805" s="249"/>
      <c r="K2805" s="92"/>
    </row>
    <row r="2806" spans="2:11" x14ac:dyDescent="0.2">
      <c r="B2806" s="295"/>
      <c r="C2806" s="295"/>
      <c r="D2806" s="312"/>
      <c r="E2806" s="310"/>
      <c r="F2806" s="310"/>
      <c r="G2806" s="310"/>
      <c r="H2806" s="311"/>
      <c r="I2806" s="249"/>
      <c r="J2806" s="249"/>
      <c r="K2806" s="92"/>
    </row>
    <row r="2807" spans="2:11" x14ac:dyDescent="0.2">
      <c r="B2807" s="295"/>
      <c r="C2807" s="295"/>
      <c r="D2807" s="312"/>
      <c r="E2807" s="310"/>
      <c r="F2807" s="310"/>
      <c r="G2807" s="310"/>
      <c r="H2807" s="311"/>
      <c r="I2807" s="249"/>
      <c r="J2807" s="249"/>
      <c r="K2807" s="92"/>
    </row>
    <row r="2808" spans="2:11" x14ac:dyDescent="0.2">
      <c r="B2808" s="295"/>
      <c r="C2808" s="295"/>
      <c r="D2808" s="312"/>
      <c r="E2808" s="310"/>
      <c r="F2808" s="310"/>
      <c r="G2808" s="310"/>
      <c r="H2808" s="311"/>
      <c r="I2808" s="249"/>
      <c r="J2808" s="249"/>
      <c r="K2808" s="92"/>
    </row>
    <row r="2809" spans="2:11" x14ac:dyDescent="0.2">
      <c r="B2809" s="295"/>
      <c r="C2809" s="295"/>
      <c r="D2809" s="312"/>
      <c r="E2809" s="310"/>
      <c r="F2809" s="310"/>
      <c r="G2809" s="310"/>
      <c r="H2809" s="311"/>
      <c r="I2809" s="249"/>
      <c r="J2809" s="249"/>
      <c r="K2809" s="92"/>
    </row>
    <row r="2810" spans="2:11" x14ac:dyDescent="0.2">
      <c r="B2810" s="295"/>
      <c r="C2810" s="295"/>
      <c r="D2810" s="312"/>
      <c r="E2810" s="310"/>
      <c r="F2810" s="310"/>
      <c r="G2810" s="310"/>
      <c r="H2810" s="311"/>
      <c r="I2810" s="249"/>
      <c r="J2810" s="249"/>
      <c r="K2810" s="92"/>
    </row>
    <row r="2811" spans="2:11" x14ac:dyDescent="0.2">
      <c r="B2811" s="295"/>
      <c r="C2811" s="295"/>
      <c r="D2811" s="312"/>
      <c r="E2811" s="310"/>
      <c r="F2811" s="310"/>
      <c r="G2811" s="310"/>
      <c r="H2811" s="311"/>
      <c r="I2811" s="249"/>
      <c r="J2811" s="249"/>
      <c r="K2811" s="92"/>
    </row>
    <row r="2812" spans="2:11" x14ac:dyDescent="0.2">
      <c r="B2812" s="295"/>
      <c r="C2812" s="295"/>
      <c r="D2812" s="312"/>
      <c r="E2812" s="310"/>
      <c r="F2812" s="310"/>
      <c r="G2812" s="310"/>
      <c r="H2812" s="311"/>
      <c r="I2812" s="249"/>
      <c r="J2812" s="249"/>
      <c r="K2812" s="92"/>
    </row>
    <row r="2813" spans="2:11" x14ac:dyDescent="0.2">
      <c r="B2813" s="295"/>
      <c r="C2813" s="295"/>
      <c r="D2813" s="312"/>
      <c r="E2813" s="310"/>
      <c r="F2813" s="310"/>
      <c r="G2813" s="310"/>
      <c r="H2813" s="311"/>
      <c r="I2813" s="249"/>
      <c r="J2813" s="249"/>
      <c r="K2813" s="92"/>
    </row>
    <row r="2814" spans="2:11" x14ac:dyDescent="0.2">
      <c r="B2814" s="295"/>
      <c r="C2814" s="295"/>
      <c r="D2814" s="312"/>
      <c r="E2814" s="310"/>
      <c r="F2814" s="310"/>
      <c r="G2814" s="310"/>
      <c r="H2814" s="311"/>
      <c r="I2814" s="249"/>
      <c r="J2814" s="249"/>
      <c r="K2814" s="92"/>
    </row>
    <row r="2815" spans="2:11" x14ac:dyDescent="0.2">
      <c r="B2815" s="295"/>
      <c r="C2815" s="295"/>
      <c r="D2815" s="312"/>
      <c r="E2815" s="310"/>
      <c r="F2815" s="310"/>
      <c r="G2815" s="310"/>
      <c r="H2815" s="311"/>
      <c r="I2815" s="249"/>
      <c r="J2815" s="249"/>
      <c r="K2815" s="92"/>
    </row>
    <row r="2816" spans="2:11" x14ac:dyDescent="0.2">
      <c r="B2816" s="295"/>
      <c r="C2816" s="295"/>
      <c r="D2816" s="312"/>
      <c r="E2816" s="310"/>
      <c r="F2816" s="310"/>
      <c r="G2816" s="310"/>
      <c r="H2816" s="311"/>
      <c r="I2816" s="249"/>
      <c r="J2816" s="249"/>
      <c r="K2816" s="92"/>
    </row>
    <row r="2817" spans="2:11" x14ac:dyDescent="0.2">
      <c r="B2817" s="295"/>
      <c r="C2817" s="295"/>
      <c r="D2817" s="312"/>
      <c r="E2817" s="310"/>
      <c r="F2817" s="310"/>
      <c r="G2817" s="310"/>
      <c r="H2817" s="311"/>
      <c r="I2817" s="249"/>
      <c r="J2817" s="249"/>
      <c r="K2817" s="92"/>
    </row>
    <row r="2818" spans="2:11" x14ac:dyDescent="0.2">
      <c r="B2818" s="295"/>
      <c r="C2818" s="295"/>
      <c r="D2818" s="312"/>
      <c r="E2818" s="310"/>
      <c r="F2818" s="310"/>
      <c r="G2818" s="310"/>
      <c r="H2818" s="311"/>
      <c r="I2818" s="249"/>
      <c r="J2818" s="249"/>
      <c r="K2818" s="92"/>
    </row>
    <row r="2819" spans="2:11" x14ac:dyDescent="0.2">
      <c r="B2819" s="295"/>
      <c r="C2819" s="295"/>
      <c r="D2819" s="312"/>
      <c r="E2819" s="310"/>
      <c r="F2819" s="310"/>
      <c r="G2819" s="310"/>
      <c r="H2819" s="311"/>
      <c r="I2819" s="249"/>
      <c r="J2819" s="249"/>
      <c r="K2819" s="92"/>
    </row>
    <row r="2820" spans="2:11" x14ac:dyDescent="0.2">
      <c r="B2820" s="295"/>
      <c r="C2820" s="295"/>
      <c r="D2820" s="312"/>
      <c r="E2820" s="310"/>
      <c r="F2820" s="310"/>
      <c r="G2820" s="310"/>
      <c r="H2820" s="311"/>
      <c r="I2820" s="249"/>
      <c r="J2820" s="249"/>
      <c r="K2820" s="92"/>
    </row>
    <row r="2821" spans="2:11" x14ac:dyDescent="0.2">
      <c r="B2821" s="295"/>
      <c r="C2821" s="295"/>
      <c r="D2821" s="312"/>
      <c r="E2821" s="310"/>
      <c r="F2821" s="310"/>
      <c r="G2821" s="310"/>
      <c r="H2821" s="311"/>
      <c r="I2821" s="249"/>
      <c r="J2821" s="249"/>
      <c r="K2821" s="92"/>
    </row>
    <row r="2822" spans="2:11" x14ac:dyDescent="0.2">
      <c r="B2822" s="295"/>
      <c r="C2822" s="295"/>
      <c r="D2822" s="312"/>
      <c r="E2822" s="310"/>
      <c r="F2822" s="310"/>
      <c r="G2822" s="310"/>
      <c r="H2822" s="311"/>
      <c r="I2822" s="249"/>
      <c r="J2822" s="249"/>
      <c r="K2822" s="92"/>
    </row>
    <row r="2823" spans="2:11" x14ac:dyDescent="0.2">
      <c r="B2823" s="295"/>
      <c r="C2823" s="295"/>
      <c r="D2823" s="312"/>
      <c r="E2823" s="310"/>
      <c r="F2823" s="310"/>
      <c r="G2823" s="310"/>
      <c r="H2823" s="311"/>
      <c r="I2823" s="249"/>
      <c r="J2823" s="249"/>
      <c r="K2823" s="92"/>
    </row>
    <row r="2824" spans="2:11" x14ac:dyDescent="0.2">
      <c r="B2824" s="295"/>
      <c r="C2824" s="295"/>
      <c r="D2824" s="312"/>
      <c r="E2824" s="310"/>
      <c r="F2824" s="310"/>
      <c r="G2824" s="310"/>
      <c r="H2824" s="311"/>
      <c r="I2824" s="249"/>
      <c r="J2824" s="249"/>
      <c r="K2824" s="92"/>
    </row>
    <row r="2825" spans="2:11" x14ac:dyDescent="0.2">
      <c r="B2825" s="295"/>
      <c r="C2825" s="295"/>
      <c r="D2825" s="312"/>
      <c r="E2825" s="310"/>
      <c r="F2825" s="310"/>
      <c r="G2825" s="310"/>
      <c r="H2825" s="311"/>
      <c r="I2825" s="249"/>
      <c r="J2825" s="249"/>
      <c r="K2825" s="92"/>
    </row>
    <row r="2826" spans="2:11" x14ac:dyDescent="0.2">
      <c r="B2826" s="295"/>
      <c r="C2826" s="295"/>
      <c r="D2826" s="312"/>
      <c r="E2826" s="310"/>
      <c r="F2826" s="310"/>
      <c r="G2826" s="310"/>
      <c r="H2826" s="311"/>
      <c r="I2826" s="249"/>
      <c r="J2826" s="249"/>
      <c r="K2826" s="92"/>
    </row>
    <row r="2827" spans="2:11" x14ac:dyDescent="0.2">
      <c r="B2827" s="295"/>
      <c r="C2827" s="295"/>
      <c r="D2827" s="312"/>
      <c r="E2827" s="310"/>
      <c r="F2827" s="310"/>
      <c r="G2827" s="310"/>
      <c r="H2827" s="311"/>
      <c r="I2827" s="249"/>
      <c r="J2827" s="249"/>
      <c r="K2827" s="92"/>
    </row>
    <row r="2828" spans="2:11" x14ac:dyDescent="0.2">
      <c r="B2828" s="295"/>
      <c r="C2828" s="295"/>
      <c r="D2828" s="312"/>
      <c r="E2828" s="310"/>
      <c r="F2828" s="310"/>
      <c r="G2828" s="310"/>
      <c r="H2828" s="311"/>
      <c r="I2828" s="249"/>
      <c r="J2828" s="249"/>
      <c r="K2828" s="92"/>
    </row>
    <row r="2829" spans="2:11" x14ac:dyDescent="0.2">
      <c r="B2829" s="295"/>
      <c r="C2829" s="295"/>
      <c r="D2829" s="312"/>
      <c r="E2829" s="310"/>
      <c r="F2829" s="310"/>
      <c r="G2829" s="310"/>
      <c r="H2829" s="311"/>
      <c r="I2829" s="249"/>
      <c r="J2829" s="249"/>
      <c r="K2829" s="92"/>
    </row>
    <row r="2830" spans="2:11" x14ac:dyDescent="0.2">
      <c r="B2830" s="295"/>
      <c r="C2830" s="295"/>
      <c r="D2830" s="312"/>
      <c r="E2830" s="310"/>
      <c r="F2830" s="310"/>
      <c r="G2830" s="310"/>
      <c r="H2830" s="311"/>
      <c r="I2830" s="249"/>
      <c r="J2830" s="249"/>
      <c r="K2830" s="92"/>
    </row>
    <row r="2831" spans="2:11" x14ac:dyDescent="0.2">
      <c r="B2831" s="295"/>
      <c r="C2831" s="295"/>
      <c r="D2831" s="312"/>
      <c r="E2831" s="310"/>
      <c r="F2831" s="310"/>
      <c r="G2831" s="310"/>
      <c r="H2831" s="311"/>
      <c r="I2831" s="249"/>
      <c r="J2831" s="249"/>
      <c r="K2831" s="92"/>
    </row>
    <row r="2832" spans="2:11" x14ac:dyDescent="0.2">
      <c r="B2832" s="295"/>
      <c r="C2832" s="295"/>
      <c r="D2832" s="312"/>
      <c r="E2832" s="310"/>
      <c r="F2832" s="310"/>
      <c r="G2832" s="310"/>
      <c r="H2832" s="311"/>
      <c r="I2832" s="249"/>
      <c r="J2832" s="249"/>
      <c r="K2832" s="92"/>
    </row>
    <row r="2833" spans="2:11" x14ac:dyDescent="0.2">
      <c r="B2833" s="295"/>
      <c r="C2833" s="295"/>
      <c r="D2833" s="312"/>
      <c r="E2833" s="310"/>
      <c r="F2833" s="310"/>
      <c r="G2833" s="310"/>
      <c r="H2833" s="311"/>
      <c r="I2833" s="249"/>
      <c r="J2833" s="249"/>
      <c r="K2833" s="92"/>
    </row>
    <row r="2834" spans="2:11" x14ac:dyDescent="0.2">
      <c r="B2834" s="295"/>
      <c r="C2834" s="295"/>
      <c r="D2834" s="312"/>
      <c r="E2834" s="310"/>
      <c r="F2834" s="310"/>
      <c r="G2834" s="310"/>
      <c r="H2834" s="311"/>
      <c r="I2834" s="249"/>
      <c r="J2834" s="249"/>
      <c r="K2834" s="92"/>
    </row>
    <row r="2835" spans="2:11" x14ac:dyDescent="0.2">
      <c r="B2835" s="295"/>
      <c r="C2835" s="295"/>
      <c r="D2835" s="312"/>
      <c r="E2835" s="310"/>
      <c r="F2835" s="310"/>
      <c r="G2835" s="310"/>
      <c r="H2835" s="311"/>
      <c r="I2835" s="249"/>
      <c r="J2835" s="249"/>
      <c r="K2835" s="92"/>
    </row>
    <row r="2836" spans="2:11" x14ac:dyDescent="0.2">
      <c r="B2836" s="295"/>
      <c r="C2836" s="295"/>
      <c r="D2836" s="312"/>
      <c r="E2836" s="310"/>
      <c r="F2836" s="310"/>
      <c r="G2836" s="310"/>
      <c r="H2836" s="311"/>
      <c r="I2836" s="249"/>
      <c r="J2836" s="249"/>
      <c r="K2836" s="92"/>
    </row>
    <row r="2837" spans="2:11" x14ac:dyDescent="0.2">
      <c r="B2837" s="295"/>
      <c r="C2837" s="295"/>
      <c r="D2837" s="312"/>
      <c r="E2837" s="310"/>
      <c r="F2837" s="310"/>
      <c r="G2837" s="310"/>
      <c r="H2837" s="311"/>
      <c r="I2837" s="249"/>
      <c r="J2837" s="249"/>
      <c r="K2837" s="92"/>
    </row>
    <row r="2838" spans="2:11" x14ac:dyDescent="0.2">
      <c r="B2838" s="295"/>
      <c r="C2838" s="295"/>
      <c r="D2838" s="312"/>
      <c r="E2838" s="310"/>
      <c r="F2838" s="310"/>
      <c r="G2838" s="310"/>
      <c r="H2838" s="311"/>
      <c r="I2838" s="249"/>
      <c r="J2838" s="249"/>
      <c r="K2838" s="92"/>
    </row>
    <row r="2839" spans="2:11" x14ac:dyDescent="0.2">
      <c r="B2839" s="295"/>
      <c r="C2839" s="295"/>
      <c r="D2839" s="312"/>
      <c r="E2839" s="310"/>
      <c r="F2839" s="310"/>
      <c r="G2839" s="310"/>
      <c r="H2839" s="311"/>
      <c r="I2839" s="249"/>
      <c r="J2839" s="249"/>
      <c r="K2839" s="92"/>
    </row>
    <row r="2840" spans="2:11" x14ac:dyDescent="0.2">
      <c r="B2840" s="295"/>
      <c r="C2840" s="295"/>
      <c r="D2840" s="312"/>
      <c r="E2840" s="310"/>
      <c r="F2840" s="310"/>
      <c r="G2840" s="310"/>
      <c r="H2840" s="311"/>
      <c r="I2840" s="249"/>
      <c r="J2840" s="249"/>
      <c r="K2840" s="92"/>
    </row>
    <row r="2841" spans="2:11" x14ac:dyDescent="0.2">
      <c r="B2841" s="295"/>
      <c r="C2841" s="295"/>
      <c r="D2841" s="312"/>
      <c r="E2841" s="310"/>
      <c r="F2841" s="310"/>
      <c r="G2841" s="310"/>
      <c r="H2841" s="311"/>
      <c r="I2841" s="249"/>
      <c r="J2841" s="249"/>
      <c r="K2841" s="92"/>
    </row>
    <row r="2842" spans="2:11" x14ac:dyDescent="0.2">
      <c r="B2842" s="295"/>
      <c r="C2842" s="295"/>
      <c r="D2842" s="312"/>
      <c r="E2842" s="310"/>
      <c r="F2842" s="310"/>
      <c r="G2842" s="310"/>
      <c r="H2842" s="311"/>
      <c r="I2842" s="249"/>
      <c r="J2842" s="249"/>
      <c r="K2842" s="92"/>
    </row>
    <row r="2843" spans="2:11" x14ac:dyDescent="0.2">
      <c r="B2843" s="295"/>
      <c r="C2843" s="295"/>
      <c r="D2843" s="312"/>
      <c r="E2843" s="310"/>
      <c r="F2843" s="310"/>
      <c r="G2843" s="310"/>
      <c r="H2843" s="311"/>
      <c r="I2843" s="249"/>
      <c r="J2843" s="249"/>
      <c r="K2843" s="92"/>
    </row>
    <row r="2844" spans="2:11" x14ac:dyDescent="0.2">
      <c r="B2844" s="295"/>
      <c r="C2844" s="295"/>
      <c r="D2844" s="312"/>
      <c r="E2844" s="310"/>
      <c r="F2844" s="310"/>
      <c r="G2844" s="310"/>
      <c r="H2844" s="311"/>
      <c r="I2844" s="249"/>
      <c r="J2844" s="249"/>
      <c r="K2844" s="92"/>
    </row>
    <row r="2845" spans="2:11" x14ac:dyDescent="0.2">
      <c r="B2845" s="295"/>
      <c r="C2845" s="295"/>
      <c r="D2845" s="312"/>
      <c r="E2845" s="310"/>
      <c r="F2845" s="310"/>
      <c r="G2845" s="310"/>
      <c r="H2845" s="311"/>
      <c r="I2845" s="249"/>
      <c r="J2845" s="249"/>
      <c r="K2845" s="92"/>
    </row>
    <row r="2846" spans="2:11" x14ac:dyDescent="0.2">
      <c r="B2846" s="295"/>
      <c r="C2846" s="295"/>
      <c r="D2846" s="312"/>
      <c r="E2846" s="310"/>
      <c r="F2846" s="310"/>
      <c r="G2846" s="310"/>
      <c r="H2846" s="311"/>
      <c r="I2846" s="249"/>
      <c r="J2846" s="249"/>
      <c r="K2846" s="92"/>
    </row>
    <row r="2847" spans="2:11" x14ac:dyDescent="0.2">
      <c r="B2847" s="295"/>
      <c r="C2847" s="295"/>
      <c r="D2847" s="312"/>
      <c r="E2847" s="310"/>
      <c r="F2847" s="310"/>
      <c r="G2847" s="310"/>
      <c r="H2847" s="311"/>
      <c r="I2847" s="249"/>
      <c r="J2847" s="249"/>
      <c r="K2847" s="92"/>
    </row>
    <row r="2848" spans="2:11" x14ac:dyDescent="0.2">
      <c r="B2848" s="295"/>
      <c r="C2848" s="295"/>
      <c r="D2848" s="312"/>
      <c r="E2848" s="310"/>
      <c r="F2848" s="310"/>
      <c r="G2848" s="310"/>
      <c r="H2848" s="311"/>
      <c r="I2848" s="249"/>
      <c r="J2848" s="249"/>
      <c r="K2848" s="92"/>
    </row>
    <row r="2849" spans="2:11" x14ac:dyDescent="0.2">
      <c r="B2849" s="295"/>
      <c r="C2849" s="295"/>
      <c r="D2849" s="312"/>
      <c r="E2849" s="310"/>
      <c r="F2849" s="310"/>
      <c r="G2849" s="310"/>
      <c r="H2849" s="311"/>
      <c r="I2849" s="249"/>
      <c r="J2849" s="249"/>
      <c r="K2849" s="92"/>
    </row>
    <row r="2850" spans="2:11" x14ac:dyDescent="0.2">
      <c r="B2850" s="295"/>
      <c r="C2850" s="295"/>
      <c r="D2850" s="312"/>
      <c r="E2850" s="310"/>
      <c r="F2850" s="310"/>
      <c r="G2850" s="310"/>
      <c r="H2850" s="311"/>
      <c r="I2850" s="249"/>
      <c r="J2850" s="249"/>
      <c r="K2850" s="92"/>
    </row>
    <row r="2851" spans="2:11" x14ac:dyDescent="0.2">
      <c r="B2851" s="295"/>
      <c r="C2851" s="295"/>
      <c r="D2851" s="312"/>
      <c r="E2851" s="310"/>
      <c r="F2851" s="310"/>
      <c r="G2851" s="310"/>
      <c r="H2851" s="311"/>
      <c r="I2851" s="249"/>
      <c r="J2851" s="249"/>
      <c r="K2851" s="92"/>
    </row>
    <row r="2852" spans="2:11" x14ac:dyDescent="0.2">
      <c r="B2852" s="295"/>
      <c r="C2852" s="295"/>
      <c r="D2852" s="312"/>
      <c r="E2852" s="310"/>
      <c r="F2852" s="310"/>
      <c r="G2852" s="310"/>
      <c r="H2852" s="311"/>
      <c r="I2852" s="249"/>
      <c r="J2852" s="249"/>
      <c r="K2852" s="92"/>
    </row>
    <row r="2853" spans="2:11" x14ac:dyDescent="0.2">
      <c r="B2853" s="295"/>
      <c r="C2853" s="295"/>
      <c r="D2853" s="312"/>
      <c r="E2853" s="310"/>
      <c r="F2853" s="310"/>
      <c r="G2853" s="310"/>
      <c r="H2853" s="311"/>
      <c r="I2853" s="249"/>
      <c r="J2853" s="249"/>
      <c r="K2853" s="92"/>
    </row>
    <row r="2854" spans="2:11" x14ac:dyDescent="0.2">
      <c r="B2854" s="295"/>
      <c r="C2854" s="295"/>
      <c r="D2854" s="312"/>
      <c r="E2854" s="310"/>
      <c r="F2854" s="310"/>
      <c r="G2854" s="310"/>
      <c r="H2854" s="311"/>
      <c r="I2854" s="249"/>
      <c r="J2854" s="249"/>
      <c r="K2854" s="92"/>
    </row>
    <row r="2855" spans="2:11" x14ac:dyDescent="0.2">
      <c r="B2855" s="295"/>
      <c r="C2855" s="295"/>
      <c r="D2855" s="312"/>
      <c r="E2855" s="310"/>
      <c r="F2855" s="310"/>
      <c r="G2855" s="310"/>
      <c r="H2855" s="311"/>
      <c r="I2855" s="249"/>
      <c r="J2855" s="249"/>
      <c r="K2855" s="92"/>
    </row>
    <row r="2856" spans="2:11" x14ac:dyDescent="0.2">
      <c r="B2856" s="295"/>
      <c r="C2856" s="295"/>
      <c r="D2856" s="312"/>
      <c r="E2856" s="310"/>
      <c r="F2856" s="310"/>
      <c r="G2856" s="310"/>
      <c r="H2856" s="311"/>
      <c r="I2856" s="249"/>
      <c r="J2856" s="249"/>
      <c r="K2856" s="92"/>
    </row>
    <row r="2857" spans="2:11" x14ac:dyDescent="0.2">
      <c r="B2857" s="295"/>
      <c r="C2857" s="295"/>
      <c r="D2857" s="312"/>
      <c r="E2857" s="310"/>
      <c r="F2857" s="310"/>
      <c r="G2857" s="310"/>
      <c r="H2857" s="311"/>
      <c r="I2857" s="249"/>
      <c r="J2857" s="249"/>
      <c r="K2857" s="92"/>
    </row>
    <row r="2858" spans="2:11" x14ac:dyDescent="0.2">
      <c r="B2858" s="295"/>
      <c r="C2858" s="295"/>
      <c r="D2858" s="312"/>
      <c r="E2858" s="310"/>
      <c r="F2858" s="310"/>
      <c r="G2858" s="310"/>
      <c r="H2858" s="311"/>
      <c r="I2858" s="249"/>
      <c r="J2858" s="249"/>
      <c r="K2858" s="92"/>
    </row>
    <row r="2859" spans="2:11" x14ac:dyDescent="0.2">
      <c r="B2859" s="295"/>
      <c r="C2859" s="295"/>
      <c r="D2859" s="312"/>
      <c r="E2859" s="310"/>
      <c r="F2859" s="310"/>
      <c r="G2859" s="310"/>
      <c r="H2859" s="311"/>
      <c r="I2859" s="249"/>
      <c r="J2859" s="249"/>
      <c r="K2859" s="92"/>
    </row>
    <row r="2860" spans="2:11" x14ac:dyDescent="0.2">
      <c r="B2860" s="295"/>
      <c r="C2860" s="295"/>
      <c r="D2860" s="312"/>
      <c r="E2860" s="310"/>
      <c r="F2860" s="310"/>
      <c r="G2860" s="310"/>
      <c r="H2860" s="311"/>
      <c r="I2860" s="249"/>
      <c r="J2860" s="249"/>
      <c r="K2860" s="92"/>
    </row>
    <row r="2861" spans="2:11" x14ac:dyDescent="0.2">
      <c r="B2861" s="295"/>
      <c r="C2861" s="295"/>
      <c r="D2861" s="312"/>
      <c r="E2861" s="310"/>
      <c r="F2861" s="310"/>
      <c r="G2861" s="310"/>
      <c r="H2861" s="311"/>
      <c r="I2861" s="249"/>
      <c r="J2861" s="249"/>
      <c r="K2861" s="92"/>
    </row>
    <row r="2862" spans="2:11" x14ac:dyDescent="0.2">
      <c r="B2862" s="295"/>
      <c r="C2862" s="295"/>
      <c r="D2862" s="312"/>
      <c r="E2862" s="310"/>
      <c r="F2862" s="310"/>
      <c r="G2862" s="310"/>
      <c r="H2862" s="311"/>
      <c r="I2862" s="249"/>
      <c r="J2862" s="249"/>
      <c r="K2862" s="92"/>
    </row>
    <row r="2863" spans="2:11" x14ac:dyDescent="0.2">
      <c r="B2863" s="295"/>
      <c r="C2863" s="295"/>
      <c r="D2863" s="312"/>
      <c r="E2863" s="310"/>
      <c r="F2863" s="310"/>
      <c r="G2863" s="310"/>
      <c r="H2863" s="311"/>
      <c r="I2863" s="249"/>
      <c r="J2863" s="249"/>
      <c r="K2863" s="92"/>
    </row>
    <row r="2864" spans="2:11" x14ac:dyDescent="0.2">
      <c r="B2864" s="295"/>
      <c r="C2864" s="295"/>
      <c r="D2864" s="312"/>
      <c r="E2864" s="310"/>
      <c r="F2864" s="310"/>
      <c r="G2864" s="310"/>
      <c r="H2864" s="311"/>
      <c r="I2864" s="249"/>
      <c r="J2864" s="249"/>
      <c r="K2864" s="92"/>
    </row>
    <row r="2865" spans="2:11" x14ac:dyDescent="0.2">
      <c r="B2865" s="295"/>
      <c r="C2865" s="295"/>
      <c r="D2865" s="312"/>
      <c r="E2865" s="310"/>
      <c r="F2865" s="310"/>
      <c r="G2865" s="310"/>
      <c r="H2865" s="311"/>
      <c r="I2865" s="249"/>
      <c r="J2865" s="249"/>
      <c r="K2865" s="92"/>
    </row>
    <row r="2866" spans="2:11" x14ac:dyDescent="0.2">
      <c r="B2866" s="295"/>
      <c r="C2866" s="295"/>
      <c r="D2866" s="312"/>
      <c r="E2866" s="310"/>
      <c r="F2866" s="310"/>
      <c r="G2866" s="310"/>
      <c r="H2866" s="311"/>
      <c r="I2866" s="249"/>
      <c r="J2866" s="249"/>
      <c r="K2866" s="92"/>
    </row>
    <row r="2867" spans="2:11" x14ac:dyDescent="0.2">
      <c r="B2867" s="295"/>
      <c r="C2867" s="295"/>
      <c r="D2867" s="312"/>
      <c r="E2867" s="310"/>
      <c r="F2867" s="310"/>
      <c r="G2867" s="310"/>
      <c r="H2867" s="311"/>
      <c r="I2867" s="249"/>
      <c r="J2867" s="249"/>
      <c r="K2867" s="92"/>
    </row>
    <row r="2868" spans="2:11" x14ac:dyDescent="0.2">
      <c r="B2868" s="295"/>
      <c r="C2868" s="295"/>
      <c r="D2868" s="312"/>
      <c r="E2868" s="310"/>
      <c r="F2868" s="310"/>
      <c r="G2868" s="310"/>
      <c r="H2868" s="311"/>
      <c r="I2868" s="249"/>
      <c r="J2868" s="249"/>
      <c r="K2868" s="92"/>
    </row>
    <row r="2869" spans="2:11" x14ac:dyDescent="0.2">
      <c r="B2869" s="295"/>
      <c r="C2869" s="295"/>
      <c r="D2869" s="312"/>
      <c r="E2869" s="310"/>
      <c r="F2869" s="310"/>
      <c r="G2869" s="310"/>
      <c r="H2869" s="311"/>
      <c r="I2869" s="249"/>
      <c r="J2869" s="249"/>
      <c r="K2869" s="92"/>
    </row>
    <row r="2870" spans="2:11" x14ac:dyDescent="0.2">
      <c r="B2870" s="295"/>
      <c r="C2870" s="295"/>
      <c r="D2870" s="312"/>
      <c r="E2870" s="310"/>
      <c r="F2870" s="310"/>
      <c r="G2870" s="310"/>
      <c r="H2870" s="311"/>
      <c r="I2870" s="249"/>
      <c r="J2870" s="249"/>
      <c r="K2870" s="92"/>
    </row>
    <row r="2871" spans="2:11" x14ac:dyDescent="0.2">
      <c r="B2871" s="295"/>
      <c r="C2871" s="295"/>
      <c r="D2871" s="312"/>
      <c r="E2871" s="310"/>
      <c r="F2871" s="310"/>
      <c r="G2871" s="310"/>
      <c r="H2871" s="311"/>
      <c r="I2871" s="249"/>
      <c r="J2871" s="249"/>
      <c r="K2871" s="92"/>
    </row>
    <row r="2872" spans="2:11" x14ac:dyDescent="0.2">
      <c r="B2872" s="295"/>
      <c r="C2872" s="295"/>
      <c r="D2872" s="312"/>
      <c r="E2872" s="310"/>
      <c r="F2872" s="310"/>
      <c r="G2872" s="310"/>
      <c r="H2872" s="311"/>
      <c r="I2872" s="249"/>
      <c r="J2872" s="249"/>
      <c r="K2872" s="92"/>
    </row>
    <row r="2873" spans="2:11" x14ac:dyDescent="0.2">
      <c r="B2873" s="295"/>
      <c r="C2873" s="295"/>
      <c r="D2873" s="312"/>
      <c r="E2873" s="310"/>
      <c r="F2873" s="310"/>
      <c r="G2873" s="310"/>
      <c r="H2873" s="311"/>
      <c r="I2873" s="249"/>
      <c r="J2873" s="249"/>
      <c r="K2873" s="92"/>
    </row>
    <row r="2874" spans="2:11" x14ac:dyDescent="0.2">
      <c r="B2874" s="295"/>
      <c r="C2874" s="295"/>
      <c r="D2874" s="312"/>
      <c r="E2874" s="310"/>
      <c r="F2874" s="310"/>
      <c r="G2874" s="310"/>
      <c r="H2874" s="311"/>
      <c r="I2874" s="249"/>
      <c r="J2874" s="249"/>
      <c r="K2874" s="92"/>
    </row>
    <row r="2875" spans="2:11" x14ac:dyDescent="0.2">
      <c r="B2875" s="295"/>
      <c r="C2875" s="295"/>
      <c r="D2875" s="312"/>
      <c r="E2875" s="310"/>
      <c r="F2875" s="310"/>
      <c r="G2875" s="310"/>
      <c r="H2875" s="311"/>
      <c r="I2875" s="249"/>
      <c r="J2875" s="249"/>
      <c r="K2875" s="92"/>
    </row>
    <row r="2876" spans="2:11" x14ac:dyDescent="0.2">
      <c r="B2876" s="295"/>
      <c r="C2876" s="295"/>
      <c r="D2876" s="312"/>
      <c r="E2876" s="310"/>
      <c r="F2876" s="310"/>
      <c r="G2876" s="310"/>
      <c r="H2876" s="311"/>
      <c r="I2876" s="249"/>
      <c r="J2876" s="249"/>
      <c r="K2876" s="92"/>
    </row>
    <row r="2877" spans="2:11" x14ac:dyDescent="0.2">
      <c r="B2877" s="295"/>
      <c r="C2877" s="295"/>
      <c r="D2877" s="312"/>
      <c r="E2877" s="310"/>
      <c r="F2877" s="310"/>
      <c r="G2877" s="310"/>
      <c r="H2877" s="311"/>
      <c r="I2877" s="249"/>
      <c r="J2877" s="249"/>
      <c r="K2877" s="92"/>
    </row>
    <row r="2878" spans="2:11" x14ac:dyDescent="0.2">
      <c r="B2878" s="295"/>
      <c r="C2878" s="295"/>
      <c r="D2878" s="312"/>
      <c r="E2878" s="310"/>
      <c r="F2878" s="310"/>
      <c r="G2878" s="310"/>
      <c r="H2878" s="311"/>
      <c r="I2878" s="249"/>
      <c r="J2878" s="249"/>
      <c r="K2878" s="92"/>
    </row>
    <row r="2879" spans="2:11" x14ac:dyDescent="0.2">
      <c r="B2879" s="295"/>
      <c r="C2879" s="295"/>
      <c r="D2879" s="312"/>
      <c r="E2879" s="310"/>
      <c r="F2879" s="310"/>
      <c r="G2879" s="310"/>
      <c r="H2879" s="311"/>
      <c r="I2879" s="249"/>
      <c r="J2879" s="249"/>
      <c r="K2879" s="92"/>
    </row>
    <row r="2880" spans="2:11" x14ac:dyDescent="0.2">
      <c r="B2880" s="295"/>
      <c r="C2880" s="295"/>
      <c r="D2880" s="312"/>
      <c r="E2880" s="310"/>
      <c r="F2880" s="310"/>
      <c r="G2880" s="310"/>
      <c r="H2880" s="311"/>
      <c r="I2880" s="249"/>
      <c r="J2880" s="249"/>
      <c r="K2880" s="92"/>
    </row>
    <row r="2881" spans="2:11" x14ac:dyDescent="0.2">
      <c r="B2881" s="295"/>
      <c r="C2881" s="295"/>
      <c r="D2881" s="312"/>
      <c r="E2881" s="310"/>
      <c r="F2881" s="310"/>
      <c r="G2881" s="310"/>
      <c r="H2881" s="311"/>
      <c r="I2881" s="249"/>
      <c r="J2881" s="249"/>
      <c r="K2881" s="92"/>
    </row>
    <row r="2882" spans="2:11" x14ac:dyDescent="0.2">
      <c r="B2882" s="295"/>
      <c r="C2882" s="295"/>
      <c r="D2882" s="312"/>
      <c r="E2882" s="310"/>
      <c r="F2882" s="310"/>
      <c r="G2882" s="310"/>
      <c r="H2882" s="311"/>
      <c r="I2882" s="249"/>
      <c r="J2882" s="249"/>
      <c r="K2882" s="92"/>
    </row>
    <row r="2883" spans="2:11" x14ac:dyDescent="0.2">
      <c r="B2883" s="295"/>
      <c r="C2883" s="295"/>
      <c r="D2883" s="312"/>
      <c r="E2883" s="310"/>
      <c r="F2883" s="310"/>
      <c r="G2883" s="310"/>
      <c r="H2883" s="311"/>
      <c r="I2883" s="249"/>
      <c r="J2883" s="249"/>
      <c r="K2883" s="92"/>
    </row>
    <row r="2884" spans="2:11" x14ac:dyDescent="0.2">
      <c r="B2884" s="295"/>
      <c r="C2884" s="295"/>
      <c r="D2884" s="312"/>
      <c r="E2884" s="310"/>
      <c r="F2884" s="310"/>
      <c r="G2884" s="310"/>
      <c r="H2884" s="311"/>
      <c r="I2884" s="249"/>
      <c r="J2884" s="249"/>
      <c r="K2884" s="92"/>
    </row>
    <row r="2885" spans="2:11" x14ac:dyDescent="0.2">
      <c r="B2885" s="295"/>
      <c r="C2885" s="295"/>
      <c r="D2885" s="312"/>
      <c r="E2885" s="310"/>
      <c r="F2885" s="310"/>
      <c r="G2885" s="310"/>
      <c r="H2885" s="311"/>
      <c r="I2885" s="249"/>
      <c r="J2885" s="249"/>
      <c r="K2885" s="92"/>
    </row>
    <row r="2886" spans="2:11" x14ac:dyDescent="0.2">
      <c r="B2886" s="295"/>
      <c r="C2886" s="295"/>
      <c r="D2886" s="312"/>
      <c r="E2886" s="310"/>
      <c r="F2886" s="310"/>
      <c r="G2886" s="310"/>
      <c r="H2886" s="311"/>
      <c r="I2886" s="249"/>
      <c r="J2886" s="249"/>
      <c r="K2886" s="92"/>
    </row>
    <row r="2887" spans="2:11" x14ac:dyDescent="0.2">
      <c r="B2887" s="295"/>
      <c r="C2887" s="295"/>
      <c r="D2887" s="312"/>
      <c r="E2887" s="310"/>
      <c r="F2887" s="310"/>
      <c r="G2887" s="310"/>
      <c r="H2887" s="311"/>
      <c r="I2887" s="249"/>
      <c r="J2887" s="249"/>
      <c r="K2887" s="92"/>
    </row>
    <row r="2888" spans="2:11" x14ac:dyDescent="0.2">
      <c r="B2888" s="295"/>
      <c r="C2888" s="295"/>
      <c r="D2888" s="312"/>
      <c r="E2888" s="310"/>
      <c r="F2888" s="310"/>
      <c r="G2888" s="310"/>
      <c r="H2888" s="311"/>
      <c r="I2888" s="249"/>
      <c r="J2888" s="249"/>
      <c r="K2888" s="92"/>
    </row>
    <row r="2889" spans="2:11" x14ac:dyDescent="0.2">
      <c r="B2889" s="295"/>
      <c r="C2889" s="295"/>
      <c r="D2889" s="312"/>
      <c r="E2889" s="310"/>
      <c r="F2889" s="310"/>
      <c r="G2889" s="310"/>
      <c r="H2889" s="311"/>
      <c r="I2889" s="249"/>
      <c r="J2889" s="249"/>
      <c r="K2889" s="92"/>
    </row>
    <row r="2890" spans="2:11" x14ac:dyDescent="0.2">
      <c r="B2890" s="295"/>
      <c r="C2890" s="295"/>
      <c r="D2890" s="312"/>
      <c r="E2890" s="310"/>
      <c r="F2890" s="310"/>
      <c r="G2890" s="310"/>
      <c r="H2890" s="311"/>
      <c r="I2890" s="249"/>
      <c r="J2890" s="249"/>
      <c r="K2890" s="92"/>
    </row>
    <row r="2891" spans="2:11" x14ac:dyDescent="0.2">
      <c r="B2891" s="295"/>
      <c r="C2891" s="295"/>
      <c r="D2891" s="312"/>
      <c r="E2891" s="310"/>
      <c r="F2891" s="310"/>
      <c r="G2891" s="310"/>
      <c r="H2891" s="311"/>
      <c r="I2891" s="249"/>
      <c r="J2891" s="249"/>
      <c r="K2891" s="92"/>
    </row>
    <row r="2892" spans="2:11" x14ac:dyDescent="0.2">
      <c r="B2892" s="295"/>
      <c r="C2892" s="295"/>
      <c r="D2892" s="312"/>
      <c r="E2892" s="310"/>
      <c r="F2892" s="310"/>
      <c r="G2892" s="310"/>
      <c r="H2892" s="311"/>
      <c r="I2892" s="249"/>
      <c r="J2892" s="249"/>
      <c r="K2892" s="92"/>
    </row>
    <row r="2893" spans="2:11" x14ac:dyDescent="0.2">
      <c r="B2893" s="295"/>
      <c r="C2893" s="295"/>
      <c r="D2893" s="312"/>
      <c r="E2893" s="310"/>
      <c r="F2893" s="310"/>
      <c r="G2893" s="310"/>
      <c r="H2893" s="311"/>
      <c r="I2893" s="249"/>
      <c r="J2893" s="249"/>
      <c r="K2893" s="92"/>
    </row>
    <row r="2894" spans="2:11" x14ac:dyDescent="0.2">
      <c r="B2894" s="295"/>
      <c r="C2894" s="295"/>
      <c r="D2894" s="312"/>
      <c r="E2894" s="310"/>
      <c r="F2894" s="310"/>
      <c r="G2894" s="310"/>
      <c r="H2894" s="311"/>
      <c r="I2894" s="249"/>
      <c r="J2894" s="249"/>
      <c r="K2894" s="92"/>
    </row>
    <row r="2895" spans="2:11" x14ac:dyDescent="0.2">
      <c r="B2895" s="295"/>
      <c r="C2895" s="295"/>
      <c r="D2895" s="312"/>
      <c r="E2895" s="310"/>
      <c r="F2895" s="310"/>
      <c r="G2895" s="310"/>
      <c r="H2895" s="311"/>
      <c r="I2895" s="249"/>
      <c r="J2895" s="249"/>
      <c r="K2895" s="92"/>
    </row>
    <row r="2896" spans="2:11" x14ac:dyDescent="0.2">
      <c r="B2896" s="295"/>
      <c r="C2896" s="295"/>
      <c r="D2896" s="312"/>
      <c r="E2896" s="310"/>
      <c r="F2896" s="310"/>
      <c r="G2896" s="310"/>
      <c r="H2896" s="311"/>
      <c r="I2896" s="249"/>
      <c r="J2896" s="249"/>
      <c r="K2896" s="92"/>
    </row>
    <row r="2897" spans="2:11" x14ac:dyDescent="0.2">
      <c r="B2897" s="295"/>
      <c r="C2897" s="295"/>
      <c r="D2897" s="312"/>
      <c r="E2897" s="310"/>
      <c r="F2897" s="310"/>
      <c r="G2897" s="310"/>
      <c r="H2897" s="311"/>
      <c r="I2897" s="249"/>
      <c r="J2897" s="249"/>
      <c r="K2897" s="92"/>
    </row>
    <row r="2898" spans="2:11" x14ac:dyDescent="0.2">
      <c r="B2898" s="295"/>
      <c r="C2898" s="295"/>
      <c r="D2898" s="312"/>
      <c r="E2898" s="310"/>
      <c r="F2898" s="310"/>
      <c r="G2898" s="310"/>
      <c r="H2898" s="311"/>
      <c r="I2898" s="249"/>
      <c r="J2898" s="249"/>
      <c r="K2898" s="92"/>
    </row>
    <row r="2899" spans="2:11" x14ac:dyDescent="0.2">
      <c r="B2899" s="295"/>
      <c r="C2899" s="295"/>
      <c r="D2899" s="312"/>
      <c r="E2899" s="310"/>
      <c r="F2899" s="310"/>
      <c r="G2899" s="310"/>
      <c r="H2899" s="311"/>
      <c r="I2899" s="249"/>
      <c r="J2899" s="249"/>
      <c r="K2899" s="92"/>
    </row>
    <row r="2900" spans="2:11" x14ac:dyDescent="0.2">
      <c r="B2900" s="295"/>
      <c r="C2900" s="295"/>
      <c r="D2900" s="312"/>
      <c r="E2900" s="310"/>
      <c r="F2900" s="310"/>
      <c r="G2900" s="310"/>
      <c r="H2900" s="311"/>
      <c r="I2900" s="249"/>
      <c r="J2900" s="249"/>
      <c r="K2900" s="92"/>
    </row>
    <row r="2901" spans="2:11" x14ac:dyDescent="0.2">
      <c r="B2901" s="295"/>
      <c r="C2901" s="295"/>
      <c r="D2901" s="312"/>
      <c r="E2901" s="310"/>
      <c r="F2901" s="310"/>
      <c r="G2901" s="310"/>
      <c r="H2901" s="311"/>
      <c r="I2901" s="249"/>
      <c r="J2901" s="249"/>
      <c r="K2901" s="92"/>
    </row>
    <row r="2902" spans="2:11" x14ac:dyDescent="0.2">
      <c r="B2902" s="295"/>
      <c r="C2902" s="295"/>
      <c r="D2902" s="312"/>
      <c r="E2902" s="310"/>
      <c r="F2902" s="310"/>
      <c r="G2902" s="310"/>
      <c r="H2902" s="311"/>
      <c r="I2902" s="249"/>
      <c r="J2902" s="249"/>
      <c r="K2902" s="92"/>
    </row>
    <row r="2903" spans="2:11" x14ac:dyDescent="0.2">
      <c r="B2903" s="295"/>
      <c r="C2903" s="295"/>
      <c r="D2903" s="312"/>
      <c r="E2903" s="310"/>
      <c r="F2903" s="310"/>
      <c r="G2903" s="310"/>
      <c r="H2903" s="311"/>
      <c r="I2903" s="249"/>
      <c r="J2903" s="249"/>
      <c r="K2903" s="92"/>
    </row>
    <row r="2904" spans="2:11" x14ac:dyDescent="0.2">
      <c r="B2904" s="295"/>
      <c r="C2904" s="295"/>
      <c r="D2904" s="312"/>
      <c r="E2904" s="310"/>
      <c r="F2904" s="310"/>
      <c r="G2904" s="310"/>
      <c r="H2904" s="311"/>
      <c r="I2904" s="249"/>
      <c r="J2904" s="249"/>
      <c r="K2904" s="92"/>
    </row>
    <row r="2905" spans="2:11" x14ac:dyDescent="0.2">
      <c r="B2905" s="295"/>
      <c r="C2905" s="295"/>
      <c r="D2905" s="312"/>
      <c r="E2905" s="310"/>
      <c r="F2905" s="310"/>
      <c r="G2905" s="310"/>
      <c r="H2905" s="311"/>
      <c r="I2905" s="249"/>
      <c r="J2905" s="249"/>
      <c r="K2905" s="92"/>
    </row>
    <row r="2906" spans="2:11" x14ac:dyDescent="0.2">
      <c r="B2906" s="295"/>
      <c r="C2906" s="295"/>
      <c r="D2906" s="312"/>
      <c r="E2906" s="310"/>
      <c r="F2906" s="310"/>
      <c r="G2906" s="310"/>
      <c r="H2906" s="311"/>
      <c r="I2906" s="249"/>
      <c r="J2906" s="249"/>
      <c r="K2906" s="92"/>
    </row>
    <row r="2907" spans="2:11" x14ac:dyDescent="0.2">
      <c r="B2907" s="295"/>
      <c r="C2907" s="295"/>
      <c r="D2907" s="312"/>
      <c r="E2907" s="310"/>
      <c r="F2907" s="310"/>
      <c r="G2907" s="310"/>
      <c r="H2907" s="311"/>
      <c r="I2907" s="249"/>
      <c r="J2907" s="249"/>
      <c r="K2907" s="92"/>
    </row>
    <row r="2908" spans="2:11" x14ac:dyDescent="0.2">
      <c r="B2908" s="295"/>
      <c r="C2908" s="295"/>
      <c r="D2908" s="312"/>
      <c r="E2908" s="310"/>
      <c r="F2908" s="310"/>
      <c r="G2908" s="310"/>
      <c r="H2908" s="311"/>
      <c r="I2908" s="249"/>
      <c r="J2908" s="249"/>
      <c r="K2908" s="92"/>
    </row>
    <row r="2909" spans="2:11" x14ac:dyDescent="0.2">
      <c r="B2909" s="295"/>
      <c r="C2909" s="295"/>
      <c r="D2909" s="312"/>
      <c r="E2909" s="310"/>
      <c r="F2909" s="310"/>
      <c r="G2909" s="310"/>
      <c r="H2909" s="311"/>
      <c r="I2909" s="249"/>
      <c r="J2909" s="249"/>
      <c r="K2909" s="92"/>
    </row>
    <row r="2910" spans="2:11" x14ac:dyDescent="0.2">
      <c r="B2910" s="295"/>
      <c r="C2910" s="295"/>
      <c r="D2910" s="312"/>
      <c r="E2910" s="310"/>
      <c r="F2910" s="310"/>
      <c r="G2910" s="310"/>
      <c r="H2910" s="311"/>
      <c r="I2910" s="249"/>
      <c r="J2910" s="249"/>
      <c r="K2910" s="92"/>
    </row>
    <row r="2911" spans="2:11" x14ac:dyDescent="0.2">
      <c r="B2911" s="295"/>
      <c r="C2911" s="295"/>
      <c r="D2911" s="312"/>
      <c r="E2911" s="310"/>
      <c r="F2911" s="310"/>
      <c r="G2911" s="310"/>
      <c r="H2911" s="311"/>
      <c r="I2911" s="249"/>
      <c r="J2911" s="249"/>
      <c r="K2911" s="92"/>
    </row>
    <row r="2912" spans="2:11" x14ac:dyDescent="0.2">
      <c r="B2912" s="295"/>
      <c r="C2912" s="295"/>
      <c r="D2912" s="312"/>
      <c r="E2912" s="310"/>
      <c r="F2912" s="310"/>
      <c r="G2912" s="310"/>
      <c r="H2912" s="311"/>
      <c r="I2912" s="249"/>
      <c r="J2912" s="249"/>
      <c r="K2912" s="92"/>
    </row>
    <row r="2913" spans="2:11" x14ac:dyDescent="0.2">
      <c r="B2913" s="295"/>
      <c r="C2913" s="295"/>
      <c r="D2913" s="312"/>
      <c r="E2913" s="310"/>
      <c r="F2913" s="310"/>
      <c r="G2913" s="310"/>
      <c r="H2913" s="311"/>
      <c r="I2913" s="249"/>
      <c r="J2913" s="249"/>
      <c r="K2913" s="92"/>
    </row>
    <row r="2914" spans="2:11" x14ac:dyDescent="0.2">
      <c r="B2914" s="295"/>
      <c r="C2914" s="295"/>
      <c r="D2914" s="312"/>
      <c r="E2914" s="310"/>
      <c r="F2914" s="310"/>
      <c r="G2914" s="310"/>
      <c r="H2914" s="311"/>
      <c r="I2914" s="249"/>
      <c r="J2914" s="249"/>
      <c r="K2914" s="92"/>
    </row>
    <row r="2915" spans="2:11" x14ac:dyDescent="0.2">
      <c r="B2915" s="295"/>
      <c r="C2915" s="295"/>
      <c r="D2915" s="312"/>
      <c r="E2915" s="310"/>
      <c r="F2915" s="310"/>
      <c r="G2915" s="310"/>
      <c r="H2915" s="311"/>
      <c r="I2915" s="249"/>
      <c r="J2915" s="249"/>
      <c r="K2915" s="92"/>
    </row>
    <row r="2916" spans="2:11" x14ac:dyDescent="0.2">
      <c r="B2916" s="295"/>
      <c r="C2916" s="295"/>
      <c r="D2916" s="312"/>
      <c r="E2916" s="310"/>
      <c r="F2916" s="310"/>
      <c r="G2916" s="310"/>
      <c r="H2916" s="311"/>
      <c r="I2916" s="249"/>
      <c r="J2916" s="249"/>
      <c r="K2916" s="92"/>
    </row>
    <row r="2917" spans="2:11" x14ac:dyDescent="0.2">
      <c r="B2917" s="295"/>
      <c r="C2917" s="295"/>
      <c r="D2917" s="312"/>
      <c r="E2917" s="310"/>
      <c r="F2917" s="310"/>
      <c r="G2917" s="310"/>
      <c r="H2917" s="311"/>
      <c r="I2917" s="249"/>
      <c r="J2917" s="249"/>
      <c r="K2917" s="92"/>
    </row>
    <row r="2918" spans="2:11" x14ac:dyDescent="0.2">
      <c r="B2918" s="295"/>
      <c r="C2918" s="295"/>
      <c r="D2918" s="312"/>
      <c r="E2918" s="310"/>
      <c r="F2918" s="310"/>
      <c r="G2918" s="310"/>
      <c r="H2918" s="311"/>
      <c r="I2918" s="249"/>
      <c r="J2918" s="249"/>
      <c r="K2918" s="92"/>
    </row>
    <row r="2919" spans="2:11" x14ac:dyDescent="0.2">
      <c r="B2919" s="295"/>
      <c r="C2919" s="295"/>
      <c r="D2919" s="312"/>
      <c r="E2919" s="310"/>
      <c r="F2919" s="310"/>
      <c r="G2919" s="310"/>
      <c r="H2919" s="311"/>
      <c r="I2919" s="249"/>
      <c r="J2919" s="249"/>
      <c r="K2919" s="92"/>
    </row>
    <row r="2920" spans="2:11" x14ac:dyDescent="0.2">
      <c r="B2920" s="295"/>
      <c r="C2920" s="295"/>
      <c r="D2920" s="312"/>
      <c r="E2920" s="310"/>
      <c r="F2920" s="310"/>
      <c r="G2920" s="310"/>
      <c r="H2920" s="311"/>
      <c r="I2920" s="249"/>
      <c r="J2920" s="249"/>
      <c r="K2920" s="92"/>
    </row>
    <row r="2921" spans="2:11" x14ac:dyDescent="0.2">
      <c r="B2921" s="295"/>
      <c r="C2921" s="295"/>
      <c r="D2921" s="312"/>
      <c r="E2921" s="310"/>
      <c r="F2921" s="310"/>
      <c r="G2921" s="310"/>
      <c r="H2921" s="311"/>
      <c r="I2921" s="249"/>
      <c r="J2921" s="249"/>
      <c r="K2921" s="92"/>
    </row>
    <row r="2922" spans="2:11" x14ac:dyDescent="0.2">
      <c r="B2922" s="295"/>
      <c r="C2922" s="295"/>
      <c r="D2922" s="312"/>
      <c r="E2922" s="310"/>
      <c r="F2922" s="310"/>
      <c r="G2922" s="310"/>
      <c r="H2922" s="311"/>
      <c r="I2922" s="249"/>
      <c r="J2922" s="249"/>
      <c r="K2922" s="92"/>
    </row>
    <row r="2923" spans="2:11" x14ac:dyDescent="0.2">
      <c r="B2923" s="295"/>
      <c r="C2923" s="295"/>
      <c r="D2923" s="312"/>
      <c r="E2923" s="310"/>
      <c r="F2923" s="310"/>
      <c r="G2923" s="310"/>
      <c r="H2923" s="311"/>
      <c r="I2923" s="249"/>
      <c r="J2923" s="249"/>
      <c r="K2923" s="92"/>
    </row>
    <row r="2924" spans="2:11" x14ac:dyDescent="0.2">
      <c r="B2924" s="295"/>
      <c r="C2924" s="295"/>
      <c r="D2924" s="312"/>
      <c r="E2924" s="310"/>
      <c r="F2924" s="310"/>
      <c r="G2924" s="310"/>
      <c r="H2924" s="311"/>
      <c r="I2924" s="249"/>
      <c r="J2924" s="249"/>
      <c r="K2924" s="92"/>
    </row>
    <row r="2925" spans="2:11" x14ac:dyDescent="0.2">
      <c r="B2925" s="295"/>
      <c r="C2925" s="295"/>
      <c r="D2925" s="312"/>
      <c r="E2925" s="310"/>
      <c r="F2925" s="310"/>
      <c r="G2925" s="310"/>
      <c r="H2925" s="311"/>
      <c r="I2925" s="249"/>
      <c r="J2925" s="249"/>
      <c r="K2925" s="92"/>
    </row>
    <row r="2926" spans="2:11" x14ac:dyDescent="0.2">
      <c r="B2926" s="295"/>
      <c r="C2926" s="295"/>
      <c r="D2926" s="312"/>
      <c r="E2926" s="310"/>
      <c r="F2926" s="310"/>
      <c r="G2926" s="310"/>
      <c r="H2926" s="311"/>
      <c r="I2926" s="249"/>
      <c r="J2926" s="249"/>
      <c r="K2926" s="92"/>
    </row>
    <row r="2927" spans="2:11" x14ac:dyDescent="0.2">
      <c r="B2927" s="295"/>
      <c r="C2927" s="295"/>
      <c r="D2927" s="312"/>
      <c r="E2927" s="310"/>
      <c r="F2927" s="310"/>
      <c r="G2927" s="310"/>
      <c r="H2927" s="311"/>
      <c r="I2927" s="249"/>
      <c r="J2927" s="249"/>
      <c r="K2927" s="92"/>
    </row>
    <row r="2928" spans="2:11" x14ac:dyDescent="0.2">
      <c r="B2928" s="295"/>
      <c r="C2928" s="295"/>
      <c r="D2928" s="312"/>
      <c r="E2928" s="310"/>
      <c r="F2928" s="310"/>
      <c r="G2928" s="310"/>
      <c r="H2928" s="311"/>
      <c r="I2928" s="249"/>
      <c r="J2928" s="249"/>
      <c r="K2928" s="92"/>
    </row>
    <row r="2929" spans="2:11" x14ac:dyDescent="0.2">
      <c r="B2929" s="295"/>
      <c r="C2929" s="295"/>
      <c r="D2929" s="312"/>
      <c r="E2929" s="310"/>
      <c r="F2929" s="310"/>
      <c r="G2929" s="310"/>
      <c r="H2929" s="311"/>
      <c r="I2929" s="249"/>
      <c r="J2929" s="249"/>
      <c r="K2929" s="92"/>
    </row>
    <row r="2930" spans="2:11" x14ac:dyDescent="0.2">
      <c r="B2930" s="295"/>
      <c r="C2930" s="295"/>
      <c r="D2930" s="312"/>
      <c r="E2930" s="310"/>
      <c r="F2930" s="310"/>
      <c r="G2930" s="310"/>
      <c r="H2930" s="311"/>
      <c r="I2930" s="249"/>
      <c r="J2930" s="249"/>
      <c r="K2930" s="92"/>
    </row>
    <row r="2931" spans="2:11" x14ac:dyDescent="0.2">
      <c r="B2931" s="295"/>
      <c r="C2931" s="295"/>
      <c r="D2931" s="312"/>
      <c r="E2931" s="310"/>
      <c r="F2931" s="310"/>
      <c r="G2931" s="310"/>
      <c r="H2931" s="311"/>
      <c r="I2931" s="249"/>
      <c r="J2931" s="249"/>
      <c r="K2931" s="92"/>
    </row>
    <row r="2932" spans="2:11" x14ac:dyDescent="0.2">
      <c r="B2932" s="295"/>
      <c r="C2932" s="295"/>
      <c r="D2932" s="312"/>
      <c r="E2932" s="310"/>
      <c r="F2932" s="310"/>
      <c r="G2932" s="310"/>
      <c r="H2932" s="311"/>
      <c r="I2932" s="249"/>
      <c r="J2932" s="249"/>
      <c r="K2932" s="92"/>
    </row>
    <row r="2933" spans="2:11" x14ac:dyDescent="0.2">
      <c r="B2933" s="295"/>
      <c r="C2933" s="295"/>
      <c r="D2933" s="312"/>
      <c r="E2933" s="310"/>
      <c r="F2933" s="310"/>
      <c r="G2933" s="310"/>
      <c r="H2933" s="311"/>
      <c r="I2933" s="249"/>
      <c r="J2933" s="249"/>
      <c r="K2933" s="92"/>
    </row>
    <row r="2934" spans="2:11" x14ac:dyDescent="0.2">
      <c r="B2934" s="295"/>
      <c r="C2934" s="295"/>
      <c r="D2934" s="312"/>
      <c r="E2934" s="310"/>
      <c r="F2934" s="310"/>
      <c r="G2934" s="310"/>
      <c r="H2934" s="311"/>
      <c r="I2934" s="249"/>
      <c r="J2934" s="249"/>
      <c r="K2934" s="92"/>
    </row>
    <row r="2935" spans="2:11" x14ac:dyDescent="0.2">
      <c r="B2935" s="295"/>
      <c r="C2935" s="295"/>
      <c r="D2935" s="312"/>
      <c r="E2935" s="310"/>
      <c r="F2935" s="310"/>
      <c r="G2935" s="310"/>
      <c r="H2935" s="311"/>
      <c r="I2935" s="249"/>
      <c r="J2935" s="249"/>
      <c r="K2935" s="92"/>
    </row>
    <row r="2936" spans="2:11" x14ac:dyDescent="0.2">
      <c r="B2936" s="295"/>
      <c r="C2936" s="295"/>
      <c r="D2936" s="312"/>
      <c r="E2936" s="310"/>
      <c r="F2936" s="310"/>
      <c r="G2936" s="310"/>
      <c r="H2936" s="311"/>
      <c r="I2936" s="249"/>
      <c r="J2936" s="249"/>
      <c r="K2936" s="92"/>
    </row>
    <row r="2937" spans="2:11" x14ac:dyDescent="0.2">
      <c r="B2937" s="295"/>
      <c r="C2937" s="295"/>
      <c r="D2937" s="312"/>
      <c r="E2937" s="310"/>
      <c r="F2937" s="310"/>
      <c r="G2937" s="310"/>
      <c r="H2937" s="311"/>
      <c r="I2937" s="249"/>
      <c r="J2937" s="249"/>
      <c r="K2937" s="92"/>
    </row>
    <row r="2938" spans="2:11" x14ac:dyDescent="0.2">
      <c r="B2938" s="295"/>
      <c r="C2938" s="295"/>
      <c r="D2938" s="312"/>
      <c r="E2938" s="310"/>
      <c r="F2938" s="310"/>
      <c r="G2938" s="310"/>
      <c r="H2938" s="311"/>
      <c r="I2938" s="249"/>
      <c r="J2938" s="249"/>
      <c r="K2938" s="92"/>
    </row>
    <row r="2939" spans="2:11" x14ac:dyDescent="0.2">
      <c r="B2939" s="295"/>
      <c r="C2939" s="295"/>
      <c r="D2939" s="312"/>
      <c r="E2939" s="310"/>
      <c r="F2939" s="310"/>
      <c r="G2939" s="310"/>
      <c r="H2939" s="311"/>
      <c r="I2939" s="249"/>
      <c r="J2939" s="249"/>
      <c r="K2939" s="92"/>
    </row>
    <row r="2940" spans="2:11" x14ac:dyDescent="0.2">
      <c r="B2940" s="295"/>
      <c r="C2940" s="295"/>
      <c r="D2940" s="312"/>
      <c r="E2940" s="310"/>
      <c r="F2940" s="310"/>
      <c r="G2940" s="310"/>
      <c r="H2940" s="311"/>
      <c r="I2940" s="249"/>
      <c r="J2940" s="249"/>
      <c r="K2940" s="92"/>
    </row>
    <row r="2941" spans="2:11" x14ac:dyDescent="0.2">
      <c r="B2941" s="295"/>
      <c r="C2941" s="295"/>
      <c r="D2941" s="312"/>
      <c r="E2941" s="310"/>
      <c r="F2941" s="310"/>
      <c r="G2941" s="310"/>
      <c r="H2941" s="311"/>
      <c r="I2941" s="249"/>
      <c r="J2941" s="249"/>
      <c r="K2941" s="92"/>
    </row>
    <row r="2942" spans="2:11" x14ac:dyDescent="0.2">
      <c r="B2942" s="295"/>
      <c r="C2942" s="295"/>
      <c r="D2942" s="312"/>
      <c r="E2942" s="310"/>
      <c r="F2942" s="310"/>
      <c r="G2942" s="310"/>
      <c r="H2942" s="311"/>
      <c r="I2942" s="249"/>
      <c r="J2942" s="249"/>
      <c r="K2942" s="92"/>
    </row>
    <row r="2943" spans="2:11" x14ac:dyDescent="0.2">
      <c r="B2943" s="295"/>
      <c r="C2943" s="295"/>
      <c r="D2943" s="312"/>
      <c r="E2943" s="310"/>
      <c r="F2943" s="310"/>
      <c r="G2943" s="310"/>
      <c r="H2943" s="311"/>
      <c r="I2943" s="249"/>
      <c r="J2943" s="249"/>
      <c r="K2943" s="92"/>
    </row>
    <row r="2944" spans="2:11" x14ac:dyDescent="0.2">
      <c r="B2944" s="295"/>
      <c r="C2944" s="295"/>
      <c r="D2944" s="312"/>
      <c r="E2944" s="310"/>
      <c r="F2944" s="310"/>
      <c r="G2944" s="310"/>
      <c r="H2944" s="311"/>
      <c r="I2944" s="249"/>
      <c r="J2944" s="249"/>
      <c r="K2944" s="92"/>
    </row>
    <row r="2945" spans="2:11" x14ac:dyDescent="0.2">
      <c r="B2945" s="295"/>
      <c r="C2945" s="295"/>
      <c r="D2945" s="312"/>
      <c r="E2945" s="310"/>
      <c r="F2945" s="310"/>
      <c r="G2945" s="310"/>
      <c r="H2945" s="311"/>
      <c r="I2945" s="249"/>
      <c r="J2945" s="249"/>
      <c r="K2945" s="92"/>
    </row>
    <row r="2946" spans="2:11" x14ac:dyDescent="0.2">
      <c r="B2946" s="295"/>
      <c r="C2946" s="295"/>
      <c r="D2946" s="312"/>
      <c r="E2946" s="310"/>
      <c r="F2946" s="310"/>
      <c r="G2946" s="310"/>
      <c r="H2946" s="311"/>
      <c r="I2946" s="249"/>
      <c r="J2946" s="249"/>
      <c r="K2946" s="92"/>
    </row>
    <row r="2947" spans="2:11" x14ac:dyDescent="0.2">
      <c r="B2947" s="295"/>
      <c r="C2947" s="295"/>
      <c r="D2947" s="312"/>
      <c r="E2947" s="310"/>
      <c r="F2947" s="310"/>
      <c r="G2947" s="310"/>
      <c r="H2947" s="311"/>
      <c r="I2947" s="249"/>
      <c r="J2947" s="249"/>
      <c r="K2947" s="92"/>
    </row>
    <row r="2948" spans="2:11" x14ac:dyDescent="0.2">
      <c r="B2948" s="295"/>
      <c r="C2948" s="295"/>
      <c r="D2948" s="312"/>
      <c r="E2948" s="310"/>
      <c r="F2948" s="310"/>
      <c r="G2948" s="310"/>
      <c r="H2948" s="311"/>
      <c r="I2948" s="249"/>
      <c r="J2948" s="249"/>
      <c r="K2948" s="92"/>
    </row>
    <row r="2949" spans="2:11" x14ac:dyDescent="0.2">
      <c r="B2949" s="295"/>
      <c r="C2949" s="295"/>
      <c r="D2949" s="312"/>
      <c r="E2949" s="310"/>
      <c r="F2949" s="310"/>
      <c r="G2949" s="310"/>
      <c r="H2949" s="311"/>
      <c r="I2949" s="249"/>
      <c r="J2949" s="249"/>
      <c r="K2949" s="92"/>
    </row>
    <row r="2950" spans="2:11" x14ac:dyDescent="0.2">
      <c r="B2950" s="295"/>
      <c r="C2950" s="295"/>
      <c r="D2950" s="312"/>
      <c r="E2950" s="310"/>
      <c r="F2950" s="310"/>
      <c r="G2950" s="310"/>
      <c r="H2950" s="311"/>
      <c r="I2950" s="249"/>
      <c r="J2950" s="249"/>
      <c r="K2950" s="92"/>
    </row>
    <row r="2951" spans="2:11" x14ac:dyDescent="0.2">
      <c r="B2951" s="295"/>
      <c r="C2951" s="295"/>
      <c r="D2951" s="312"/>
      <c r="E2951" s="310"/>
      <c r="F2951" s="310"/>
      <c r="G2951" s="310"/>
      <c r="H2951" s="311"/>
      <c r="I2951" s="249"/>
      <c r="J2951" s="249"/>
      <c r="K2951" s="92"/>
    </row>
    <row r="2952" spans="2:11" x14ac:dyDescent="0.2">
      <c r="B2952" s="295"/>
      <c r="C2952" s="295"/>
      <c r="D2952" s="312"/>
      <c r="E2952" s="310"/>
      <c r="F2952" s="310"/>
      <c r="G2952" s="310"/>
      <c r="H2952" s="311"/>
      <c r="I2952" s="249"/>
      <c r="J2952" s="249"/>
      <c r="K2952" s="92"/>
    </row>
    <row r="2953" spans="2:11" x14ac:dyDescent="0.2">
      <c r="B2953" s="295"/>
      <c r="C2953" s="295"/>
      <c r="D2953" s="312"/>
      <c r="E2953" s="310"/>
      <c r="F2953" s="310"/>
      <c r="G2953" s="310"/>
      <c r="H2953" s="311"/>
      <c r="I2953" s="249"/>
      <c r="J2953" s="249"/>
      <c r="K2953" s="92"/>
    </row>
    <row r="2954" spans="2:11" x14ac:dyDescent="0.2">
      <c r="B2954" s="295"/>
      <c r="C2954" s="295"/>
      <c r="D2954" s="312"/>
      <c r="E2954" s="310"/>
      <c r="F2954" s="310"/>
      <c r="G2954" s="310"/>
      <c r="H2954" s="311"/>
      <c r="I2954" s="249"/>
      <c r="J2954" s="249"/>
      <c r="K2954" s="92"/>
    </row>
    <row r="2955" spans="2:11" x14ac:dyDescent="0.2">
      <c r="B2955" s="295"/>
      <c r="C2955" s="295"/>
      <c r="D2955" s="312"/>
      <c r="E2955" s="310"/>
      <c r="F2955" s="310"/>
      <c r="G2955" s="310"/>
      <c r="H2955" s="311"/>
      <c r="I2955" s="249"/>
      <c r="J2955" s="249"/>
      <c r="K2955" s="92"/>
    </row>
    <row r="2956" spans="2:11" x14ac:dyDescent="0.2">
      <c r="B2956" s="295"/>
      <c r="C2956" s="295"/>
      <c r="D2956" s="312"/>
      <c r="E2956" s="310"/>
      <c r="F2956" s="310"/>
      <c r="G2956" s="310"/>
      <c r="H2956" s="311"/>
      <c r="I2956" s="249"/>
      <c r="J2956" s="249"/>
      <c r="K2956" s="92"/>
    </row>
    <row r="2957" spans="2:11" x14ac:dyDescent="0.2">
      <c r="B2957" s="295"/>
      <c r="C2957" s="295"/>
      <c r="D2957" s="312"/>
      <c r="E2957" s="310"/>
      <c r="F2957" s="310"/>
      <c r="G2957" s="310"/>
      <c r="H2957" s="311"/>
      <c r="I2957" s="249"/>
      <c r="J2957" s="249"/>
      <c r="K2957" s="92"/>
    </row>
    <row r="2958" spans="2:11" x14ac:dyDescent="0.2">
      <c r="B2958" s="295"/>
      <c r="C2958" s="295"/>
      <c r="D2958" s="312"/>
      <c r="E2958" s="310"/>
      <c r="F2958" s="310"/>
      <c r="G2958" s="310"/>
      <c r="H2958" s="311"/>
      <c r="I2958" s="249"/>
      <c r="J2958" s="249"/>
      <c r="K2958" s="92"/>
    </row>
    <row r="2959" spans="2:11" x14ac:dyDescent="0.2">
      <c r="B2959" s="295"/>
      <c r="C2959" s="295"/>
      <c r="D2959" s="312"/>
      <c r="E2959" s="310"/>
      <c r="F2959" s="310"/>
      <c r="G2959" s="310"/>
      <c r="H2959" s="311"/>
      <c r="I2959" s="249"/>
      <c r="J2959" s="249"/>
      <c r="K2959" s="92"/>
    </row>
    <row r="2960" spans="2:11" x14ac:dyDescent="0.2">
      <c r="B2960" s="295"/>
      <c r="C2960" s="295"/>
      <c r="D2960" s="312"/>
      <c r="E2960" s="310"/>
      <c r="F2960" s="310"/>
      <c r="G2960" s="310"/>
      <c r="H2960" s="311"/>
      <c r="I2960" s="249"/>
      <c r="J2960" s="249"/>
      <c r="K2960" s="92"/>
    </row>
    <row r="2961" spans="2:11" x14ac:dyDescent="0.2">
      <c r="B2961" s="295"/>
      <c r="C2961" s="295"/>
      <c r="D2961" s="312"/>
      <c r="E2961" s="310"/>
      <c r="F2961" s="310"/>
      <c r="G2961" s="310"/>
      <c r="H2961" s="311"/>
      <c r="I2961" s="249"/>
      <c r="J2961" s="249"/>
      <c r="K2961" s="92"/>
    </row>
    <row r="2962" spans="2:11" x14ac:dyDescent="0.2">
      <c r="B2962" s="295"/>
      <c r="C2962" s="295"/>
      <c r="D2962" s="312"/>
      <c r="E2962" s="310"/>
      <c r="F2962" s="310"/>
      <c r="G2962" s="310"/>
      <c r="H2962" s="311"/>
      <c r="I2962" s="249"/>
      <c r="J2962" s="249"/>
      <c r="K2962" s="92"/>
    </row>
    <row r="2963" spans="2:11" x14ac:dyDescent="0.2">
      <c r="B2963" s="295"/>
      <c r="C2963" s="295"/>
      <c r="D2963" s="312"/>
      <c r="E2963" s="310"/>
      <c r="F2963" s="310"/>
      <c r="G2963" s="310"/>
      <c r="H2963" s="311"/>
      <c r="I2963" s="249"/>
      <c r="J2963" s="249"/>
      <c r="K2963" s="92"/>
    </row>
    <row r="2964" spans="2:11" x14ac:dyDescent="0.2">
      <c r="B2964" s="295"/>
      <c r="C2964" s="295"/>
      <c r="D2964" s="312"/>
      <c r="E2964" s="310"/>
      <c r="F2964" s="310"/>
      <c r="G2964" s="310"/>
      <c r="H2964" s="311"/>
      <c r="I2964" s="249"/>
      <c r="J2964" s="249"/>
      <c r="K2964" s="92"/>
    </row>
    <row r="2965" spans="2:11" x14ac:dyDescent="0.2">
      <c r="B2965" s="295"/>
      <c r="C2965" s="295"/>
      <c r="D2965" s="312"/>
      <c r="E2965" s="310"/>
      <c r="F2965" s="310"/>
      <c r="G2965" s="310"/>
      <c r="H2965" s="311"/>
      <c r="I2965" s="249"/>
      <c r="J2965" s="249"/>
      <c r="K2965" s="92"/>
    </row>
    <row r="2966" spans="2:11" x14ac:dyDescent="0.2">
      <c r="B2966" s="295"/>
      <c r="C2966" s="295"/>
      <c r="D2966" s="312"/>
      <c r="E2966" s="310"/>
      <c r="F2966" s="310"/>
      <c r="G2966" s="310"/>
      <c r="H2966" s="311"/>
      <c r="I2966" s="249"/>
      <c r="J2966" s="249"/>
      <c r="K2966" s="92"/>
    </row>
    <row r="2967" spans="2:11" x14ac:dyDescent="0.2">
      <c r="B2967" s="295"/>
      <c r="C2967" s="295"/>
      <c r="D2967" s="312"/>
      <c r="E2967" s="310"/>
      <c r="F2967" s="310"/>
      <c r="G2967" s="310"/>
      <c r="H2967" s="311"/>
      <c r="I2967" s="249"/>
      <c r="J2967" s="249"/>
      <c r="K2967" s="92"/>
    </row>
    <row r="2968" spans="2:11" x14ac:dyDescent="0.2">
      <c r="B2968" s="295"/>
      <c r="C2968" s="295"/>
      <c r="D2968" s="312"/>
      <c r="E2968" s="310"/>
      <c r="F2968" s="310"/>
      <c r="G2968" s="310"/>
      <c r="H2968" s="311"/>
      <c r="I2968" s="249"/>
      <c r="J2968" s="249"/>
      <c r="K2968" s="92"/>
    </row>
    <row r="2969" spans="2:11" x14ac:dyDescent="0.2">
      <c r="B2969" s="295"/>
      <c r="C2969" s="295"/>
      <c r="D2969" s="312"/>
      <c r="E2969" s="310"/>
      <c r="F2969" s="310"/>
      <c r="G2969" s="310"/>
      <c r="H2969" s="311"/>
      <c r="I2969" s="249"/>
      <c r="J2969" s="249"/>
      <c r="K2969" s="92"/>
    </row>
    <row r="2970" spans="2:11" x14ac:dyDescent="0.2">
      <c r="B2970" s="295"/>
      <c r="C2970" s="295"/>
      <c r="D2970" s="312"/>
      <c r="E2970" s="310"/>
      <c r="F2970" s="310"/>
      <c r="G2970" s="310"/>
      <c r="H2970" s="311"/>
      <c r="I2970" s="249"/>
      <c r="J2970" s="249"/>
      <c r="K2970" s="92"/>
    </row>
    <row r="2971" spans="2:11" x14ac:dyDescent="0.2">
      <c r="B2971" s="295"/>
      <c r="C2971" s="295"/>
      <c r="D2971" s="312"/>
      <c r="E2971" s="310"/>
      <c r="F2971" s="310"/>
      <c r="G2971" s="310"/>
      <c r="H2971" s="311"/>
      <c r="I2971" s="249"/>
      <c r="J2971" s="249"/>
      <c r="K2971" s="92"/>
    </row>
    <row r="2972" spans="2:11" x14ac:dyDescent="0.2">
      <c r="B2972" s="295"/>
      <c r="C2972" s="295"/>
      <c r="D2972" s="312"/>
      <c r="E2972" s="310"/>
      <c r="F2972" s="310"/>
      <c r="G2972" s="310"/>
      <c r="H2972" s="311"/>
      <c r="I2972" s="249"/>
      <c r="J2972" s="249"/>
      <c r="K2972" s="92"/>
    </row>
    <row r="2973" spans="2:11" x14ac:dyDescent="0.2">
      <c r="B2973" s="295"/>
      <c r="C2973" s="295"/>
      <c r="D2973" s="312"/>
      <c r="E2973" s="310"/>
      <c r="F2973" s="310"/>
      <c r="G2973" s="310"/>
      <c r="H2973" s="311"/>
      <c r="I2973" s="249"/>
      <c r="J2973" s="249"/>
      <c r="K2973" s="92"/>
    </row>
    <row r="2974" spans="2:11" x14ac:dyDescent="0.2">
      <c r="B2974" s="295"/>
      <c r="C2974" s="295"/>
      <c r="D2974" s="312"/>
      <c r="E2974" s="310"/>
      <c r="F2974" s="310"/>
      <c r="G2974" s="310"/>
      <c r="H2974" s="311"/>
      <c r="I2974" s="249"/>
      <c r="J2974" s="249"/>
      <c r="K2974" s="92"/>
    </row>
    <row r="2975" spans="2:11" x14ac:dyDescent="0.2">
      <c r="B2975" s="295"/>
      <c r="C2975" s="295"/>
      <c r="D2975" s="312"/>
      <c r="E2975" s="310"/>
      <c r="F2975" s="310"/>
      <c r="G2975" s="310"/>
      <c r="H2975" s="311"/>
      <c r="I2975" s="249"/>
      <c r="J2975" s="249"/>
      <c r="K2975" s="92"/>
    </row>
    <row r="2976" spans="2:11" x14ac:dyDescent="0.2">
      <c r="B2976" s="295"/>
      <c r="C2976" s="295"/>
      <c r="D2976" s="312"/>
      <c r="E2976" s="310"/>
      <c r="F2976" s="310"/>
      <c r="G2976" s="310"/>
      <c r="H2976" s="311"/>
      <c r="I2976" s="249"/>
      <c r="J2976" s="249"/>
      <c r="K2976" s="92"/>
    </row>
    <row r="2977" spans="2:11" x14ac:dyDescent="0.2">
      <c r="B2977" s="295"/>
      <c r="C2977" s="295"/>
      <c r="D2977" s="312"/>
      <c r="E2977" s="310"/>
      <c r="F2977" s="310"/>
      <c r="G2977" s="310"/>
      <c r="H2977" s="311"/>
      <c r="I2977" s="249"/>
      <c r="J2977" s="249"/>
      <c r="K2977" s="92"/>
    </row>
    <row r="2978" spans="2:11" x14ac:dyDescent="0.2">
      <c r="B2978" s="295"/>
      <c r="C2978" s="295"/>
      <c r="D2978" s="312"/>
      <c r="E2978" s="310"/>
      <c r="F2978" s="310"/>
      <c r="G2978" s="310"/>
      <c r="H2978" s="311"/>
      <c r="I2978" s="249"/>
      <c r="J2978" s="249"/>
      <c r="K2978" s="92"/>
    </row>
    <row r="2979" spans="2:11" x14ac:dyDescent="0.2">
      <c r="B2979" s="295"/>
      <c r="C2979" s="295"/>
      <c r="D2979" s="312"/>
      <c r="E2979" s="310"/>
      <c r="F2979" s="310"/>
      <c r="G2979" s="310"/>
      <c r="H2979" s="311"/>
      <c r="I2979" s="249"/>
      <c r="J2979" s="249"/>
      <c r="K2979" s="92"/>
    </row>
    <row r="2980" spans="2:11" x14ac:dyDescent="0.2">
      <c r="B2980" s="295"/>
      <c r="C2980" s="295"/>
      <c r="D2980" s="312"/>
      <c r="E2980" s="310"/>
      <c r="F2980" s="310"/>
      <c r="G2980" s="310"/>
      <c r="H2980" s="311"/>
      <c r="I2980" s="249"/>
      <c r="J2980" s="249"/>
      <c r="K2980" s="92"/>
    </row>
    <row r="2981" spans="2:11" x14ac:dyDescent="0.2">
      <c r="B2981" s="295"/>
      <c r="C2981" s="295"/>
      <c r="D2981" s="312"/>
      <c r="E2981" s="310"/>
      <c r="F2981" s="310"/>
      <c r="G2981" s="310"/>
      <c r="H2981" s="311"/>
      <c r="I2981" s="249"/>
      <c r="J2981" s="249"/>
      <c r="K2981" s="92"/>
    </row>
    <row r="2982" spans="2:11" x14ac:dyDescent="0.2">
      <c r="B2982" s="295"/>
      <c r="C2982" s="295"/>
      <c r="D2982" s="312"/>
      <c r="E2982" s="310"/>
      <c r="F2982" s="310"/>
      <c r="G2982" s="310"/>
      <c r="H2982" s="311"/>
      <c r="I2982" s="249"/>
      <c r="J2982" s="249"/>
      <c r="K2982" s="92"/>
    </row>
    <row r="2983" spans="2:11" x14ac:dyDescent="0.2">
      <c r="B2983" s="295"/>
      <c r="C2983" s="295"/>
      <c r="D2983" s="312"/>
      <c r="E2983" s="310"/>
      <c r="F2983" s="310"/>
      <c r="G2983" s="310"/>
      <c r="H2983" s="311"/>
      <c r="I2983" s="249"/>
      <c r="J2983" s="249"/>
      <c r="K2983" s="92"/>
    </row>
    <row r="2984" spans="2:11" x14ac:dyDescent="0.2">
      <c r="B2984" s="295"/>
      <c r="C2984" s="295"/>
      <c r="D2984" s="312"/>
      <c r="E2984" s="310"/>
      <c r="F2984" s="310"/>
      <c r="G2984" s="310"/>
      <c r="H2984" s="311"/>
      <c r="I2984" s="249"/>
      <c r="J2984" s="249"/>
      <c r="K2984" s="92"/>
    </row>
    <row r="2985" spans="2:11" x14ac:dyDescent="0.2">
      <c r="B2985" s="295"/>
      <c r="C2985" s="295"/>
      <c r="D2985" s="312"/>
      <c r="E2985" s="310"/>
      <c r="F2985" s="310"/>
      <c r="G2985" s="310"/>
      <c r="H2985" s="311"/>
      <c r="I2985" s="249"/>
      <c r="J2985" s="249"/>
      <c r="K2985" s="92"/>
    </row>
    <row r="2986" spans="2:11" x14ac:dyDescent="0.2">
      <c r="B2986" s="295"/>
      <c r="C2986" s="295"/>
      <c r="D2986" s="312"/>
      <c r="E2986" s="310"/>
      <c r="F2986" s="310"/>
      <c r="G2986" s="310"/>
      <c r="H2986" s="311"/>
      <c r="I2986" s="249"/>
      <c r="J2986" s="249"/>
      <c r="K2986" s="92"/>
    </row>
    <row r="2987" spans="2:11" x14ac:dyDescent="0.2">
      <c r="B2987" s="295"/>
      <c r="C2987" s="295"/>
      <c r="D2987" s="312"/>
      <c r="E2987" s="310"/>
      <c r="F2987" s="310"/>
      <c r="G2987" s="310"/>
      <c r="H2987" s="311"/>
      <c r="I2987" s="249"/>
      <c r="J2987" s="249"/>
      <c r="K2987" s="92"/>
    </row>
    <row r="2988" spans="2:11" x14ac:dyDescent="0.2">
      <c r="B2988" s="295"/>
      <c r="C2988" s="295"/>
      <c r="D2988" s="312"/>
      <c r="E2988" s="310"/>
      <c r="F2988" s="310"/>
      <c r="G2988" s="310"/>
      <c r="H2988" s="311"/>
      <c r="I2988" s="249"/>
      <c r="J2988" s="249"/>
      <c r="K2988" s="92"/>
    </row>
    <row r="2989" spans="2:11" x14ac:dyDescent="0.2">
      <c r="B2989" s="295"/>
      <c r="C2989" s="295"/>
      <c r="D2989" s="312"/>
      <c r="E2989" s="310"/>
      <c r="F2989" s="310"/>
      <c r="G2989" s="310"/>
      <c r="H2989" s="311"/>
      <c r="I2989" s="249"/>
      <c r="J2989" s="249"/>
      <c r="K2989" s="92"/>
    </row>
    <row r="2990" spans="2:11" x14ac:dyDescent="0.2">
      <c r="B2990" s="295"/>
      <c r="C2990" s="295"/>
      <c r="D2990" s="312"/>
      <c r="E2990" s="310"/>
      <c r="F2990" s="310"/>
      <c r="G2990" s="310"/>
      <c r="H2990" s="311"/>
      <c r="I2990" s="249"/>
      <c r="J2990" s="249"/>
      <c r="K2990" s="92"/>
    </row>
    <row r="2991" spans="2:11" x14ac:dyDescent="0.2">
      <c r="B2991" s="295"/>
      <c r="C2991" s="295"/>
      <c r="D2991" s="312"/>
      <c r="E2991" s="310"/>
      <c r="F2991" s="310"/>
      <c r="G2991" s="310"/>
      <c r="H2991" s="311"/>
      <c r="I2991" s="249"/>
      <c r="J2991" s="249"/>
      <c r="K2991" s="92"/>
    </row>
    <row r="2992" spans="2:11" x14ac:dyDescent="0.2">
      <c r="B2992" s="295"/>
      <c r="C2992" s="295"/>
      <c r="D2992" s="312"/>
      <c r="E2992" s="310"/>
      <c r="F2992" s="310"/>
      <c r="G2992" s="310"/>
      <c r="H2992" s="311"/>
      <c r="I2992" s="249"/>
      <c r="J2992" s="249"/>
      <c r="K2992" s="92"/>
    </row>
    <row r="2993" spans="2:11" x14ac:dyDescent="0.2">
      <c r="B2993" s="295"/>
      <c r="C2993" s="295"/>
      <c r="D2993" s="312"/>
      <c r="E2993" s="310"/>
      <c r="F2993" s="310"/>
      <c r="G2993" s="310"/>
      <c r="H2993" s="311"/>
      <c r="I2993" s="249"/>
      <c r="J2993" s="249"/>
      <c r="K2993" s="92"/>
    </row>
    <row r="2994" spans="2:11" x14ac:dyDescent="0.2">
      <c r="B2994" s="295"/>
      <c r="C2994" s="295"/>
      <c r="D2994" s="312"/>
      <c r="E2994" s="310"/>
      <c r="F2994" s="310"/>
      <c r="G2994" s="310"/>
      <c r="H2994" s="311"/>
      <c r="I2994" s="249"/>
      <c r="J2994" s="249"/>
      <c r="K2994" s="92"/>
    </row>
    <row r="2995" spans="2:11" x14ac:dyDescent="0.2">
      <c r="B2995" s="295"/>
      <c r="C2995" s="295"/>
      <c r="D2995" s="312"/>
      <c r="E2995" s="310"/>
      <c r="F2995" s="310"/>
      <c r="G2995" s="310"/>
      <c r="H2995" s="311"/>
      <c r="I2995" s="249"/>
      <c r="J2995" s="249"/>
      <c r="K2995" s="92"/>
    </row>
    <row r="2996" spans="2:11" x14ac:dyDescent="0.2">
      <c r="B2996" s="295"/>
      <c r="C2996" s="295"/>
      <c r="D2996" s="312"/>
      <c r="E2996" s="310"/>
      <c r="F2996" s="310"/>
      <c r="G2996" s="310"/>
      <c r="H2996" s="311"/>
      <c r="I2996" s="249"/>
      <c r="J2996" s="249"/>
      <c r="K2996" s="92"/>
    </row>
    <row r="2997" spans="2:11" x14ac:dyDescent="0.2">
      <c r="B2997" s="295"/>
      <c r="C2997" s="295"/>
      <c r="D2997" s="312"/>
      <c r="E2997" s="310"/>
      <c r="F2997" s="310"/>
      <c r="G2997" s="310"/>
      <c r="H2997" s="311"/>
      <c r="I2997" s="249"/>
      <c r="J2997" s="249"/>
      <c r="K2997" s="92"/>
    </row>
    <row r="2998" spans="2:11" x14ac:dyDescent="0.2">
      <c r="B2998" s="295"/>
      <c r="C2998" s="295"/>
      <c r="D2998" s="312"/>
      <c r="E2998" s="310"/>
      <c r="F2998" s="310"/>
      <c r="G2998" s="310"/>
      <c r="H2998" s="311"/>
      <c r="I2998" s="249"/>
      <c r="J2998" s="249"/>
      <c r="K2998" s="92"/>
    </row>
    <row r="2999" spans="2:11" x14ac:dyDescent="0.2">
      <c r="B2999" s="295"/>
      <c r="C2999" s="295"/>
      <c r="D2999" s="312"/>
      <c r="E2999" s="310"/>
      <c r="F2999" s="310"/>
      <c r="G2999" s="310"/>
      <c r="H2999" s="311"/>
      <c r="I2999" s="249"/>
      <c r="J2999" s="249"/>
      <c r="K2999" s="92"/>
    </row>
    <row r="3000" spans="2:11" x14ac:dyDescent="0.2">
      <c r="B3000" s="295"/>
      <c r="C3000" s="295"/>
      <c r="D3000" s="312"/>
      <c r="E3000" s="310"/>
      <c r="F3000" s="310"/>
      <c r="G3000" s="310"/>
      <c r="H3000" s="311"/>
      <c r="I3000" s="249"/>
      <c r="J3000" s="249"/>
      <c r="K3000" s="92"/>
    </row>
    <row r="3001" spans="2:11" x14ac:dyDescent="0.2">
      <c r="B3001" s="295"/>
      <c r="C3001" s="295"/>
      <c r="D3001" s="312"/>
      <c r="E3001" s="310"/>
      <c r="F3001" s="310"/>
      <c r="G3001" s="310"/>
      <c r="H3001" s="311"/>
      <c r="I3001" s="249"/>
      <c r="J3001" s="249"/>
      <c r="K3001" s="92"/>
    </row>
    <row r="3002" spans="2:11" x14ac:dyDescent="0.2">
      <c r="B3002" s="295"/>
      <c r="C3002" s="295"/>
      <c r="D3002" s="312"/>
      <c r="E3002" s="310"/>
      <c r="F3002" s="310"/>
      <c r="G3002" s="310"/>
      <c r="H3002" s="311"/>
      <c r="I3002" s="249"/>
      <c r="J3002" s="249"/>
      <c r="K3002" s="92"/>
    </row>
    <row r="3003" spans="2:11" x14ac:dyDescent="0.2">
      <c r="B3003" s="295"/>
      <c r="C3003" s="295"/>
      <c r="D3003" s="312"/>
      <c r="E3003" s="310"/>
      <c r="F3003" s="310"/>
      <c r="G3003" s="310"/>
      <c r="H3003" s="311"/>
      <c r="I3003" s="249"/>
      <c r="J3003" s="249"/>
      <c r="K3003" s="92"/>
    </row>
    <row r="3004" spans="2:11" x14ac:dyDescent="0.2">
      <c r="B3004" s="295"/>
      <c r="C3004" s="295"/>
      <c r="D3004" s="312"/>
      <c r="E3004" s="310"/>
      <c r="F3004" s="310"/>
      <c r="G3004" s="310"/>
      <c r="H3004" s="311"/>
      <c r="I3004" s="249"/>
      <c r="J3004" s="249"/>
      <c r="K3004" s="92"/>
    </row>
    <row r="3005" spans="2:11" x14ac:dyDescent="0.2">
      <c r="B3005" s="295"/>
      <c r="C3005" s="295"/>
      <c r="D3005" s="312"/>
      <c r="E3005" s="310"/>
      <c r="F3005" s="310"/>
      <c r="G3005" s="310"/>
      <c r="H3005" s="311"/>
      <c r="I3005" s="249"/>
      <c r="J3005" s="249"/>
      <c r="K3005" s="92"/>
    </row>
    <row r="3006" spans="2:11" x14ac:dyDescent="0.2">
      <c r="B3006" s="295"/>
      <c r="C3006" s="295"/>
      <c r="D3006" s="312"/>
      <c r="E3006" s="310"/>
      <c r="F3006" s="310"/>
      <c r="G3006" s="310"/>
      <c r="H3006" s="311"/>
      <c r="I3006" s="249"/>
      <c r="J3006" s="249"/>
      <c r="K3006" s="92"/>
    </row>
    <row r="3007" spans="2:11" x14ac:dyDescent="0.2">
      <c r="B3007" s="295"/>
      <c r="C3007" s="295"/>
      <c r="D3007" s="312"/>
      <c r="E3007" s="310"/>
      <c r="F3007" s="310"/>
      <c r="G3007" s="310"/>
      <c r="H3007" s="311"/>
      <c r="I3007" s="249"/>
      <c r="J3007" s="249"/>
      <c r="K3007" s="92"/>
    </row>
    <row r="3008" spans="2:11" x14ac:dyDescent="0.2">
      <c r="B3008" s="295"/>
      <c r="C3008" s="295"/>
      <c r="D3008" s="312"/>
      <c r="E3008" s="310"/>
      <c r="F3008" s="310"/>
      <c r="G3008" s="310"/>
      <c r="H3008" s="311"/>
      <c r="I3008" s="249"/>
      <c r="J3008" s="249"/>
      <c r="K3008" s="92"/>
    </row>
    <row r="3009" spans="2:11" x14ac:dyDescent="0.2">
      <c r="B3009" s="295"/>
      <c r="C3009" s="295"/>
      <c r="D3009" s="312"/>
      <c r="E3009" s="310"/>
      <c r="F3009" s="310"/>
      <c r="G3009" s="310"/>
      <c r="H3009" s="311"/>
      <c r="I3009" s="249"/>
      <c r="J3009" s="249"/>
      <c r="K3009" s="92"/>
    </row>
    <row r="3010" spans="2:11" x14ac:dyDescent="0.2">
      <c r="B3010" s="295"/>
      <c r="C3010" s="295"/>
      <c r="D3010" s="312"/>
      <c r="E3010" s="310"/>
      <c r="F3010" s="310"/>
      <c r="G3010" s="310"/>
      <c r="H3010" s="311"/>
      <c r="I3010" s="249"/>
      <c r="J3010" s="249"/>
      <c r="K3010" s="92"/>
    </row>
    <row r="3011" spans="2:11" x14ac:dyDescent="0.2">
      <c r="B3011" s="295"/>
      <c r="C3011" s="295"/>
      <c r="D3011" s="312"/>
      <c r="E3011" s="310"/>
      <c r="F3011" s="310"/>
      <c r="G3011" s="310"/>
      <c r="H3011" s="311"/>
      <c r="I3011" s="249"/>
      <c r="J3011" s="249"/>
      <c r="K3011" s="92"/>
    </row>
    <row r="3012" spans="2:11" x14ac:dyDescent="0.2">
      <c r="B3012" s="295"/>
      <c r="C3012" s="295"/>
      <c r="D3012" s="312"/>
      <c r="E3012" s="310"/>
      <c r="F3012" s="310"/>
      <c r="G3012" s="310"/>
      <c r="H3012" s="311"/>
      <c r="I3012" s="249"/>
      <c r="J3012" s="249"/>
      <c r="K3012" s="92"/>
    </row>
    <row r="3013" spans="2:11" x14ac:dyDescent="0.2">
      <c r="B3013" s="295"/>
      <c r="C3013" s="295"/>
      <c r="D3013" s="312"/>
      <c r="E3013" s="310"/>
      <c r="F3013" s="310"/>
      <c r="G3013" s="310"/>
      <c r="H3013" s="311"/>
      <c r="I3013" s="249"/>
      <c r="J3013" s="249"/>
      <c r="K3013" s="92"/>
    </row>
    <row r="3014" spans="2:11" x14ac:dyDescent="0.2">
      <c r="B3014" s="295"/>
      <c r="C3014" s="295"/>
      <c r="D3014" s="312"/>
      <c r="E3014" s="310"/>
      <c r="F3014" s="310"/>
      <c r="G3014" s="310"/>
      <c r="H3014" s="311"/>
      <c r="I3014" s="249"/>
      <c r="J3014" s="249"/>
      <c r="K3014" s="92"/>
    </row>
    <row r="3015" spans="2:11" x14ac:dyDescent="0.2">
      <c r="B3015" s="295"/>
      <c r="C3015" s="295"/>
      <c r="D3015" s="312"/>
      <c r="E3015" s="310"/>
      <c r="F3015" s="310"/>
      <c r="G3015" s="310"/>
      <c r="H3015" s="311"/>
      <c r="I3015" s="249"/>
      <c r="J3015" s="249"/>
      <c r="K3015" s="92"/>
    </row>
    <row r="3016" spans="2:11" x14ac:dyDescent="0.2">
      <c r="B3016" s="295"/>
      <c r="C3016" s="295"/>
      <c r="D3016" s="312"/>
      <c r="E3016" s="310"/>
      <c r="F3016" s="310"/>
      <c r="G3016" s="310"/>
      <c r="H3016" s="311"/>
      <c r="I3016" s="249"/>
      <c r="J3016" s="249"/>
      <c r="K3016" s="92"/>
    </row>
    <row r="3017" spans="2:11" x14ac:dyDescent="0.2">
      <c r="B3017" s="295"/>
      <c r="C3017" s="295"/>
      <c r="D3017" s="312"/>
      <c r="E3017" s="310"/>
      <c r="F3017" s="310"/>
      <c r="G3017" s="310"/>
      <c r="H3017" s="311"/>
      <c r="I3017" s="249"/>
      <c r="J3017" s="249"/>
      <c r="K3017" s="92"/>
    </row>
    <row r="3018" spans="2:11" x14ac:dyDescent="0.2">
      <c r="B3018" s="295"/>
      <c r="C3018" s="295"/>
      <c r="D3018" s="312"/>
      <c r="E3018" s="310"/>
      <c r="F3018" s="310"/>
      <c r="G3018" s="310"/>
      <c r="H3018" s="311"/>
      <c r="I3018" s="249"/>
      <c r="J3018" s="249"/>
      <c r="K3018" s="92"/>
    </row>
    <row r="3019" spans="2:11" x14ac:dyDescent="0.2">
      <c r="B3019" s="295"/>
      <c r="C3019" s="295"/>
      <c r="D3019" s="312"/>
      <c r="E3019" s="310"/>
      <c r="F3019" s="310"/>
      <c r="G3019" s="310"/>
      <c r="H3019" s="311"/>
      <c r="I3019" s="249"/>
      <c r="J3019" s="249"/>
      <c r="K3019" s="92"/>
    </row>
    <row r="3020" spans="2:11" x14ac:dyDescent="0.2">
      <c r="B3020" s="295"/>
      <c r="C3020" s="295"/>
      <c r="D3020" s="312"/>
      <c r="E3020" s="310"/>
      <c r="F3020" s="310"/>
      <c r="G3020" s="310"/>
      <c r="H3020" s="311"/>
      <c r="I3020" s="249"/>
      <c r="J3020" s="249"/>
      <c r="K3020" s="92"/>
    </row>
    <row r="3021" spans="2:11" x14ac:dyDescent="0.2">
      <c r="B3021" s="295"/>
      <c r="C3021" s="295"/>
      <c r="D3021" s="312"/>
      <c r="E3021" s="310"/>
      <c r="F3021" s="310"/>
      <c r="G3021" s="310"/>
      <c r="H3021" s="311"/>
      <c r="I3021" s="249"/>
      <c r="J3021" s="249"/>
      <c r="K3021" s="92"/>
    </row>
    <row r="3022" spans="2:11" x14ac:dyDescent="0.2">
      <c r="B3022" s="295"/>
      <c r="C3022" s="295"/>
      <c r="D3022" s="312"/>
      <c r="E3022" s="310"/>
      <c r="F3022" s="310"/>
      <c r="G3022" s="310"/>
      <c r="H3022" s="311"/>
      <c r="I3022" s="249"/>
      <c r="J3022" s="249"/>
      <c r="K3022" s="92"/>
    </row>
    <row r="3023" spans="2:11" x14ac:dyDescent="0.2">
      <c r="B3023" s="295"/>
      <c r="C3023" s="295"/>
      <c r="D3023" s="312"/>
      <c r="E3023" s="310"/>
      <c r="F3023" s="310"/>
      <c r="G3023" s="310"/>
      <c r="H3023" s="311"/>
      <c r="I3023" s="249"/>
      <c r="J3023" s="249"/>
      <c r="K3023" s="92"/>
    </row>
    <row r="3024" spans="2:11" x14ac:dyDescent="0.2">
      <c r="B3024" s="295"/>
      <c r="C3024" s="295"/>
      <c r="D3024" s="312"/>
      <c r="E3024" s="310"/>
      <c r="F3024" s="310"/>
      <c r="G3024" s="310"/>
      <c r="H3024" s="311"/>
      <c r="I3024" s="249"/>
      <c r="J3024" s="249"/>
      <c r="K3024" s="92"/>
    </row>
    <row r="3025" spans="2:11" x14ac:dyDescent="0.2">
      <c r="B3025" s="295"/>
      <c r="C3025" s="295"/>
      <c r="D3025" s="312"/>
      <c r="E3025" s="310"/>
      <c r="F3025" s="310"/>
      <c r="G3025" s="310"/>
      <c r="H3025" s="311"/>
      <c r="I3025" s="249"/>
      <c r="J3025" s="249"/>
      <c r="K3025" s="92"/>
    </row>
    <row r="3026" spans="2:11" x14ac:dyDescent="0.2">
      <c r="B3026" s="295"/>
      <c r="C3026" s="295"/>
      <c r="D3026" s="312"/>
      <c r="E3026" s="310"/>
      <c r="F3026" s="310"/>
      <c r="G3026" s="310"/>
      <c r="H3026" s="311"/>
      <c r="I3026" s="249"/>
      <c r="J3026" s="249"/>
      <c r="K3026" s="92"/>
    </row>
    <row r="3027" spans="2:11" x14ac:dyDescent="0.2">
      <c r="B3027" s="295"/>
      <c r="C3027" s="295"/>
      <c r="D3027" s="312"/>
      <c r="E3027" s="310"/>
      <c r="F3027" s="310"/>
      <c r="G3027" s="310"/>
      <c r="H3027" s="311"/>
      <c r="I3027" s="249"/>
      <c r="J3027" s="249"/>
      <c r="K3027" s="92"/>
    </row>
    <row r="3028" spans="2:11" x14ac:dyDescent="0.2">
      <c r="B3028" s="295"/>
      <c r="C3028" s="295"/>
      <c r="D3028" s="312"/>
      <c r="E3028" s="310"/>
      <c r="F3028" s="310"/>
      <c r="G3028" s="310"/>
      <c r="H3028" s="311"/>
      <c r="I3028" s="249"/>
      <c r="J3028" s="249"/>
      <c r="K3028" s="92"/>
    </row>
    <row r="3029" spans="2:11" x14ac:dyDescent="0.2">
      <c r="B3029" s="295"/>
      <c r="C3029" s="295"/>
      <c r="D3029" s="312"/>
      <c r="E3029" s="310"/>
      <c r="F3029" s="310"/>
      <c r="G3029" s="310"/>
      <c r="H3029" s="311"/>
      <c r="I3029" s="249"/>
      <c r="J3029" s="249"/>
      <c r="K3029" s="92"/>
    </row>
    <row r="3030" spans="2:11" x14ac:dyDescent="0.2">
      <c r="B3030" s="295"/>
      <c r="C3030" s="295"/>
      <c r="D3030" s="312"/>
      <c r="E3030" s="310"/>
      <c r="F3030" s="310"/>
      <c r="G3030" s="310"/>
      <c r="H3030" s="311"/>
      <c r="I3030" s="249"/>
      <c r="J3030" s="249"/>
      <c r="K3030" s="92"/>
    </row>
    <row r="3031" spans="2:11" x14ac:dyDescent="0.2">
      <c r="B3031" s="295"/>
      <c r="C3031" s="295"/>
      <c r="D3031" s="312"/>
      <c r="E3031" s="310"/>
      <c r="F3031" s="310"/>
      <c r="G3031" s="310"/>
      <c r="H3031" s="311"/>
      <c r="I3031" s="249"/>
      <c r="J3031" s="249"/>
      <c r="K3031" s="92"/>
    </row>
    <row r="3032" spans="2:11" x14ac:dyDescent="0.2">
      <c r="B3032" s="295"/>
      <c r="C3032" s="295"/>
      <c r="D3032" s="312"/>
      <c r="E3032" s="310"/>
      <c r="F3032" s="310"/>
      <c r="G3032" s="310"/>
      <c r="H3032" s="311"/>
      <c r="I3032" s="249"/>
      <c r="J3032" s="249"/>
      <c r="K3032" s="92"/>
    </row>
    <row r="3033" spans="2:11" x14ac:dyDescent="0.2">
      <c r="B3033" s="295"/>
      <c r="C3033" s="295"/>
      <c r="D3033" s="312"/>
      <c r="E3033" s="310"/>
      <c r="F3033" s="310"/>
      <c r="G3033" s="310"/>
      <c r="H3033" s="311"/>
      <c r="I3033" s="249"/>
      <c r="J3033" s="249"/>
      <c r="K3033" s="92"/>
    </row>
    <row r="3034" spans="2:11" x14ac:dyDescent="0.2">
      <c r="B3034" s="295"/>
      <c r="C3034" s="295"/>
      <c r="D3034" s="312"/>
      <c r="E3034" s="310"/>
      <c r="F3034" s="310"/>
      <c r="G3034" s="310"/>
      <c r="H3034" s="311"/>
      <c r="I3034" s="249"/>
      <c r="J3034" s="249"/>
      <c r="K3034" s="92"/>
    </row>
    <row r="3035" spans="2:11" x14ac:dyDescent="0.2">
      <c r="B3035" s="295"/>
      <c r="C3035" s="295"/>
      <c r="D3035" s="312"/>
      <c r="E3035" s="310"/>
      <c r="F3035" s="310"/>
      <c r="G3035" s="310"/>
      <c r="H3035" s="311"/>
      <c r="I3035" s="249"/>
      <c r="J3035" s="249"/>
      <c r="K3035" s="92"/>
    </row>
    <row r="3036" spans="2:11" x14ac:dyDescent="0.2">
      <c r="B3036" s="295"/>
      <c r="C3036" s="295"/>
      <c r="D3036" s="312"/>
      <c r="E3036" s="310"/>
      <c r="F3036" s="310"/>
      <c r="G3036" s="310"/>
      <c r="H3036" s="311"/>
      <c r="I3036" s="249"/>
      <c r="J3036" s="249"/>
      <c r="K3036" s="92"/>
    </row>
    <row r="3037" spans="2:11" x14ac:dyDescent="0.2">
      <c r="B3037" s="295"/>
      <c r="C3037" s="295"/>
      <c r="D3037" s="312"/>
      <c r="E3037" s="310"/>
      <c r="F3037" s="310"/>
      <c r="G3037" s="310"/>
      <c r="H3037" s="311"/>
      <c r="I3037" s="249"/>
      <c r="J3037" s="249"/>
      <c r="K3037" s="92"/>
    </row>
    <row r="3038" spans="2:11" x14ac:dyDescent="0.2">
      <c r="B3038" s="295"/>
      <c r="C3038" s="295"/>
      <c r="D3038" s="312"/>
      <c r="E3038" s="310"/>
      <c r="F3038" s="310"/>
      <c r="G3038" s="310"/>
      <c r="H3038" s="311"/>
      <c r="I3038" s="249"/>
      <c r="J3038" s="249"/>
      <c r="K3038" s="92"/>
    </row>
    <row r="3039" spans="2:11" x14ac:dyDescent="0.2">
      <c r="B3039" s="295"/>
      <c r="C3039" s="295"/>
      <c r="D3039" s="312"/>
      <c r="E3039" s="310"/>
      <c r="F3039" s="310"/>
      <c r="G3039" s="310"/>
      <c r="H3039" s="311"/>
      <c r="I3039" s="249"/>
      <c r="J3039" s="249"/>
      <c r="K3039" s="92"/>
    </row>
    <row r="3040" spans="2:11" x14ac:dyDescent="0.2">
      <c r="B3040" s="295"/>
      <c r="C3040" s="295"/>
      <c r="D3040" s="312"/>
      <c r="E3040" s="310"/>
      <c r="F3040" s="310"/>
      <c r="G3040" s="310"/>
      <c r="H3040" s="311"/>
      <c r="I3040" s="249"/>
      <c r="J3040" s="249"/>
      <c r="K3040" s="92"/>
    </row>
    <row r="3041" spans="2:11" x14ac:dyDescent="0.2">
      <c r="B3041" s="295"/>
      <c r="C3041" s="295"/>
      <c r="D3041" s="312"/>
      <c r="E3041" s="310"/>
      <c r="F3041" s="310"/>
      <c r="G3041" s="310"/>
      <c r="H3041" s="311"/>
      <c r="I3041" s="249"/>
      <c r="J3041" s="249"/>
      <c r="K3041" s="92"/>
    </row>
    <row r="3042" spans="2:11" x14ac:dyDescent="0.2">
      <c r="B3042" s="295"/>
      <c r="C3042" s="295"/>
      <c r="D3042" s="312"/>
      <c r="E3042" s="310"/>
      <c r="F3042" s="310"/>
      <c r="G3042" s="310"/>
      <c r="H3042" s="311"/>
      <c r="I3042" s="249"/>
      <c r="J3042" s="249"/>
      <c r="K3042" s="92"/>
    </row>
    <row r="3043" spans="2:11" x14ac:dyDescent="0.2">
      <c r="B3043" s="295"/>
      <c r="C3043" s="295"/>
      <c r="D3043" s="312"/>
      <c r="E3043" s="310"/>
      <c r="F3043" s="310"/>
      <c r="G3043" s="310"/>
      <c r="H3043" s="311"/>
      <c r="I3043" s="249"/>
      <c r="J3043" s="249"/>
      <c r="K3043" s="92"/>
    </row>
    <row r="3044" spans="2:11" x14ac:dyDescent="0.2">
      <c r="B3044" s="295"/>
      <c r="C3044" s="295"/>
      <c r="D3044" s="312"/>
      <c r="E3044" s="310"/>
      <c r="F3044" s="310"/>
      <c r="G3044" s="310"/>
      <c r="H3044" s="311"/>
      <c r="I3044" s="249"/>
      <c r="J3044" s="249"/>
      <c r="K3044" s="92"/>
    </row>
    <row r="3045" spans="2:11" x14ac:dyDescent="0.2">
      <c r="B3045" s="295"/>
      <c r="C3045" s="295"/>
      <c r="D3045" s="312"/>
      <c r="E3045" s="310"/>
      <c r="F3045" s="310"/>
      <c r="G3045" s="310"/>
      <c r="H3045" s="311"/>
      <c r="I3045" s="249"/>
      <c r="J3045" s="249"/>
      <c r="K3045" s="92"/>
    </row>
    <row r="3046" spans="2:11" x14ac:dyDescent="0.2">
      <c r="B3046" s="295"/>
      <c r="C3046" s="295"/>
      <c r="D3046" s="312"/>
      <c r="E3046" s="310"/>
      <c r="F3046" s="310"/>
      <c r="G3046" s="310"/>
      <c r="H3046" s="311"/>
      <c r="I3046" s="249"/>
      <c r="J3046" s="249"/>
      <c r="K3046" s="92"/>
    </row>
    <row r="3047" spans="2:11" x14ac:dyDescent="0.2">
      <c r="B3047" s="295"/>
      <c r="C3047" s="295"/>
      <c r="D3047" s="312"/>
      <c r="E3047" s="310"/>
      <c r="F3047" s="310"/>
      <c r="G3047" s="310"/>
      <c r="H3047" s="311"/>
      <c r="I3047" s="249"/>
      <c r="J3047" s="249"/>
      <c r="K3047" s="92"/>
    </row>
    <row r="3048" spans="2:11" x14ac:dyDescent="0.2">
      <c r="B3048" s="295"/>
      <c r="C3048" s="295"/>
      <c r="D3048" s="312"/>
      <c r="E3048" s="310"/>
      <c r="F3048" s="310"/>
      <c r="G3048" s="310"/>
      <c r="H3048" s="311"/>
      <c r="I3048" s="249"/>
      <c r="J3048" s="249"/>
      <c r="K3048" s="92"/>
    </row>
    <row r="3049" spans="2:11" x14ac:dyDescent="0.2">
      <c r="B3049" s="295"/>
      <c r="C3049" s="295"/>
      <c r="D3049" s="312"/>
      <c r="E3049" s="310"/>
      <c r="F3049" s="310"/>
      <c r="G3049" s="310"/>
      <c r="H3049" s="311"/>
      <c r="I3049" s="249"/>
      <c r="J3049" s="249"/>
      <c r="K3049" s="92"/>
    </row>
    <row r="3050" spans="2:11" x14ac:dyDescent="0.2">
      <c r="B3050" s="295"/>
      <c r="C3050" s="295"/>
      <c r="D3050" s="312"/>
      <c r="E3050" s="310"/>
      <c r="F3050" s="310"/>
      <c r="G3050" s="310"/>
      <c r="H3050" s="311"/>
      <c r="I3050" s="249"/>
      <c r="J3050" s="249"/>
      <c r="K3050" s="92"/>
    </row>
    <row r="3051" spans="2:11" x14ac:dyDescent="0.2">
      <c r="B3051" s="295"/>
      <c r="C3051" s="295"/>
      <c r="D3051" s="312"/>
      <c r="E3051" s="310"/>
      <c r="F3051" s="310"/>
      <c r="G3051" s="310"/>
      <c r="H3051" s="311"/>
      <c r="I3051" s="249"/>
      <c r="J3051" s="249"/>
      <c r="K3051" s="92"/>
    </row>
    <row r="3052" spans="2:11" x14ac:dyDescent="0.2">
      <c r="B3052" s="295"/>
      <c r="C3052" s="295"/>
      <c r="D3052" s="312"/>
      <c r="E3052" s="310"/>
      <c r="F3052" s="310"/>
      <c r="G3052" s="310"/>
      <c r="H3052" s="311"/>
      <c r="I3052" s="249"/>
      <c r="J3052" s="249"/>
      <c r="K3052" s="92"/>
    </row>
    <row r="3053" spans="2:11" x14ac:dyDescent="0.2">
      <c r="B3053" s="295"/>
      <c r="C3053" s="295"/>
      <c r="D3053" s="312"/>
      <c r="E3053" s="310"/>
      <c r="F3053" s="310"/>
      <c r="G3053" s="310"/>
      <c r="H3053" s="311"/>
      <c r="I3053" s="249"/>
      <c r="J3053" s="249"/>
      <c r="K3053" s="92"/>
    </row>
    <row r="3054" spans="2:11" x14ac:dyDescent="0.2">
      <c r="B3054" s="295"/>
      <c r="C3054" s="295"/>
      <c r="D3054" s="312"/>
      <c r="E3054" s="310"/>
      <c r="F3054" s="310"/>
      <c r="G3054" s="310"/>
      <c r="H3054" s="311"/>
      <c r="I3054" s="249"/>
      <c r="J3054" s="249"/>
      <c r="K3054" s="92"/>
    </row>
    <row r="3055" spans="2:11" x14ac:dyDescent="0.2">
      <c r="B3055" s="295"/>
      <c r="C3055" s="295"/>
      <c r="D3055" s="312"/>
      <c r="E3055" s="310"/>
      <c r="F3055" s="310"/>
      <c r="G3055" s="310"/>
      <c r="H3055" s="311"/>
      <c r="I3055" s="249"/>
      <c r="J3055" s="249"/>
      <c r="K3055" s="92"/>
    </row>
    <row r="3056" spans="2:11" x14ac:dyDescent="0.2">
      <c r="B3056" s="295"/>
      <c r="C3056" s="295"/>
      <c r="D3056" s="312"/>
      <c r="E3056" s="310"/>
      <c r="F3056" s="310"/>
      <c r="G3056" s="310"/>
      <c r="H3056" s="311"/>
      <c r="I3056" s="249"/>
      <c r="J3056" s="249"/>
      <c r="K3056" s="92"/>
    </row>
    <row r="3057" spans="2:11" x14ac:dyDescent="0.2">
      <c r="B3057" s="295"/>
      <c r="C3057" s="295"/>
      <c r="D3057" s="312"/>
      <c r="E3057" s="310"/>
      <c r="F3057" s="310"/>
      <c r="G3057" s="310"/>
      <c r="H3057" s="311"/>
      <c r="I3057" s="249"/>
      <c r="J3057" s="249"/>
      <c r="K3057" s="92"/>
    </row>
    <row r="3058" spans="2:11" x14ac:dyDescent="0.2">
      <c r="B3058" s="295"/>
      <c r="C3058" s="295"/>
      <c r="D3058" s="312"/>
      <c r="E3058" s="310"/>
      <c r="F3058" s="310"/>
      <c r="G3058" s="310"/>
      <c r="H3058" s="311"/>
      <c r="I3058" s="249"/>
      <c r="J3058" s="249"/>
      <c r="K3058" s="92"/>
    </row>
    <row r="3059" spans="2:11" x14ac:dyDescent="0.2">
      <c r="B3059" s="295"/>
      <c r="C3059" s="295"/>
      <c r="D3059" s="312"/>
      <c r="E3059" s="310"/>
      <c r="F3059" s="310"/>
      <c r="G3059" s="310"/>
      <c r="H3059" s="311"/>
      <c r="I3059" s="249"/>
      <c r="J3059" s="249"/>
      <c r="K3059" s="92"/>
    </row>
    <row r="3060" spans="2:11" x14ac:dyDescent="0.2">
      <c r="B3060" s="295"/>
      <c r="C3060" s="295"/>
      <c r="D3060" s="312"/>
      <c r="E3060" s="310"/>
      <c r="F3060" s="310"/>
      <c r="G3060" s="310"/>
      <c r="H3060" s="311"/>
      <c r="I3060" s="249"/>
      <c r="J3060" s="249"/>
      <c r="K3060" s="92"/>
    </row>
    <row r="3061" spans="2:11" x14ac:dyDescent="0.2">
      <c r="B3061" s="295"/>
      <c r="C3061" s="295"/>
      <c r="D3061" s="312"/>
      <c r="E3061" s="310"/>
      <c r="F3061" s="310"/>
      <c r="G3061" s="310"/>
      <c r="H3061" s="311"/>
      <c r="I3061" s="249"/>
      <c r="J3061" s="249"/>
      <c r="K3061" s="92"/>
    </row>
    <row r="3062" spans="2:11" x14ac:dyDescent="0.2">
      <c r="B3062" s="295"/>
      <c r="C3062" s="295"/>
      <c r="D3062" s="312"/>
      <c r="E3062" s="310"/>
      <c r="F3062" s="310"/>
      <c r="G3062" s="310"/>
      <c r="H3062" s="311"/>
      <c r="I3062" s="249"/>
      <c r="J3062" s="249"/>
      <c r="K3062" s="92"/>
    </row>
    <row r="3063" spans="2:11" x14ac:dyDescent="0.2">
      <c r="B3063" s="295"/>
      <c r="C3063" s="295"/>
      <c r="D3063" s="312"/>
      <c r="E3063" s="310"/>
      <c r="F3063" s="310"/>
      <c r="G3063" s="310"/>
      <c r="H3063" s="311"/>
      <c r="I3063" s="249"/>
      <c r="J3063" s="249"/>
      <c r="K3063" s="92"/>
    </row>
    <row r="3064" spans="2:11" x14ac:dyDescent="0.2">
      <c r="B3064" s="295"/>
      <c r="C3064" s="295"/>
      <c r="D3064" s="312"/>
      <c r="E3064" s="310"/>
      <c r="F3064" s="310"/>
      <c r="G3064" s="310"/>
      <c r="H3064" s="311"/>
      <c r="I3064" s="249"/>
      <c r="J3064" s="249"/>
      <c r="K3064" s="92"/>
    </row>
    <row r="3065" spans="2:11" x14ac:dyDescent="0.2">
      <c r="B3065" s="295"/>
      <c r="C3065" s="295"/>
      <c r="D3065" s="312"/>
      <c r="E3065" s="310"/>
      <c r="F3065" s="310"/>
      <c r="G3065" s="310"/>
      <c r="H3065" s="311"/>
      <c r="I3065" s="249"/>
      <c r="J3065" s="249"/>
      <c r="K3065" s="92"/>
    </row>
    <row r="3066" spans="2:11" x14ac:dyDescent="0.2">
      <c r="B3066" s="295"/>
      <c r="C3066" s="295"/>
      <c r="D3066" s="312"/>
      <c r="E3066" s="310"/>
      <c r="F3066" s="310"/>
      <c r="G3066" s="310"/>
      <c r="H3066" s="311"/>
      <c r="I3066" s="249"/>
      <c r="J3066" s="249"/>
      <c r="K3066" s="92"/>
    </row>
    <row r="3067" spans="2:11" x14ac:dyDescent="0.2">
      <c r="B3067" s="295"/>
      <c r="C3067" s="295"/>
      <c r="D3067" s="312"/>
      <c r="E3067" s="310"/>
      <c r="F3067" s="310"/>
      <c r="G3067" s="310"/>
      <c r="H3067" s="311"/>
      <c r="I3067" s="249"/>
      <c r="J3067" s="249"/>
      <c r="K3067" s="92"/>
    </row>
    <row r="3068" spans="2:11" x14ac:dyDescent="0.2">
      <c r="B3068" s="295"/>
      <c r="C3068" s="295"/>
      <c r="D3068" s="312"/>
      <c r="E3068" s="310"/>
      <c r="F3068" s="310"/>
      <c r="G3068" s="310"/>
      <c r="H3068" s="311"/>
      <c r="I3068" s="249"/>
      <c r="J3068" s="249"/>
      <c r="K3068" s="92"/>
    </row>
    <row r="3069" spans="2:11" x14ac:dyDescent="0.2">
      <c r="B3069" s="295"/>
      <c r="C3069" s="295"/>
      <c r="D3069" s="312"/>
      <c r="E3069" s="310"/>
      <c r="F3069" s="310"/>
      <c r="G3069" s="310"/>
      <c r="H3069" s="311"/>
      <c r="I3069" s="249"/>
      <c r="J3069" s="249"/>
      <c r="K3069" s="92"/>
    </row>
    <row r="3070" spans="2:11" x14ac:dyDescent="0.2">
      <c r="B3070" s="295"/>
      <c r="C3070" s="295"/>
      <c r="D3070" s="312"/>
      <c r="E3070" s="310"/>
      <c r="F3070" s="310"/>
      <c r="G3070" s="310"/>
      <c r="H3070" s="311"/>
      <c r="I3070" s="249"/>
      <c r="J3070" s="249"/>
      <c r="K3070" s="92"/>
    </row>
    <row r="3071" spans="2:11" x14ac:dyDescent="0.2">
      <c r="B3071" s="295"/>
      <c r="C3071" s="295"/>
      <c r="D3071" s="312"/>
      <c r="E3071" s="310"/>
      <c r="F3071" s="310"/>
      <c r="G3071" s="310"/>
      <c r="H3071" s="311"/>
      <c r="I3071" s="249"/>
      <c r="J3071" s="249"/>
      <c r="K3071" s="92"/>
    </row>
    <row r="3072" spans="2:11" x14ac:dyDescent="0.2">
      <c r="B3072" s="295"/>
      <c r="C3072" s="295"/>
      <c r="D3072" s="312"/>
      <c r="E3072" s="310"/>
      <c r="F3072" s="310"/>
      <c r="G3072" s="310"/>
      <c r="H3072" s="311"/>
      <c r="I3072" s="249"/>
      <c r="J3072" s="249"/>
      <c r="K3072" s="92"/>
    </row>
    <row r="3073" spans="2:11" x14ac:dyDescent="0.2">
      <c r="B3073" s="295"/>
      <c r="C3073" s="295"/>
      <c r="D3073" s="312"/>
      <c r="E3073" s="310"/>
      <c r="F3073" s="310"/>
      <c r="G3073" s="310"/>
      <c r="H3073" s="311"/>
      <c r="I3073" s="249"/>
      <c r="J3073" s="249"/>
      <c r="K3073" s="92"/>
    </row>
    <row r="3074" spans="2:11" x14ac:dyDescent="0.2">
      <c r="B3074" s="295"/>
      <c r="C3074" s="295"/>
      <c r="D3074" s="312"/>
      <c r="E3074" s="310"/>
      <c r="F3074" s="310"/>
      <c r="G3074" s="310"/>
      <c r="H3074" s="311"/>
      <c r="I3074" s="249"/>
      <c r="J3074" s="249"/>
      <c r="K3074" s="92"/>
    </row>
    <row r="3075" spans="2:11" x14ac:dyDescent="0.2">
      <c r="B3075" s="295"/>
      <c r="C3075" s="295"/>
      <c r="D3075" s="312"/>
      <c r="E3075" s="310"/>
      <c r="F3075" s="310"/>
      <c r="G3075" s="310"/>
      <c r="H3075" s="311"/>
      <c r="I3075" s="249"/>
      <c r="J3075" s="249"/>
      <c r="K3075" s="92"/>
    </row>
    <row r="3076" spans="2:11" x14ac:dyDescent="0.2">
      <c r="B3076" s="295"/>
      <c r="C3076" s="295"/>
      <c r="D3076" s="312"/>
      <c r="E3076" s="310"/>
      <c r="F3076" s="310"/>
      <c r="G3076" s="310"/>
      <c r="H3076" s="311"/>
      <c r="I3076" s="249"/>
      <c r="J3076" s="249"/>
      <c r="K3076" s="92"/>
    </row>
    <row r="3077" spans="2:11" x14ac:dyDescent="0.2">
      <c r="B3077" s="295"/>
      <c r="C3077" s="295"/>
      <c r="D3077" s="312"/>
      <c r="E3077" s="310"/>
      <c r="F3077" s="310"/>
      <c r="G3077" s="310"/>
      <c r="H3077" s="311"/>
      <c r="I3077" s="249"/>
      <c r="J3077" s="249"/>
      <c r="K3077" s="92"/>
    </row>
    <row r="3078" spans="2:11" x14ac:dyDescent="0.2">
      <c r="B3078" s="295"/>
      <c r="C3078" s="295"/>
      <c r="D3078" s="312"/>
      <c r="E3078" s="310"/>
      <c r="F3078" s="310"/>
      <c r="G3078" s="310"/>
      <c r="H3078" s="311"/>
      <c r="I3078" s="249"/>
      <c r="J3078" s="249"/>
      <c r="K3078" s="92"/>
    </row>
    <row r="3079" spans="2:11" x14ac:dyDescent="0.2">
      <c r="B3079" s="295"/>
      <c r="C3079" s="295"/>
      <c r="D3079" s="312"/>
      <c r="E3079" s="310"/>
      <c r="F3079" s="310"/>
      <c r="G3079" s="310"/>
      <c r="H3079" s="311"/>
      <c r="I3079" s="249"/>
      <c r="J3079" s="249"/>
      <c r="K3079" s="92"/>
    </row>
    <row r="3080" spans="2:11" x14ac:dyDescent="0.2">
      <c r="B3080" s="295"/>
      <c r="C3080" s="295"/>
      <c r="D3080" s="312"/>
      <c r="E3080" s="310"/>
      <c r="F3080" s="310"/>
      <c r="G3080" s="310"/>
      <c r="H3080" s="311"/>
      <c r="I3080" s="249"/>
      <c r="J3080" s="249"/>
      <c r="K3080" s="92"/>
    </row>
    <row r="3081" spans="2:11" x14ac:dyDescent="0.2">
      <c r="B3081" s="295"/>
      <c r="C3081" s="295"/>
      <c r="D3081" s="312"/>
      <c r="E3081" s="310"/>
      <c r="F3081" s="310"/>
      <c r="G3081" s="310"/>
      <c r="H3081" s="311"/>
      <c r="I3081" s="249"/>
      <c r="J3081" s="249"/>
      <c r="K3081" s="92"/>
    </row>
    <row r="3082" spans="2:11" x14ac:dyDescent="0.2">
      <c r="B3082" s="295"/>
      <c r="C3082" s="295"/>
      <c r="D3082" s="312"/>
      <c r="E3082" s="310"/>
      <c r="F3082" s="310"/>
      <c r="G3082" s="310"/>
      <c r="H3082" s="311"/>
      <c r="I3082" s="249"/>
      <c r="J3082" s="249"/>
      <c r="K3082" s="92"/>
    </row>
    <row r="3083" spans="2:11" x14ac:dyDescent="0.2">
      <c r="B3083" s="295"/>
      <c r="C3083" s="295"/>
      <c r="D3083" s="312"/>
      <c r="E3083" s="310"/>
      <c r="F3083" s="310"/>
      <c r="G3083" s="310"/>
      <c r="H3083" s="311"/>
      <c r="I3083" s="249"/>
      <c r="J3083" s="249"/>
      <c r="K3083" s="92"/>
    </row>
    <row r="3084" spans="2:11" x14ac:dyDescent="0.2">
      <c r="B3084" s="295"/>
      <c r="C3084" s="295"/>
      <c r="D3084" s="312"/>
      <c r="E3084" s="310"/>
      <c r="F3084" s="310"/>
      <c r="G3084" s="310"/>
      <c r="H3084" s="311"/>
      <c r="I3084" s="249"/>
      <c r="J3084" s="249"/>
      <c r="K3084" s="92"/>
    </row>
    <row r="3085" spans="2:11" x14ac:dyDescent="0.2">
      <c r="B3085" s="295"/>
      <c r="C3085" s="295"/>
      <c r="D3085" s="312"/>
      <c r="E3085" s="310"/>
      <c r="F3085" s="310"/>
      <c r="G3085" s="310"/>
      <c r="H3085" s="311"/>
      <c r="I3085" s="249"/>
      <c r="J3085" s="249"/>
      <c r="K3085" s="92"/>
    </row>
    <row r="3086" spans="2:11" x14ac:dyDescent="0.2">
      <c r="B3086" s="295"/>
      <c r="C3086" s="295"/>
      <c r="D3086" s="312"/>
      <c r="E3086" s="310"/>
      <c r="F3086" s="310"/>
      <c r="G3086" s="310"/>
      <c r="H3086" s="311"/>
      <c r="I3086" s="249"/>
      <c r="J3086" s="249"/>
      <c r="K3086" s="92"/>
    </row>
    <row r="3087" spans="2:11" x14ac:dyDescent="0.2">
      <c r="B3087" s="295"/>
      <c r="C3087" s="295"/>
      <c r="D3087" s="312"/>
      <c r="E3087" s="310"/>
      <c r="F3087" s="310"/>
      <c r="G3087" s="310"/>
      <c r="H3087" s="311"/>
      <c r="I3087" s="249"/>
      <c r="J3087" s="249"/>
      <c r="K3087" s="92"/>
    </row>
    <row r="3088" spans="2:11" x14ac:dyDescent="0.2">
      <c r="B3088" s="295"/>
      <c r="C3088" s="295"/>
      <c r="D3088" s="312"/>
      <c r="E3088" s="310"/>
      <c r="F3088" s="310"/>
      <c r="G3088" s="310"/>
      <c r="H3088" s="311"/>
      <c r="I3088" s="249"/>
      <c r="J3088" s="249"/>
      <c r="K3088" s="92"/>
    </row>
    <row r="3089" spans="2:11" x14ac:dyDescent="0.2">
      <c r="B3089" s="295"/>
      <c r="C3089" s="295"/>
      <c r="D3089" s="312"/>
      <c r="E3089" s="310"/>
      <c r="F3089" s="310"/>
      <c r="G3089" s="310"/>
      <c r="H3089" s="311"/>
      <c r="I3089" s="249"/>
      <c r="J3089" s="249"/>
      <c r="K3089" s="92"/>
    </row>
    <row r="3090" spans="2:11" x14ac:dyDescent="0.2">
      <c r="B3090" s="295"/>
      <c r="C3090" s="295"/>
      <c r="D3090" s="312"/>
      <c r="E3090" s="310"/>
      <c r="F3090" s="310"/>
      <c r="G3090" s="310"/>
      <c r="H3090" s="311"/>
      <c r="I3090" s="249"/>
      <c r="J3090" s="249"/>
      <c r="K3090" s="92"/>
    </row>
    <row r="3091" spans="2:11" x14ac:dyDescent="0.2">
      <c r="B3091" s="295"/>
      <c r="C3091" s="295"/>
      <c r="D3091" s="312"/>
      <c r="E3091" s="310"/>
      <c r="F3091" s="310"/>
      <c r="G3091" s="310"/>
      <c r="H3091" s="311"/>
      <c r="I3091" s="249"/>
      <c r="J3091" s="249"/>
      <c r="K3091" s="92"/>
    </row>
    <row r="3092" spans="2:11" x14ac:dyDescent="0.2">
      <c r="B3092" s="295"/>
      <c r="C3092" s="295"/>
      <c r="D3092" s="312"/>
      <c r="E3092" s="310"/>
      <c r="F3092" s="310"/>
      <c r="G3092" s="310"/>
      <c r="H3092" s="311"/>
      <c r="I3092" s="249"/>
      <c r="J3092" s="249"/>
      <c r="K3092" s="92"/>
    </row>
    <row r="3093" spans="2:11" x14ac:dyDescent="0.2">
      <c r="B3093" s="295"/>
      <c r="C3093" s="295"/>
      <c r="D3093" s="312"/>
      <c r="E3093" s="310"/>
      <c r="F3093" s="310"/>
      <c r="G3093" s="310"/>
      <c r="H3093" s="311"/>
      <c r="I3093" s="249"/>
      <c r="J3093" s="249"/>
      <c r="K3093" s="92"/>
    </row>
    <row r="3094" spans="2:11" x14ac:dyDescent="0.2">
      <c r="B3094" s="295"/>
      <c r="C3094" s="295"/>
      <c r="D3094" s="312"/>
      <c r="E3094" s="310"/>
      <c r="F3094" s="310"/>
      <c r="G3094" s="310"/>
      <c r="H3094" s="311"/>
      <c r="I3094" s="249"/>
      <c r="J3094" s="249"/>
      <c r="K3094" s="92"/>
    </row>
    <row r="3095" spans="2:11" x14ac:dyDescent="0.2">
      <c r="B3095" s="295"/>
      <c r="C3095" s="295"/>
      <c r="D3095" s="312"/>
      <c r="E3095" s="310"/>
      <c r="F3095" s="310"/>
      <c r="G3095" s="310"/>
      <c r="H3095" s="311"/>
      <c r="I3095" s="249"/>
      <c r="J3095" s="249"/>
      <c r="K3095" s="92"/>
    </row>
    <row r="3096" spans="2:11" x14ac:dyDescent="0.2">
      <c r="B3096" s="295"/>
      <c r="C3096" s="295"/>
      <c r="D3096" s="312"/>
      <c r="E3096" s="310"/>
      <c r="F3096" s="310"/>
      <c r="G3096" s="310"/>
      <c r="H3096" s="311"/>
      <c r="I3096" s="249"/>
      <c r="J3096" s="249"/>
      <c r="K3096" s="92"/>
    </row>
    <row r="3097" spans="2:11" x14ac:dyDescent="0.2">
      <c r="B3097" s="295"/>
      <c r="C3097" s="295"/>
      <c r="D3097" s="312"/>
      <c r="E3097" s="310"/>
      <c r="F3097" s="310"/>
      <c r="G3097" s="310"/>
      <c r="H3097" s="311"/>
      <c r="I3097" s="249"/>
      <c r="J3097" s="249"/>
      <c r="K3097" s="92"/>
    </row>
    <row r="3098" spans="2:11" x14ac:dyDescent="0.2">
      <c r="B3098" s="295"/>
      <c r="C3098" s="295"/>
      <c r="D3098" s="312"/>
      <c r="E3098" s="310"/>
      <c r="F3098" s="310"/>
      <c r="G3098" s="310"/>
      <c r="H3098" s="311"/>
      <c r="I3098" s="249"/>
      <c r="J3098" s="249"/>
      <c r="K3098" s="92"/>
    </row>
    <row r="3099" spans="2:11" x14ac:dyDescent="0.2">
      <c r="B3099" s="295"/>
      <c r="C3099" s="295"/>
      <c r="D3099" s="312"/>
      <c r="E3099" s="310"/>
      <c r="F3099" s="310"/>
      <c r="G3099" s="310"/>
      <c r="H3099" s="311"/>
      <c r="I3099" s="249"/>
      <c r="J3099" s="249"/>
      <c r="K3099" s="92"/>
    </row>
    <row r="3100" spans="2:11" x14ac:dyDescent="0.2">
      <c r="B3100" s="295"/>
      <c r="C3100" s="295"/>
      <c r="D3100" s="312"/>
      <c r="E3100" s="310"/>
      <c r="F3100" s="310"/>
      <c r="G3100" s="310"/>
      <c r="H3100" s="311"/>
      <c r="I3100" s="249"/>
      <c r="J3100" s="249"/>
      <c r="K3100" s="92"/>
    </row>
    <row r="3101" spans="2:11" x14ac:dyDescent="0.2">
      <c r="B3101" s="295"/>
      <c r="C3101" s="295"/>
      <c r="D3101" s="312"/>
      <c r="E3101" s="310"/>
      <c r="F3101" s="310"/>
      <c r="G3101" s="310"/>
      <c r="H3101" s="311"/>
      <c r="I3101" s="249"/>
      <c r="J3101" s="249"/>
      <c r="K3101" s="92"/>
    </row>
    <row r="3102" spans="2:11" x14ac:dyDescent="0.2">
      <c r="B3102" s="295"/>
      <c r="C3102" s="295"/>
      <c r="D3102" s="312"/>
      <c r="E3102" s="310"/>
      <c r="F3102" s="310"/>
      <c r="G3102" s="310"/>
      <c r="H3102" s="311"/>
      <c r="I3102" s="249"/>
      <c r="J3102" s="249"/>
      <c r="K3102" s="92"/>
    </row>
    <row r="3103" spans="2:11" x14ac:dyDescent="0.2">
      <c r="B3103" s="295"/>
      <c r="C3103" s="295"/>
      <c r="D3103" s="312"/>
      <c r="E3103" s="310"/>
      <c r="F3103" s="310"/>
      <c r="G3103" s="310"/>
      <c r="H3103" s="311"/>
      <c r="I3103" s="249"/>
      <c r="J3103" s="249"/>
      <c r="K3103" s="92"/>
    </row>
    <row r="3104" spans="2:11" x14ac:dyDescent="0.2">
      <c r="B3104" s="295"/>
      <c r="C3104" s="295"/>
      <c r="D3104" s="312"/>
      <c r="E3104" s="310"/>
      <c r="F3104" s="310"/>
      <c r="G3104" s="310"/>
      <c r="H3104" s="311"/>
      <c r="I3104" s="249"/>
      <c r="J3104" s="249"/>
      <c r="K3104" s="92"/>
    </row>
    <row r="3105" spans="2:11" x14ac:dyDescent="0.2">
      <c r="B3105" s="295"/>
      <c r="C3105" s="295"/>
      <c r="D3105" s="312"/>
      <c r="E3105" s="310"/>
      <c r="F3105" s="310"/>
      <c r="G3105" s="310"/>
      <c r="H3105" s="311"/>
      <c r="I3105" s="249"/>
      <c r="J3105" s="249"/>
      <c r="K3105" s="92"/>
    </row>
    <row r="3106" spans="2:11" x14ac:dyDescent="0.2">
      <c r="B3106" s="295"/>
      <c r="C3106" s="295"/>
      <c r="D3106" s="312"/>
      <c r="E3106" s="310"/>
      <c r="F3106" s="310"/>
      <c r="G3106" s="310"/>
      <c r="H3106" s="311"/>
      <c r="I3106" s="249"/>
      <c r="J3106" s="249"/>
      <c r="K3106" s="92"/>
    </row>
    <row r="3107" spans="2:11" x14ac:dyDescent="0.2">
      <c r="B3107" s="295"/>
      <c r="C3107" s="295"/>
      <c r="D3107" s="312"/>
      <c r="E3107" s="310"/>
      <c r="F3107" s="310"/>
      <c r="G3107" s="310"/>
      <c r="H3107" s="311"/>
      <c r="I3107" s="249"/>
      <c r="J3107" s="249"/>
      <c r="K3107" s="92"/>
    </row>
    <row r="3108" spans="2:11" x14ac:dyDescent="0.2">
      <c r="B3108" s="295"/>
      <c r="C3108" s="295"/>
      <c r="D3108" s="312"/>
      <c r="E3108" s="310"/>
      <c r="F3108" s="310"/>
      <c r="G3108" s="310"/>
      <c r="H3108" s="311"/>
      <c r="I3108" s="249"/>
      <c r="J3108" s="249"/>
      <c r="K3108" s="92"/>
    </row>
    <row r="3109" spans="2:11" x14ac:dyDescent="0.2">
      <c r="B3109" s="295"/>
      <c r="C3109" s="295"/>
      <c r="D3109" s="312"/>
      <c r="E3109" s="310"/>
      <c r="F3109" s="310"/>
      <c r="G3109" s="310"/>
      <c r="H3109" s="311"/>
      <c r="I3109" s="249"/>
      <c r="J3109" s="249"/>
      <c r="K3109" s="92"/>
    </row>
    <row r="3110" spans="2:11" x14ac:dyDescent="0.2">
      <c r="B3110" s="295"/>
      <c r="C3110" s="295"/>
      <c r="D3110" s="312"/>
      <c r="E3110" s="310"/>
      <c r="F3110" s="310"/>
      <c r="G3110" s="310"/>
      <c r="H3110" s="311"/>
      <c r="I3110" s="249"/>
      <c r="J3110" s="249"/>
      <c r="K3110" s="92"/>
    </row>
    <row r="3111" spans="2:11" x14ac:dyDescent="0.2">
      <c r="B3111" s="295"/>
      <c r="C3111" s="295"/>
      <c r="D3111" s="312"/>
      <c r="E3111" s="310"/>
      <c r="F3111" s="310"/>
      <c r="G3111" s="310"/>
      <c r="H3111" s="311"/>
      <c r="I3111" s="249"/>
      <c r="J3111" s="249"/>
      <c r="K3111" s="92"/>
    </row>
    <row r="3112" spans="2:11" x14ac:dyDescent="0.2">
      <c r="B3112" s="295"/>
      <c r="C3112" s="295"/>
      <c r="D3112" s="312"/>
      <c r="E3112" s="310"/>
      <c r="F3112" s="310"/>
      <c r="G3112" s="310"/>
      <c r="H3112" s="311"/>
      <c r="I3112" s="249"/>
      <c r="J3112" s="249"/>
      <c r="K3112" s="92"/>
    </row>
    <row r="3113" spans="2:11" x14ac:dyDescent="0.2">
      <c r="B3113" s="295"/>
      <c r="C3113" s="295"/>
      <c r="D3113" s="312"/>
      <c r="E3113" s="310"/>
      <c r="F3113" s="310"/>
      <c r="G3113" s="310"/>
      <c r="H3113" s="311"/>
      <c r="I3113" s="249"/>
      <c r="J3113" s="249"/>
      <c r="K3113" s="92"/>
    </row>
    <row r="3114" spans="2:11" x14ac:dyDescent="0.2">
      <c r="B3114" s="295"/>
      <c r="C3114" s="295"/>
      <c r="D3114" s="312"/>
      <c r="E3114" s="310"/>
      <c r="F3114" s="310"/>
      <c r="G3114" s="310"/>
      <c r="H3114" s="311"/>
      <c r="I3114" s="249"/>
      <c r="J3114" s="249"/>
      <c r="K3114" s="92"/>
    </row>
    <row r="3115" spans="2:11" x14ac:dyDescent="0.2">
      <c r="B3115" s="295"/>
      <c r="C3115" s="295"/>
      <c r="D3115" s="312"/>
      <c r="E3115" s="310"/>
      <c r="F3115" s="310"/>
      <c r="G3115" s="310"/>
      <c r="H3115" s="311"/>
      <c r="I3115" s="249"/>
      <c r="J3115" s="249"/>
      <c r="K3115" s="92"/>
    </row>
    <row r="3116" spans="2:11" x14ac:dyDescent="0.2">
      <c r="B3116" s="295"/>
      <c r="C3116" s="295"/>
      <c r="D3116" s="312"/>
      <c r="E3116" s="310"/>
      <c r="F3116" s="310"/>
      <c r="G3116" s="310"/>
      <c r="H3116" s="311"/>
      <c r="I3116" s="249"/>
      <c r="J3116" s="249"/>
      <c r="K3116" s="92"/>
    </row>
    <row r="3117" spans="2:11" x14ac:dyDescent="0.2">
      <c r="B3117" s="295"/>
      <c r="C3117" s="295"/>
      <c r="D3117" s="312"/>
      <c r="E3117" s="310"/>
      <c r="F3117" s="310"/>
      <c r="G3117" s="310"/>
      <c r="H3117" s="311"/>
      <c r="I3117" s="249"/>
      <c r="J3117" s="249"/>
      <c r="K3117" s="92"/>
    </row>
    <row r="3118" spans="2:11" x14ac:dyDescent="0.2">
      <c r="B3118" s="295"/>
      <c r="C3118" s="295"/>
      <c r="D3118" s="312"/>
      <c r="E3118" s="310"/>
      <c r="F3118" s="310"/>
      <c r="G3118" s="310"/>
      <c r="H3118" s="311"/>
      <c r="I3118" s="249"/>
      <c r="J3118" s="249"/>
      <c r="K3118" s="92"/>
    </row>
    <row r="3119" spans="2:11" x14ac:dyDescent="0.2">
      <c r="B3119" s="295"/>
      <c r="C3119" s="295"/>
      <c r="D3119" s="312"/>
      <c r="E3119" s="310"/>
      <c r="F3119" s="310"/>
      <c r="G3119" s="310"/>
      <c r="H3119" s="311"/>
      <c r="I3119" s="249"/>
      <c r="J3119" s="249"/>
      <c r="K3119" s="92"/>
    </row>
    <row r="3120" spans="2:11" x14ac:dyDescent="0.2">
      <c r="B3120" s="295"/>
      <c r="C3120" s="295"/>
      <c r="D3120" s="312"/>
      <c r="E3120" s="310"/>
      <c r="F3120" s="310"/>
      <c r="G3120" s="310"/>
      <c r="H3120" s="311"/>
      <c r="I3120" s="249"/>
      <c r="J3120" s="249"/>
      <c r="K3120" s="92"/>
    </row>
    <row r="3121" spans="2:11" x14ac:dyDescent="0.2">
      <c r="B3121" s="295"/>
      <c r="C3121" s="295"/>
      <c r="D3121" s="312"/>
      <c r="E3121" s="310"/>
      <c r="F3121" s="310"/>
      <c r="G3121" s="310"/>
      <c r="H3121" s="311"/>
      <c r="I3121" s="249"/>
      <c r="J3121" s="249"/>
      <c r="K3121" s="92"/>
    </row>
    <row r="3122" spans="2:11" x14ac:dyDescent="0.2">
      <c r="B3122" s="295"/>
      <c r="C3122" s="295"/>
      <c r="D3122" s="312"/>
      <c r="E3122" s="310"/>
      <c r="F3122" s="310"/>
      <c r="G3122" s="310"/>
      <c r="H3122" s="311"/>
      <c r="I3122" s="249"/>
      <c r="J3122" s="249"/>
      <c r="K3122" s="92"/>
    </row>
    <row r="3123" spans="2:11" x14ac:dyDescent="0.2">
      <c r="B3123" s="295"/>
      <c r="C3123" s="295"/>
      <c r="D3123" s="312"/>
      <c r="E3123" s="310"/>
      <c r="F3123" s="310"/>
      <c r="G3123" s="310"/>
      <c r="H3123" s="311"/>
      <c r="I3123" s="249"/>
      <c r="J3123" s="249"/>
      <c r="K3123" s="92"/>
    </row>
    <row r="3124" spans="2:11" x14ac:dyDescent="0.2">
      <c r="B3124" s="295"/>
      <c r="C3124" s="295"/>
      <c r="D3124" s="312"/>
      <c r="E3124" s="310"/>
      <c r="F3124" s="310"/>
      <c r="G3124" s="310"/>
      <c r="H3124" s="311"/>
      <c r="I3124" s="249"/>
      <c r="J3124" s="249"/>
      <c r="K3124" s="92"/>
    </row>
    <row r="3125" spans="2:11" x14ac:dyDescent="0.2">
      <c r="B3125" s="295"/>
      <c r="C3125" s="295"/>
      <c r="D3125" s="312"/>
      <c r="E3125" s="310"/>
      <c r="F3125" s="310"/>
      <c r="G3125" s="310"/>
      <c r="H3125" s="311"/>
      <c r="I3125" s="249"/>
      <c r="J3125" s="249"/>
      <c r="K3125" s="92"/>
    </row>
    <row r="3126" spans="2:11" x14ac:dyDescent="0.2">
      <c r="B3126" s="295"/>
      <c r="C3126" s="295"/>
      <c r="D3126" s="312"/>
      <c r="E3126" s="310"/>
      <c r="F3126" s="310"/>
      <c r="G3126" s="310"/>
      <c r="H3126" s="311"/>
      <c r="I3126" s="249"/>
      <c r="J3126" s="249"/>
      <c r="K3126" s="92"/>
    </row>
    <row r="3127" spans="2:11" x14ac:dyDescent="0.2">
      <c r="B3127" s="295"/>
      <c r="C3127" s="295"/>
      <c r="D3127" s="312"/>
      <c r="E3127" s="310"/>
      <c r="F3127" s="310"/>
      <c r="G3127" s="310"/>
      <c r="H3127" s="311"/>
      <c r="I3127" s="249"/>
      <c r="J3127" s="249"/>
      <c r="K3127" s="92"/>
    </row>
    <row r="3128" spans="2:11" x14ac:dyDescent="0.2">
      <c r="B3128" s="295"/>
      <c r="C3128" s="295"/>
      <c r="D3128" s="312"/>
      <c r="E3128" s="310"/>
      <c r="F3128" s="310"/>
      <c r="G3128" s="310"/>
      <c r="H3128" s="311"/>
      <c r="I3128" s="249"/>
      <c r="J3128" s="249"/>
      <c r="K3128" s="92"/>
    </row>
    <row r="3129" spans="2:11" x14ac:dyDescent="0.2">
      <c r="B3129" s="295"/>
      <c r="C3129" s="295"/>
      <c r="D3129" s="312"/>
      <c r="E3129" s="310"/>
      <c r="F3129" s="310"/>
      <c r="G3129" s="310"/>
      <c r="H3129" s="311"/>
      <c r="I3129" s="249"/>
      <c r="J3129" s="249"/>
      <c r="K3129" s="92"/>
    </row>
    <row r="3130" spans="2:11" x14ac:dyDescent="0.2">
      <c r="B3130" s="295"/>
      <c r="C3130" s="295"/>
      <c r="D3130" s="312"/>
      <c r="E3130" s="310"/>
      <c r="F3130" s="310"/>
      <c r="G3130" s="310"/>
      <c r="H3130" s="311"/>
      <c r="I3130" s="249"/>
      <c r="J3130" s="249"/>
      <c r="K3130" s="92"/>
    </row>
    <row r="3131" spans="2:11" x14ac:dyDescent="0.2">
      <c r="B3131" s="295"/>
      <c r="C3131" s="295"/>
      <c r="D3131" s="312"/>
      <c r="E3131" s="310"/>
      <c r="F3131" s="310"/>
      <c r="G3131" s="310"/>
      <c r="H3131" s="311"/>
      <c r="I3131" s="249"/>
      <c r="J3131" s="249"/>
      <c r="K3131" s="92"/>
    </row>
    <row r="3132" spans="2:11" x14ac:dyDescent="0.2">
      <c r="B3132" s="295"/>
      <c r="C3132" s="295"/>
      <c r="D3132" s="312"/>
      <c r="E3132" s="310"/>
      <c r="F3132" s="310"/>
      <c r="G3132" s="310"/>
      <c r="H3132" s="311"/>
      <c r="I3132" s="249"/>
      <c r="J3132" s="249"/>
      <c r="K3132" s="92"/>
    </row>
    <row r="3133" spans="2:11" x14ac:dyDescent="0.2">
      <c r="B3133" s="295"/>
      <c r="C3133" s="295"/>
      <c r="D3133" s="312"/>
      <c r="E3133" s="310"/>
      <c r="F3133" s="310"/>
      <c r="G3133" s="310"/>
      <c r="H3133" s="311"/>
      <c r="I3133" s="249"/>
      <c r="J3133" s="249"/>
      <c r="K3133" s="92"/>
    </row>
    <row r="3134" spans="2:11" x14ac:dyDescent="0.2">
      <c r="B3134" s="295"/>
      <c r="C3134" s="295"/>
      <c r="D3134" s="312"/>
      <c r="E3134" s="310"/>
      <c r="F3134" s="310"/>
      <c r="G3134" s="310"/>
      <c r="H3134" s="311"/>
      <c r="I3134" s="249"/>
      <c r="J3134" s="249"/>
      <c r="K3134" s="92"/>
    </row>
    <row r="3135" spans="2:11" x14ac:dyDescent="0.2">
      <c r="B3135" s="295"/>
      <c r="C3135" s="295"/>
      <c r="D3135" s="312"/>
      <c r="E3135" s="310"/>
      <c r="F3135" s="310"/>
      <c r="G3135" s="310"/>
      <c r="H3135" s="311"/>
      <c r="I3135" s="249"/>
      <c r="J3135" s="249"/>
      <c r="K3135" s="92"/>
    </row>
    <row r="3136" spans="2:11" x14ac:dyDescent="0.2">
      <c r="B3136" s="295"/>
      <c r="C3136" s="295"/>
      <c r="D3136" s="312"/>
      <c r="E3136" s="310"/>
      <c r="F3136" s="310"/>
      <c r="G3136" s="310"/>
      <c r="H3136" s="311"/>
      <c r="I3136" s="249"/>
      <c r="J3136" s="249"/>
      <c r="K3136" s="92"/>
    </row>
    <row r="3137" spans="2:11" x14ac:dyDescent="0.2">
      <c r="B3137" s="295"/>
      <c r="C3137" s="295"/>
      <c r="D3137" s="312"/>
      <c r="E3137" s="310"/>
      <c r="F3137" s="310"/>
      <c r="G3137" s="310"/>
      <c r="H3137" s="311"/>
      <c r="I3137" s="249"/>
      <c r="J3137" s="249"/>
      <c r="K3137" s="92"/>
    </row>
    <row r="3138" spans="2:11" x14ac:dyDescent="0.2">
      <c r="B3138" s="295"/>
      <c r="C3138" s="295"/>
      <c r="D3138" s="312"/>
      <c r="E3138" s="310"/>
      <c r="F3138" s="310"/>
      <c r="G3138" s="310"/>
      <c r="H3138" s="311"/>
      <c r="I3138" s="249"/>
      <c r="J3138" s="249"/>
      <c r="K3138" s="92"/>
    </row>
    <row r="3139" spans="2:11" x14ac:dyDescent="0.2">
      <c r="B3139" s="295"/>
      <c r="C3139" s="295"/>
      <c r="D3139" s="312"/>
      <c r="E3139" s="310"/>
      <c r="F3139" s="310"/>
      <c r="G3139" s="310"/>
      <c r="H3139" s="311"/>
      <c r="I3139" s="249"/>
      <c r="J3139" s="249"/>
      <c r="K3139" s="92"/>
    </row>
    <row r="3140" spans="2:11" x14ac:dyDescent="0.2">
      <c r="B3140" s="295"/>
      <c r="C3140" s="295"/>
      <c r="D3140" s="312"/>
      <c r="E3140" s="310"/>
      <c r="F3140" s="310"/>
      <c r="G3140" s="310"/>
      <c r="H3140" s="311"/>
      <c r="I3140" s="249"/>
      <c r="J3140" s="249"/>
      <c r="K3140" s="92"/>
    </row>
    <row r="3141" spans="2:11" x14ac:dyDescent="0.2">
      <c r="B3141" s="295"/>
      <c r="C3141" s="295"/>
      <c r="D3141" s="312"/>
      <c r="E3141" s="310"/>
      <c r="F3141" s="310"/>
      <c r="G3141" s="310"/>
      <c r="H3141" s="311"/>
      <c r="I3141" s="249"/>
      <c r="J3141" s="249"/>
      <c r="K3141" s="92"/>
    </row>
    <row r="3142" spans="2:11" x14ac:dyDescent="0.2">
      <c r="B3142" s="295"/>
      <c r="C3142" s="295"/>
      <c r="D3142" s="312"/>
      <c r="E3142" s="310"/>
      <c r="F3142" s="310"/>
      <c r="G3142" s="310"/>
      <c r="H3142" s="311"/>
      <c r="I3142" s="249"/>
      <c r="J3142" s="249"/>
      <c r="K3142" s="92"/>
    </row>
    <row r="3143" spans="2:11" x14ac:dyDescent="0.2">
      <c r="B3143" s="295"/>
      <c r="C3143" s="295"/>
      <c r="D3143" s="312"/>
      <c r="E3143" s="310"/>
      <c r="F3143" s="310"/>
      <c r="G3143" s="310"/>
      <c r="H3143" s="311"/>
      <c r="I3143" s="249"/>
      <c r="J3143" s="249"/>
      <c r="K3143" s="92"/>
    </row>
    <row r="3144" spans="2:11" x14ac:dyDescent="0.2">
      <c r="B3144" s="295"/>
      <c r="C3144" s="295"/>
      <c r="D3144" s="312"/>
      <c r="E3144" s="310"/>
      <c r="F3144" s="310"/>
      <c r="G3144" s="310"/>
      <c r="H3144" s="311"/>
      <c r="I3144" s="249"/>
      <c r="J3144" s="249"/>
      <c r="K3144" s="92"/>
    </row>
    <row r="3145" spans="2:11" x14ac:dyDescent="0.2">
      <c r="B3145" s="295"/>
      <c r="C3145" s="295"/>
      <c r="D3145" s="312"/>
      <c r="E3145" s="310"/>
      <c r="F3145" s="310"/>
      <c r="G3145" s="310"/>
      <c r="H3145" s="311"/>
      <c r="I3145" s="249"/>
      <c r="J3145" s="249"/>
      <c r="K3145" s="92"/>
    </row>
    <row r="3146" spans="2:11" x14ac:dyDescent="0.2">
      <c r="B3146" s="295"/>
      <c r="C3146" s="295"/>
      <c r="D3146" s="312"/>
      <c r="E3146" s="310"/>
      <c r="F3146" s="310"/>
      <c r="G3146" s="310"/>
      <c r="H3146" s="311"/>
      <c r="I3146" s="249"/>
      <c r="J3146" s="249"/>
      <c r="K3146" s="92"/>
    </row>
    <row r="3147" spans="2:11" x14ac:dyDescent="0.2">
      <c r="B3147" s="295"/>
      <c r="C3147" s="295"/>
      <c r="D3147" s="312"/>
      <c r="E3147" s="310"/>
      <c r="F3147" s="310"/>
      <c r="G3147" s="310"/>
      <c r="H3147" s="311"/>
      <c r="I3147" s="249"/>
      <c r="J3147" s="249"/>
      <c r="K3147" s="92"/>
    </row>
    <row r="3148" spans="2:11" x14ac:dyDescent="0.2">
      <c r="B3148" s="295"/>
      <c r="C3148" s="295"/>
      <c r="D3148" s="312"/>
      <c r="E3148" s="310"/>
      <c r="F3148" s="310"/>
      <c r="G3148" s="310"/>
      <c r="H3148" s="311"/>
      <c r="I3148" s="249"/>
      <c r="J3148" s="249"/>
      <c r="K3148" s="92"/>
    </row>
    <row r="3149" spans="2:11" x14ac:dyDescent="0.2">
      <c r="B3149" s="295"/>
      <c r="C3149" s="295"/>
      <c r="D3149" s="312"/>
      <c r="E3149" s="310"/>
      <c r="F3149" s="310"/>
      <c r="G3149" s="310"/>
      <c r="H3149" s="311"/>
      <c r="I3149" s="249"/>
      <c r="J3149" s="249"/>
      <c r="K3149" s="92"/>
    </row>
    <row r="3150" spans="2:11" x14ac:dyDescent="0.2">
      <c r="B3150" s="295"/>
      <c r="C3150" s="295"/>
      <c r="D3150" s="312"/>
      <c r="E3150" s="310"/>
      <c r="F3150" s="310"/>
      <c r="G3150" s="310"/>
      <c r="H3150" s="311"/>
      <c r="I3150" s="249"/>
      <c r="J3150" s="249"/>
      <c r="K3150" s="92"/>
    </row>
    <row r="3151" spans="2:11" x14ac:dyDescent="0.2">
      <c r="B3151" s="295"/>
      <c r="C3151" s="295"/>
      <c r="D3151" s="312"/>
      <c r="E3151" s="310"/>
      <c r="F3151" s="310"/>
      <c r="G3151" s="310"/>
      <c r="H3151" s="311"/>
      <c r="I3151" s="249"/>
      <c r="J3151" s="249"/>
      <c r="K3151" s="92"/>
    </row>
    <row r="3152" spans="2:11" x14ac:dyDescent="0.2">
      <c r="B3152" s="295"/>
      <c r="C3152" s="295"/>
      <c r="D3152" s="312"/>
      <c r="E3152" s="310"/>
      <c r="F3152" s="310"/>
      <c r="G3152" s="310"/>
      <c r="H3152" s="311"/>
      <c r="I3152" s="249"/>
      <c r="J3152" s="249"/>
      <c r="K3152" s="92"/>
    </row>
    <row r="3153" spans="2:11" x14ac:dyDescent="0.2">
      <c r="B3153" s="295"/>
      <c r="C3153" s="295"/>
      <c r="D3153" s="312"/>
      <c r="E3153" s="310"/>
      <c r="F3153" s="310"/>
      <c r="G3153" s="310"/>
      <c r="H3153" s="311"/>
      <c r="I3153" s="249"/>
      <c r="J3153" s="249"/>
      <c r="K3153" s="92"/>
    </row>
    <row r="3154" spans="2:11" x14ac:dyDescent="0.2">
      <c r="B3154" s="295"/>
      <c r="C3154" s="295"/>
      <c r="D3154" s="312"/>
      <c r="E3154" s="310"/>
      <c r="F3154" s="310"/>
      <c r="G3154" s="310"/>
      <c r="H3154" s="311"/>
      <c r="I3154" s="249"/>
      <c r="J3154" s="249"/>
      <c r="K3154" s="92"/>
    </row>
    <row r="3155" spans="2:11" x14ac:dyDescent="0.2">
      <c r="B3155" s="295"/>
      <c r="C3155" s="295"/>
      <c r="D3155" s="312"/>
      <c r="E3155" s="310"/>
      <c r="F3155" s="310"/>
      <c r="G3155" s="310"/>
      <c r="H3155" s="311"/>
      <c r="I3155" s="249"/>
      <c r="J3155" s="249"/>
      <c r="K3155" s="92"/>
    </row>
    <row r="3156" spans="2:11" x14ac:dyDescent="0.2">
      <c r="B3156" s="295"/>
      <c r="C3156" s="295"/>
      <c r="D3156" s="312"/>
      <c r="E3156" s="310"/>
      <c r="F3156" s="310"/>
      <c r="G3156" s="310"/>
      <c r="H3156" s="311"/>
      <c r="I3156" s="249"/>
      <c r="J3156" s="249"/>
      <c r="K3156" s="92"/>
    </row>
    <row r="3157" spans="2:11" x14ac:dyDescent="0.2">
      <c r="B3157" s="295"/>
      <c r="C3157" s="295"/>
      <c r="D3157" s="312"/>
      <c r="E3157" s="310"/>
      <c r="F3157" s="310"/>
      <c r="G3157" s="310"/>
      <c r="H3157" s="311"/>
      <c r="I3157" s="249"/>
      <c r="J3157" s="249"/>
      <c r="K3157" s="92"/>
    </row>
    <row r="3158" spans="2:11" x14ac:dyDescent="0.2">
      <c r="B3158" s="295"/>
      <c r="C3158" s="295"/>
      <c r="D3158" s="312"/>
      <c r="E3158" s="310"/>
      <c r="F3158" s="310"/>
      <c r="G3158" s="310"/>
      <c r="H3158" s="311"/>
      <c r="I3158" s="249"/>
      <c r="J3158" s="249"/>
      <c r="K3158" s="92"/>
    </row>
    <row r="3159" spans="2:11" x14ac:dyDescent="0.2">
      <c r="B3159" s="295"/>
      <c r="C3159" s="295"/>
      <c r="D3159" s="312"/>
      <c r="E3159" s="310"/>
      <c r="F3159" s="310"/>
      <c r="G3159" s="310"/>
      <c r="H3159" s="311"/>
      <c r="I3159" s="249"/>
      <c r="J3159" s="249"/>
      <c r="K3159" s="92"/>
    </row>
    <row r="3160" spans="2:11" x14ac:dyDescent="0.2">
      <c r="B3160" s="295"/>
      <c r="C3160" s="295"/>
      <c r="D3160" s="312"/>
      <c r="E3160" s="310"/>
      <c r="F3160" s="310"/>
      <c r="G3160" s="310"/>
      <c r="H3160" s="311"/>
      <c r="I3160" s="249"/>
      <c r="J3160" s="249"/>
      <c r="K3160" s="92"/>
    </row>
    <row r="3161" spans="2:11" x14ac:dyDescent="0.2">
      <c r="B3161" s="295"/>
      <c r="C3161" s="295"/>
      <c r="D3161" s="312"/>
      <c r="E3161" s="310"/>
      <c r="F3161" s="310"/>
      <c r="G3161" s="310"/>
      <c r="H3161" s="311"/>
      <c r="I3161" s="249"/>
      <c r="J3161" s="249"/>
      <c r="K3161" s="92"/>
    </row>
    <row r="3162" spans="2:11" x14ac:dyDescent="0.2">
      <c r="B3162" s="295"/>
      <c r="C3162" s="295"/>
      <c r="D3162" s="312"/>
      <c r="E3162" s="310"/>
      <c r="F3162" s="310"/>
      <c r="G3162" s="310"/>
      <c r="H3162" s="311"/>
      <c r="I3162" s="249"/>
      <c r="J3162" s="249"/>
      <c r="K3162" s="92"/>
    </row>
    <row r="3163" spans="2:11" x14ac:dyDescent="0.2">
      <c r="B3163" s="295"/>
      <c r="C3163" s="295"/>
      <c r="D3163" s="312"/>
      <c r="E3163" s="310"/>
      <c r="F3163" s="310"/>
      <c r="G3163" s="310"/>
      <c r="H3163" s="311"/>
      <c r="I3163" s="249"/>
      <c r="J3163" s="249"/>
      <c r="K3163" s="92"/>
    </row>
    <row r="3164" spans="2:11" x14ac:dyDescent="0.2">
      <c r="B3164" s="295"/>
      <c r="C3164" s="295"/>
      <c r="D3164" s="312"/>
      <c r="E3164" s="310"/>
      <c r="F3164" s="310"/>
      <c r="G3164" s="310"/>
      <c r="H3164" s="311"/>
      <c r="I3164" s="249"/>
      <c r="J3164" s="249"/>
      <c r="K3164" s="92"/>
    </row>
    <row r="3165" spans="2:11" x14ac:dyDescent="0.2">
      <c r="B3165" s="295"/>
      <c r="C3165" s="295"/>
      <c r="D3165" s="312"/>
      <c r="E3165" s="310"/>
      <c r="F3165" s="310"/>
      <c r="G3165" s="310"/>
      <c r="H3165" s="311"/>
      <c r="I3165" s="249"/>
      <c r="J3165" s="249"/>
      <c r="K3165" s="92"/>
    </row>
    <row r="3166" spans="2:11" x14ac:dyDescent="0.2">
      <c r="B3166" s="295"/>
      <c r="C3166" s="295"/>
      <c r="D3166" s="312"/>
      <c r="E3166" s="310"/>
      <c r="F3166" s="310"/>
      <c r="G3166" s="310"/>
      <c r="H3166" s="311"/>
      <c r="I3166" s="249"/>
      <c r="J3166" s="249"/>
      <c r="K3166" s="92"/>
    </row>
    <row r="3167" spans="2:11" x14ac:dyDescent="0.2">
      <c r="B3167" s="295"/>
      <c r="C3167" s="295"/>
      <c r="D3167" s="312"/>
      <c r="E3167" s="310"/>
      <c r="F3167" s="310"/>
      <c r="G3167" s="310"/>
      <c r="H3167" s="311"/>
      <c r="I3167" s="249"/>
      <c r="J3167" s="249"/>
      <c r="K3167" s="92"/>
    </row>
    <row r="3168" spans="2:11" x14ac:dyDescent="0.2">
      <c r="B3168" s="295"/>
      <c r="C3168" s="295"/>
      <c r="D3168" s="312"/>
      <c r="E3168" s="310"/>
      <c r="F3168" s="310"/>
      <c r="G3168" s="310"/>
      <c r="H3168" s="311"/>
      <c r="I3168" s="249"/>
      <c r="J3168" s="249"/>
      <c r="K3168" s="92"/>
    </row>
    <row r="3169" spans="2:11" x14ac:dyDescent="0.2">
      <c r="B3169" s="295"/>
      <c r="C3169" s="295"/>
      <c r="D3169" s="312"/>
      <c r="E3169" s="310"/>
      <c r="F3169" s="310"/>
      <c r="G3169" s="310"/>
      <c r="H3169" s="311"/>
      <c r="I3169" s="249"/>
      <c r="J3169" s="249"/>
      <c r="K3169" s="92"/>
    </row>
    <row r="3170" spans="2:11" x14ac:dyDescent="0.2">
      <c r="B3170" s="295"/>
      <c r="C3170" s="295"/>
      <c r="D3170" s="312"/>
      <c r="E3170" s="310"/>
      <c r="F3170" s="310"/>
      <c r="G3170" s="310"/>
      <c r="H3170" s="311"/>
      <c r="I3170" s="249"/>
      <c r="J3170" s="249"/>
      <c r="K3170" s="92"/>
    </row>
    <row r="3171" spans="2:11" x14ac:dyDescent="0.2">
      <c r="B3171" s="295"/>
      <c r="C3171" s="295"/>
      <c r="D3171" s="312"/>
      <c r="E3171" s="310"/>
      <c r="F3171" s="310"/>
      <c r="G3171" s="310"/>
      <c r="H3171" s="311"/>
      <c r="I3171" s="249"/>
      <c r="J3171" s="249"/>
      <c r="K3171" s="92"/>
    </row>
    <row r="3172" spans="2:11" x14ac:dyDescent="0.2">
      <c r="B3172" s="295"/>
      <c r="C3172" s="295"/>
      <c r="D3172" s="312"/>
      <c r="E3172" s="310"/>
      <c r="F3172" s="310"/>
      <c r="G3172" s="310"/>
      <c r="H3172" s="311"/>
      <c r="I3172" s="249"/>
      <c r="J3172" s="249"/>
      <c r="K3172" s="92"/>
    </row>
    <row r="3173" spans="2:11" x14ac:dyDescent="0.2">
      <c r="B3173" s="295"/>
      <c r="C3173" s="295"/>
      <c r="D3173" s="312"/>
      <c r="E3173" s="310"/>
      <c r="F3173" s="310"/>
      <c r="G3173" s="310"/>
      <c r="H3173" s="311"/>
      <c r="I3173" s="249"/>
      <c r="J3173" s="249"/>
      <c r="K3173" s="92"/>
    </row>
    <row r="3174" spans="2:11" x14ac:dyDescent="0.2">
      <c r="B3174" s="295"/>
      <c r="C3174" s="295"/>
      <c r="D3174" s="312"/>
      <c r="E3174" s="310"/>
      <c r="F3174" s="310"/>
      <c r="G3174" s="310"/>
      <c r="H3174" s="311"/>
      <c r="I3174" s="249"/>
      <c r="J3174" s="249"/>
      <c r="K3174" s="92"/>
    </row>
    <row r="3175" spans="2:11" x14ac:dyDescent="0.2">
      <c r="B3175" s="295"/>
      <c r="C3175" s="295"/>
      <c r="D3175" s="312"/>
      <c r="E3175" s="310"/>
      <c r="F3175" s="310"/>
      <c r="G3175" s="310"/>
      <c r="H3175" s="311"/>
      <c r="I3175" s="249"/>
      <c r="J3175" s="249"/>
      <c r="K3175" s="92"/>
    </row>
    <row r="3176" spans="2:11" x14ac:dyDescent="0.2">
      <c r="B3176" s="295"/>
      <c r="C3176" s="295"/>
      <c r="D3176" s="312"/>
      <c r="E3176" s="310"/>
      <c r="F3176" s="310"/>
      <c r="G3176" s="310"/>
      <c r="H3176" s="311"/>
      <c r="I3176" s="249"/>
      <c r="J3176" s="249"/>
      <c r="K3176" s="92"/>
    </row>
    <row r="3177" spans="2:11" x14ac:dyDescent="0.2">
      <c r="B3177" s="295"/>
      <c r="C3177" s="295"/>
      <c r="D3177" s="312"/>
      <c r="E3177" s="310"/>
      <c r="F3177" s="310"/>
      <c r="G3177" s="310"/>
      <c r="H3177" s="311"/>
      <c r="I3177" s="249"/>
      <c r="J3177" s="249"/>
      <c r="K3177" s="92"/>
    </row>
    <row r="3178" spans="2:11" x14ac:dyDescent="0.2">
      <c r="B3178" s="295"/>
      <c r="C3178" s="295"/>
      <c r="D3178" s="312"/>
      <c r="E3178" s="310"/>
      <c r="F3178" s="310"/>
      <c r="G3178" s="310"/>
      <c r="H3178" s="311"/>
      <c r="I3178" s="249"/>
      <c r="J3178" s="249"/>
      <c r="K3178" s="92"/>
    </row>
    <row r="3179" spans="2:11" x14ac:dyDescent="0.2">
      <c r="B3179" s="295"/>
      <c r="C3179" s="295"/>
      <c r="D3179" s="312"/>
      <c r="E3179" s="310"/>
      <c r="F3179" s="310"/>
      <c r="G3179" s="310"/>
      <c r="H3179" s="311"/>
      <c r="I3179" s="249"/>
      <c r="J3179" s="249"/>
      <c r="K3179" s="92"/>
    </row>
    <row r="3180" spans="2:11" x14ac:dyDescent="0.2">
      <c r="B3180" s="295"/>
      <c r="C3180" s="295"/>
      <c r="D3180" s="312"/>
      <c r="E3180" s="310"/>
      <c r="F3180" s="310"/>
      <c r="G3180" s="310"/>
      <c r="H3180" s="311"/>
      <c r="I3180" s="249"/>
      <c r="J3180" s="249"/>
      <c r="K3180" s="92"/>
    </row>
    <row r="3181" spans="2:11" x14ac:dyDescent="0.2">
      <c r="B3181" s="295"/>
      <c r="C3181" s="295"/>
      <c r="D3181" s="312"/>
      <c r="E3181" s="310"/>
      <c r="F3181" s="310"/>
      <c r="G3181" s="310"/>
      <c r="H3181" s="311"/>
      <c r="I3181" s="249"/>
      <c r="J3181" s="249"/>
      <c r="K3181" s="92"/>
    </row>
    <row r="3182" spans="2:11" x14ac:dyDescent="0.2">
      <c r="B3182" s="295"/>
      <c r="C3182" s="295"/>
      <c r="D3182" s="312"/>
      <c r="E3182" s="310"/>
      <c r="F3182" s="310"/>
      <c r="G3182" s="310"/>
      <c r="H3182" s="311"/>
      <c r="I3182" s="249"/>
      <c r="J3182" s="249"/>
      <c r="K3182" s="92"/>
    </row>
    <row r="3183" spans="2:11" x14ac:dyDescent="0.2">
      <c r="B3183" s="295"/>
      <c r="C3183" s="295"/>
      <c r="D3183" s="312"/>
      <c r="E3183" s="310"/>
      <c r="F3183" s="310"/>
      <c r="G3183" s="310"/>
      <c r="H3183" s="311"/>
      <c r="I3183" s="249"/>
      <c r="J3183" s="249"/>
      <c r="K3183" s="92"/>
    </row>
    <row r="3184" spans="2:11" x14ac:dyDescent="0.2">
      <c r="B3184" s="295"/>
      <c r="C3184" s="295"/>
      <c r="D3184" s="312"/>
      <c r="E3184" s="310"/>
      <c r="F3184" s="310"/>
      <c r="G3184" s="310"/>
      <c r="H3184" s="311"/>
      <c r="I3184" s="249"/>
      <c r="J3184" s="249"/>
      <c r="K3184" s="92"/>
    </row>
    <row r="3185" spans="2:11" x14ac:dyDescent="0.2">
      <c r="B3185" s="295"/>
      <c r="C3185" s="295"/>
      <c r="D3185" s="312"/>
      <c r="E3185" s="310"/>
      <c r="F3185" s="310"/>
      <c r="G3185" s="310"/>
      <c r="H3185" s="311"/>
      <c r="I3185" s="249"/>
      <c r="J3185" s="249"/>
      <c r="K3185" s="92"/>
    </row>
    <row r="3186" spans="2:11" x14ac:dyDescent="0.2">
      <c r="B3186" s="295"/>
      <c r="C3186" s="295"/>
      <c r="D3186" s="312"/>
      <c r="E3186" s="310"/>
      <c r="F3186" s="310"/>
      <c r="G3186" s="310"/>
      <c r="H3186" s="311"/>
      <c r="I3186" s="249"/>
      <c r="J3186" s="249"/>
      <c r="K3186" s="92"/>
    </row>
    <row r="3187" spans="2:11" x14ac:dyDescent="0.2">
      <c r="B3187" s="295"/>
      <c r="C3187" s="295"/>
      <c r="D3187" s="312"/>
      <c r="E3187" s="310"/>
      <c r="F3187" s="310"/>
      <c r="G3187" s="310"/>
      <c r="H3187" s="311"/>
      <c r="I3187" s="249"/>
      <c r="J3187" s="249"/>
      <c r="K3187" s="92"/>
    </row>
    <row r="3188" spans="2:11" x14ac:dyDescent="0.2">
      <c r="B3188" s="295"/>
      <c r="C3188" s="295"/>
      <c r="D3188" s="312"/>
      <c r="E3188" s="310"/>
      <c r="F3188" s="310"/>
      <c r="G3188" s="310"/>
      <c r="H3188" s="311"/>
      <c r="I3188" s="249"/>
      <c r="J3188" s="249"/>
      <c r="K3188" s="92"/>
    </row>
    <row r="3189" spans="2:11" x14ac:dyDescent="0.2">
      <c r="B3189" s="295"/>
      <c r="C3189" s="295"/>
      <c r="D3189" s="312"/>
      <c r="E3189" s="310"/>
      <c r="F3189" s="310"/>
      <c r="G3189" s="310"/>
      <c r="H3189" s="311"/>
      <c r="I3189" s="249"/>
      <c r="J3189" s="249"/>
      <c r="K3189" s="92"/>
    </row>
    <row r="3190" spans="2:11" x14ac:dyDescent="0.2">
      <c r="B3190" s="295"/>
      <c r="C3190" s="295"/>
      <c r="D3190" s="312"/>
      <c r="E3190" s="310"/>
      <c r="F3190" s="310"/>
      <c r="G3190" s="310"/>
      <c r="H3190" s="311"/>
      <c r="I3190" s="249"/>
      <c r="J3190" s="249"/>
      <c r="K3190" s="92"/>
    </row>
    <row r="3191" spans="2:11" x14ac:dyDescent="0.2">
      <c r="B3191" s="295"/>
      <c r="C3191" s="295"/>
      <c r="D3191" s="312"/>
      <c r="E3191" s="310"/>
      <c r="F3191" s="310"/>
      <c r="G3191" s="310"/>
      <c r="H3191" s="311"/>
      <c r="I3191" s="249"/>
      <c r="J3191" s="249"/>
      <c r="K3191" s="92"/>
    </row>
    <row r="3192" spans="2:11" x14ac:dyDescent="0.2">
      <c r="B3192" s="295"/>
      <c r="C3192" s="295"/>
      <c r="D3192" s="312"/>
      <c r="E3192" s="310"/>
      <c r="F3192" s="310"/>
      <c r="G3192" s="310"/>
      <c r="H3192" s="311"/>
      <c r="I3192" s="249"/>
      <c r="J3192" s="249"/>
      <c r="K3192" s="92"/>
    </row>
    <row r="3193" spans="2:11" x14ac:dyDescent="0.2">
      <c r="B3193" s="295"/>
      <c r="C3193" s="295"/>
      <c r="D3193" s="312"/>
      <c r="E3193" s="310"/>
      <c r="F3193" s="310"/>
      <c r="G3193" s="310"/>
      <c r="H3193" s="311"/>
      <c r="I3193" s="249"/>
      <c r="J3193" s="249"/>
      <c r="K3193" s="92"/>
    </row>
    <row r="3194" spans="2:11" x14ac:dyDescent="0.2">
      <c r="B3194" s="295"/>
      <c r="C3194" s="295"/>
      <c r="D3194" s="312"/>
      <c r="E3194" s="310"/>
      <c r="F3194" s="310"/>
      <c r="G3194" s="310"/>
      <c r="H3194" s="311"/>
      <c r="I3194" s="249"/>
      <c r="J3194" s="249"/>
      <c r="K3194" s="92"/>
    </row>
    <row r="3195" spans="2:11" x14ac:dyDescent="0.2">
      <c r="B3195" s="295"/>
      <c r="C3195" s="295"/>
      <c r="D3195" s="312"/>
      <c r="E3195" s="310"/>
      <c r="F3195" s="310"/>
      <c r="G3195" s="310"/>
      <c r="H3195" s="311"/>
      <c r="I3195" s="249"/>
      <c r="J3195" s="249"/>
      <c r="K3195" s="92"/>
    </row>
    <row r="3196" spans="2:11" x14ac:dyDescent="0.2">
      <c r="B3196" s="295"/>
      <c r="C3196" s="295"/>
      <c r="D3196" s="312"/>
      <c r="E3196" s="310"/>
      <c r="F3196" s="310"/>
      <c r="G3196" s="310"/>
      <c r="H3196" s="311"/>
      <c r="I3196" s="249"/>
      <c r="J3196" s="249"/>
      <c r="K3196" s="92"/>
    </row>
    <row r="3197" spans="2:11" x14ac:dyDescent="0.2">
      <c r="B3197" s="295"/>
      <c r="C3197" s="295"/>
      <c r="D3197" s="312"/>
      <c r="E3197" s="310"/>
      <c r="F3197" s="310"/>
      <c r="G3197" s="310"/>
      <c r="H3197" s="311"/>
      <c r="I3197" s="249"/>
      <c r="J3197" s="249"/>
      <c r="K3197" s="92"/>
    </row>
    <row r="3198" spans="2:11" x14ac:dyDescent="0.2">
      <c r="B3198" s="295"/>
      <c r="C3198" s="295"/>
      <c r="D3198" s="312"/>
      <c r="E3198" s="310"/>
      <c r="F3198" s="310"/>
      <c r="G3198" s="310"/>
      <c r="H3198" s="311"/>
      <c r="I3198" s="249"/>
      <c r="J3198" s="249"/>
      <c r="K3198" s="92"/>
    </row>
    <row r="3199" spans="2:11" x14ac:dyDescent="0.2">
      <c r="B3199" s="295"/>
      <c r="C3199" s="295"/>
      <c r="D3199" s="312"/>
      <c r="E3199" s="310"/>
      <c r="F3199" s="310"/>
      <c r="G3199" s="310"/>
      <c r="H3199" s="311"/>
      <c r="I3199" s="249"/>
      <c r="J3199" s="249"/>
      <c r="K3199" s="92"/>
    </row>
    <row r="3200" spans="2:11" x14ac:dyDescent="0.2">
      <c r="B3200" s="295"/>
      <c r="C3200" s="295"/>
      <c r="D3200" s="312"/>
      <c r="E3200" s="310"/>
      <c r="F3200" s="310"/>
      <c r="G3200" s="310"/>
      <c r="H3200" s="311"/>
      <c r="I3200" s="249"/>
      <c r="J3200" s="249"/>
      <c r="K3200" s="92"/>
    </row>
    <row r="3201" spans="2:11" x14ac:dyDescent="0.2">
      <c r="B3201" s="295"/>
      <c r="C3201" s="295"/>
      <c r="D3201" s="312"/>
      <c r="E3201" s="310"/>
      <c r="F3201" s="310"/>
      <c r="G3201" s="310"/>
      <c r="H3201" s="311"/>
      <c r="I3201" s="249"/>
      <c r="J3201" s="249"/>
      <c r="K3201" s="92"/>
    </row>
    <row r="3202" spans="2:11" x14ac:dyDescent="0.2">
      <c r="B3202" s="295"/>
      <c r="C3202" s="295"/>
      <c r="D3202" s="312"/>
      <c r="E3202" s="310"/>
      <c r="F3202" s="310"/>
      <c r="G3202" s="310"/>
      <c r="H3202" s="311"/>
      <c r="I3202" s="249"/>
      <c r="J3202" s="249"/>
      <c r="K3202" s="92"/>
    </row>
    <row r="3203" spans="2:11" x14ac:dyDescent="0.2">
      <c r="B3203" s="295"/>
      <c r="C3203" s="295"/>
      <c r="D3203" s="312"/>
      <c r="E3203" s="310"/>
      <c r="F3203" s="310"/>
      <c r="G3203" s="310"/>
      <c r="H3203" s="311"/>
      <c r="I3203" s="249"/>
      <c r="J3203" s="249"/>
      <c r="K3203" s="92"/>
    </row>
    <row r="3204" spans="2:11" x14ac:dyDescent="0.2">
      <c r="B3204" s="295"/>
      <c r="C3204" s="295"/>
      <c r="D3204" s="312"/>
      <c r="E3204" s="310"/>
      <c r="F3204" s="310"/>
      <c r="G3204" s="310"/>
      <c r="H3204" s="311"/>
      <c r="I3204" s="249"/>
      <c r="J3204" s="249"/>
      <c r="K3204" s="92"/>
    </row>
    <row r="3205" spans="2:11" x14ac:dyDescent="0.2">
      <c r="B3205" s="295"/>
      <c r="C3205" s="295"/>
      <c r="D3205" s="312"/>
      <c r="E3205" s="310"/>
      <c r="F3205" s="310"/>
      <c r="G3205" s="310"/>
      <c r="H3205" s="311"/>
      <c r="I3205" s="249"/>
      <c r="J3205" s="249"/>
      <c r="K3205" s="92"/>
    </row>
    <row r="3206" spans="2:11" x14ac:dyDescent="0.2">
      <c r="B3206" s="295"/>
      <c r="C3206" s="295"/>
      <c r="D3206" s="312"/>
      <c r="E3206" s="310"/>
      <c r="F3206" s="310"/>
      <c r="G3206" s="310"/>
      <c r="H3206" s="311"/>
      <c r="I3206" s="249"/>
      <c r="J3206" s="249"/>
      <c r="K3206" s="92"/>
    </row>
    <row r="3207" spans="2:11" x14ac:dyDescent="0.2">
      <c r="B3207" s="295"/>
      <c r="C3207" s="295"/>
      <c r="D3207" s="312"/>
      <c r="E3207" s="310"/>
      <c r="F3207" s="310"/>
      <c r="G3207" s="310"/>
      <c r="H3207" s="311"/>
      <c r="I3207" s="249"/>
      <c r="J3207" s="249"/>
      <c r="K3207" s="92"/>
    </row>
    <row r="3208" spans="2:11" x14ac:dyDescent="0.2">
      <c r="B3208" s="295"/>
      <c r="C3208" s="295"/>
      <c r="D3208" s="312"/>
      <c r="E3208" s="310"/>
      <c r="F3208" s="310"/>
      <c r="G3208" s="310"/>
      <c r="H3208" s="311"/>
      <c r="I3208" s="249"/>
      <c r="J3208" s="249"/>
      <c r="K3208" s="92"/>
    </row>
    <row r="3209" spans="2:11" x14ac:dyDescent="0.2">
      <c r="B3209" s="295"/>
      <c r="C3209" s="295"/>
      <c r="D3209" s="312"/>
      <c r="E3209" s="310"/>
      <c r="F3209" s="310"/>
      <c r="G3209" s="310"/>
      <c r="H3209" s="311"/>
      <c r="I3209" s="249"/>
      <c r="J3209" s="249"/>
      <c r="K3209" s="92"/>
    </row>
    <row r="3210" spans="2:11" x14ac:dyDescent="0.2">
      <c r="B3210" s="295"/>
      <c r="C3210" s="295"/>
      <c r="D3210" s="312"/>
      <c r="E3210" s="310"/>
      <c r="F3210" s="310"/>
      <c r="G3210" s="310"/>
      <c r="H3210" s="311"/>
      <c r="I3210" s="249"/>
      <c r="J3210" s="249"/>
      <c r="K3210" s="92"/>
    </row>
    <row r="3211" spans="2:11" x14ac:dyDescent="0.2">
      <c r="B3211" s="295"/>
      <c r="C3211" s="295"/>
      <c r="D3211" s="312"/>
      <c r="E3211" s="310"/>
      <c r="F3211" s="310"/>
      <c r="G3211" s="310"/>
      <c r="H3211" s="311"/>
      <c r="I3211" s="249"/>
      <c r="J3211" s="249"/>
      <c r="K3211" s="92"/>
    </row>
    <row r="3212" spans="2:11" x14ac:dyDescent="0.2">
      <c r="B3212" s="295"/>
      <c r="C3212" s="295"/>
      <c r="D3212" s="312"/>
      <c r="E3212" s="310"/>
      <c r="F3212" s="310"/>
      <c r="G3212" s="310"/>
      <c r="H3212" s="311"/>
      <c r="I3212" s="249"/>
      <c r="J3212" s="249"/>
      <c r="K3212" s="92"/>
    </row>
    <row r="3213" spans="2:11" x14ac:dyDescent="0.2">
      <c r="B3213" s="295"/>
      <c r="C3213" s="295"/>
      <c r="D3213" s="312"/>
      <c r="E3213" s="310"/>
      <c r="F3213" s="310"/>
      <c r="G3213" s="310"/>
      <c r="H3213" s="311"/>
      <c r="I3213" s="249"/>
      <c r="J3213" s="249"/>
      <c r="K3213" s="92"/>
    </row>
    <row r="3214" spans="2:11" x14ac:dyDescent="0.2">
      <c r="B3214" s="295"/>
      <c r="C3214" s="295"/>
      <c r="D3214" s="312"/>
      <c r="E3214" s="310"/>
      <c r="F3214" s="310"/>
      <c r="G3214" s="310"/>
      <c r="H3214" s="311"/>
      <c r="I3214" s="249"/>
      <c r="J3214" s="249"/>
      <c r="K3214" s="92"/>
    </row>
    <row r="3215" spans="2:11" x14ac:dyDescent="0.2">
      <c r="B3215" s="295"/>
      <c r="C3215" s="295"/>
      <c r="D3215" s="312"/>
      <c r="E3215" s="310"/>
      <c r="F3215" s="310"/>
      <c r="G3215" s="310"/>
      <c r="H3215" s="311"/>
      <c r="I3215" s="249"/>
      <c r="J3215" s="249"/>
      <c r="K3215" s="92"/>
    </row>
    <row r="3216" spans="2:11" x14ac:dyDescent="0.2">
      <c r="B3216" s="295"/>
      <c r="C3216" s="295"/>
      <c r="D3216" s="312"/>
      <c r="E3216" s="310"/>
      <c r="F3216" s="310"/>
      <c r="G3216" s="310"/>
      <c r="H3216" s="311"/>
      <c r="I3216" s="249"/>
      <c r="J3216" s="249"/>
      <c r="K3216" s="92"/>
    </row>
    <row r="3217" spans="2:11" x14ac:dyDescent="0.2">
      <c r="B3217" s="295"/>
      <c r="C3217" s="295"/>
      <c r="D3217" s="312"/>
      <c r="E3217" s="310"/>
      <c r="F3217" s="310"/>
      <c r="G3217" s="310"/>
      <c r="H3217" s="311"/>
      <c r="I3217" s="249"/>
      <c r="J3217" s="249"/>
      <c r="K3217" s="92"/>
    </row>
    <row r="3218" spans="2:11" x14ac:dyDescent="0.2">
      <c r="B3218" s="295"/>
      <c r="C3218" s="295"/>
      <c r="D3218" s="312"/>
      <c r="E3218" s="310"/>
      <c r="F3218" s="310"/>
      <c r="G3218" s="310"/>
      <c r="H3218" s="311"/>
      <c r="I3218" s="249"/>
      <c r="J3218" s="249"/>
      <c r="K3218" s="92"/>
    </row>
    <row r="3219" spans="2:11" x14ac:dyDescent="0.2">
      <c r="B3219" s="295"/>
      <c r="C3219" s="295"/>
      <c r="D3219" s="312"/>
      <c r="E3219" s="310"/>
      <c r="F3219" s="310"/>
      <c r="G3219" s="310"/>
      <c r="H3219" s="311"/>
      <c r="I3219" s="249"/>
      <c r="J3219" s="249"/>
      <c r="K3219" s="92"/>
    </row>
    <row r="3220" spans="2:11" x14ac:dyDescent="0.2">
      <c r="B3220" s="295"/>
      <c r="C3220" s="295"/>
      <c r="D3220" s="312"/>
      <c r="E3220" s="310"/>
      <c r="F3220" s="310"/>
      <c r="G3220" s="310"/>
      <c r="H3220" s="311"/>
      <c r="I3220" s="249"/>
      <c r="J3220" s="249"/>
      <c r="K3220" s="92"/>
    </row>
    <row r="3221" spans="2:11" x14ac:dyDescent="0.2">
      <c r="B3221" s="295"/>
      <c r="C3221" s="295"/>
      <c r="D3221" s="312"/>
      <c r="E3221" s="310"/>
      <c r="F3221" s="310"/>
      <c r="G3221" s="310"/>
      <c r="H3221" s="311"/>
      <c r="I3221" s="249"/>
      <c r="J3221" s="249"/>
      <c r="K3221" s="92"/>
    </row>
    <row r="3222" spans="2:11" x14ac:dyDescent="0.2">
      <c r="B3222" s="295"/>
      <c r="C3222" s="295"/>
      <c r="D3222" s="312"/>
      <c r="E3222" s="310"/>
      <c r="F3222" s="310"/>
      <c r="G3222" s="310"/>
      <c r="H3222" s="311"/>
      <c r="I3222" s="249"/>
      <c r="J3222" s="249"/>
      <c r="K3222" s="92"/>
    </row>
    <row r="3223" spans="2:11" x14ac:dyDescent="0.2">
      <c r="B3223" s="295"/>
      <c r="C3223" s="295"/>
      <c r="D3223" s="312"/>
      <c r="E3223" s="310"/>
      <c r="F3223" s="310"/>
      <c r="G3223" s="310"/>
      <c r="H3223" s="311"/>
      <c r="I3223" s="249"/>
      <c r="J3223" s="249"/>
      <c r="K3223" s="92"/>
    </row>
    <row r="3224" spans="2:11" x14ac:dyDescent="0.2">
      <c r="B3224" s="295"/>
      <c r="C3224" s="295"/>
      <c r="D3224" s="312"/>
      <c r="E3224" s="310"/>
      <c r="F3224" s="310"/>
      <c r="G3224" s="310"/>
      <c r="H3224" s="311"/>
      <c r="I3224" s="249"/>
      <c r="J3224" s="249"/>
      <c r="K3224" s="92"/>
    </row>
    <row r="3225" spans="2:11" x14ac:dyDescent="0.2">
      <c r="B3225" s="295"/>
      <c r="C3225" s="295"/>
      <c r="D3225" s="312"/>
      <c r="E3225" s="310"/>
      <c r="F3225" s="310"/>
      <c r="G3225" s="310"/>
      <c r="H3225" s="311"/>
      <c r="I3225" s="249"/>
      <c r="J3225" s="249"/>
      <c r="K3225" s="92"/>
    </row>
    <row r="3226" spans="2:11" x14ac:dyDescent="0.2">
      <c r="B3226" s="295"/>
      <c r="C3226" s="295"/>
      <c r="D3226" s="312"/>
      <c r="E3226" s="310"/>
      <c r="F3226" s="310"/>
      <c r="G3226" s="310"/>
      <c r="H3226" s="311"/>
      <c r="I3226" s="249"/>
      <c r="J3226" s="249"/>
      <c r="K3226" s="92"/>
    </row>
    <row r="3227" spans="2:11" x14ac:dyDescent="0.2">
      <c r="B3227" s="295"/>
      <c r="C3227" s="295"/>
      <c r="D3227" s="312"/>
      <c r="E3227" s="310"/>
      <c r="F3227" s="310"/>
      <c r="G3227" s="310"/>
      <c r="H3227" s="311"/>
      <c r="I3227" s="249"/>
      <c r="J3227" s="249"/>
      <c r="K3227" s="92"/>
    </row>
    <row r="3228" spans="2:11" x14ac:dyDescent="0.2">
      <c r="B3228" s="295"/>
      <c r="C3228" s="295"/>
      <c r="D3228" s="312"/>
      <c r="E3228" s="310"/>
      <c r="F3228" s="310"/>
      <c r="G3228" s="310"/>
      <c r="H3228" s="311"/>
      <c r="I3228" s="249"/>
      <c r="J3228" s="249"/>
      <c r="K3228" s="92"/>
    </row>
    <row r="3229" spans="2:11" x14ac:dyDescent="0.2">
      <c r="B3229" s="295"/>
      <c r="C3229" s="295"/>
      <c r="D3229" s="312"/>
      <c r="E3229" s="310"/>
      <c r="F3229" s="310"/>
      <c r="G3229" s="310"/>
      <c r="H3229" s="311"/>
      <c r="I3229" s="249"/>
      <c r="J3229" s="249"/>
      <c r="K3229" s="92"/>
    </row>
    <row r="3230" spans="2:11" x14ac:dyDescent="0.2">
      <c r="B3230" s="295"/>
      <c r="C3230" s="295"/>
      <c r="D3230" s="312"/>
      <c r="E3230" s="310"/>
      <c r="F3230" s="310"/>
      <c r="G3230" s="310"/>
      <c r="H3230" s="311"/>
      <c r="I3230" s="249"/>
      <c r="J3230" s="249"/>
      <c r="K3230" s="92"/>
    </row>
    <row r="3231" spans="2:11" x14ac:dyDescent="0.2">
      <c r="B3231" s="295"/>
      <c r="C3231" s="295"/>
      <c r="D3231" s="312"/>
      <c r="E3231" s="310"/>
      <c r="F3231" s="310"/>
      <c r="G3231" s="310"/>
      <c r="H3231" s="311"/>
      <c r="I3231" s="249"/>
      <c r="J3231" s="249"/>
      <c r="K3231" s="92"/>
    </row>
    <row r="3232" spans="2:11" x14ac:dyDescent="0.2">
      <c r="B3232" s="295"/>
      <c r="C3232" s="295"/>
      <c r="D3232" s="312"/>
      <c r="E3232" s="310"/>
      <c r="F3232" s="310"/>
      <c r="G3232" s="310"/>
      <c r="H3232" s="311"/>
      <c r="I3232" s="249"/>
      <c r="J3232" s="249"/>
      <c r="K3232" s="92"/>
    </row>
    <row r="3233" spans="2:11" x14ac:dyDescent="0.2">
      <c r="B3233" s="295"/>
      <c r="C3233" s="295"/>
      <c r="D3233" s="312"/>
      <c r="E3233" s="310"/>
      <c r="F3233" s="310"/>
      <c r="G3233" s="310"/>
      <c r="H3233" s="311"/>
      <c r="I3233" s="249"/>
      <c r="J3233" s="249"/>
      <c r="K3233" s="92"/>
    </row>
    <row r="3234" spans="2:11" x14ac:dyDescent="0.2">
      <c r="B3234" s="295"/>
      <c r="C3234" s="295"/>
      <c r="D3234" s="312"/>
      <c r="E3234" s="310"/>
      <c r="F3234" s="310"/>
      <c r="G3234" s="310"/>
      <c r="H3234" s="311"/>
      <c r="I3234" s="249"/>
      <c r="J3234" s="249"/>
      <c r="K3234" s="92"/>
    </row>
    <row r="3235" spans="2:11" x14ac:dyDescent="0.2">
      <c r="B3235" s="295"/>
      <c r="C3235" s="295"/>
      <c r="D3235" s="312"/>
      <c r="E3235" s="310"/>
      <c r="F3235" s="310"/>
      <c r="G3235" s="310"/>
      <c r="H3235" s="311"/>
      <c r="I3235" s="249"/>
      <c r="J3235" s="249"/>
      <c r="K3235" s="92"/>
    </row>
    <row r="3236" spans="2:11" x14ac:dyDescent="0.2">
      <c r="B3236" s="295"/>
      <c r="C3236" s="295"/>
      <c r="D3236" s="312"/>
      <c r="E3236" s="310"/>
      <c r="F3236" s="310"/>
      <c r="G3236" s="310"/>
      <c r="H3236" s="311"/>
      <c r="I3236" s="249"/>
      <c r="J3236" s="249"/>
      <c r="K3236" s="92"/>
    </row>
    <row r="3237" spans="2:11" x14ac:dyDescent="0.2">
      <c r="B3237" s="295"/>
      <c r="C3237" s="295"/>
      <c r="D3237" s="312"/>
      <c r="E3237" s="310"/>
      <c r="F3237" s="310"/>
      <c r="G3237" s="310"/>
      <c r="H3237" s="311"/>
      <c r="I3237" s="249"/>
      <c r="J3237" s="249"/>
      <c r="K3237" s="92"/>
    </row>
    <row r="3238" spans="2:11" x14ac:dyDescent="0.2">
      <c r="B3238" s="295"/>
      <c r="C3238" s="295"/>
      <c r="D3238" s="312"/>
      <c r="E3238" s="310"/>
      <c r="F3238" s="310"/>
      <c r="G3238" s="310"/>
      <c r="H3238" s="311"/>
      <c r="I3238" s="249"/>
      <c r="J3238" s="249"/>
      <c r="K3238" s="92"/>
    </row>
    <row r="3239" spans="2:11" x14ac:dyDescent="0.2">
      <c r="B3239" s="295"/>
      <c r="C3239" s="295"/>
      <c r="D3239" s="312"/>
      <c r="E3239" s="310"/>
      <c r="F3239" s="310"/>
      <c r="G3239" s="310"/>
      <c r="H3239" s="311"/>
      <c r="I3239" s="249"/>
      <c r="J3239" s="249"/>
      <c r="K3239" s="92"/>
    </row>
    <row r="3240" spans="2:11" x14ac:dyDescent="0.2">
      <c r="B3240" s="295"/>
      <c r="C3240" s="295"/>
      <c r="D3240" s="312"/>
      <c r="E3240" s="310"/>
      <c r="F3240" s="310"/>
      <c r="G3240" s="310"/>
      <c r="H3240" s="311"/>
      <c r="I3240" s="249"/>
      <c r="J3240" s="249"/>
      <c r="K3240" s="92"/>
    </row>
    <row r="3241" spans="2:11" x14ac:dyDescent="0.2">
      <c r="B3241" s="295"/>
      <c r="C3241" s="295"/>
      <c r="D3241" s="312"/>
      <c r="E3241" s="310"/>
      <c r="F3241" s="310"/>
      <c r="G3241" s="310"/>
      <c r="H3241" s="311"/>
      <c r="I3241" s="249"/>
      <c r="J3241" s="249"/>
      <c r="K3241" s="92"/>
    </row>
    <row r="3242" spans="2:11" x14ac:dyDescent="0.2">
      <c r="B3242" s="295"/>
      <c r="C3242" s="295"/>
      <c r="D3242" s="312"/>
      <c r="E3242" s="310"/>
      <c r="F3242" s="310"/>
      <c r="G3242" s="310"/>
      <c r="H3242" s="311"/>
      <c r="I3242" s="249"/>
      <c r="J3242" s="249"/>
      <c r="K3242" s="92"/>
    </row>
    <row r="3243" spans="2:11" x14ac:dyDescent="0.2">
      <c r="B3243" s="295"/>
      <c r="C3243" s="295"/>
      <c r="D3243" s="312"/>
      <c r="E3243" s="310"/>
      <c r="F3243" s="310"/>
      <c r="G3243" s="310"/>
      <c r="H3243" s="311"/>
      <c r="I3243" s="249"/>
      <c r="J3243" s="249"/>
      <c r="K3243" s="92"/>
    </row>
    <row r="3244" spans="2:11" x14ac:dyDescent="0.2">
      <c r="B3244" s="295"/>
      <c r="C3244" s="295"/>
      <c r="D3244" s="312"/>
      <c r="E3244" s="310"/>
      <c r="F3244" s="310"/>
      <c r="G3244" s="310"/>
      <c r="H3244" s="311"/>
      <c r="I3244" s="249"/>
      <c r="J3244" s="249"/>
      <c r="K3244" s="92"/>
    </row>
    <row r="3245" spans="2:11" x14ac:dyDescent="0.2">
      <c r="B3245" s="295"/>
      <c r="C3245" s="295"/>
      <c r="D3245" s="312"/>
      <c r="E3245" s="310"/>
      <c r="F3245" s="310"/>
      <c r="G3245" s="310"/>
      <c r="H3245" s="311"/>
      <c r="I3245" s="249"/>
      <c r="J3245" s="249"/>
      <c r="K3245" s="92"/>
    </row>
    <row r="3246" spans="2:11" x14ac:dyDescent="0.2">
      <c r="B3246" s="295"/>
      <c r="C3246" s="295"/>
      <c r="D3246" s="312"/>
      <c r="E3246" s="310"/>
      <c r="F3246" s="310"/>
      <c r="G3246" s="310"/>
      <c r="H3246" s="311"/>
      <c r="I3246" s="249"/>
      <c r="J3246" s="249"/>
      <c r="K3246" s="92"/>
    </row>
    <row r="3247" spans="2:11" x14ac:dyDescent="0.2">
      <c r="B3247" s="295"/>
      <c r="C3247" s="295"/>
      <c r="D3247" s="312"/>
      <c r="E3247" s="310"/>
      <c r="F3247" s="310"/>
      <c r="G3247" s="310"/>
      <c r="H3247" s="311"/>
      <c r="I3247" s="249"/>
      <c r="J3247" s="249"/>
      <c r="K3247" s="92"/>
    </row>
    <row r="3248" spans="2:11" x14ac:dyDescent="0.2">
      <c r="B3248" s="295"/>
      <c r="C3248" s="295"/>
      <c r="D3248" s="312"/>
      <c r="E3248" s="310"/>
      <c r="F3248" s="310"/>
      <c r="G3248" s="310"/>
      <c r="H3248" s="311"/>
      <c r="I3248" s="249"/>
      <c r="J3248" s="249"/>
      <c r="K3248" s="92"/>
    </row>
    <row r="3249" spans="2:11" x14ac:dyDescent="0.2">
      <c r="B3249" s="295"/>
      <c r="C3249" s="295"/>
      <c r="D3249" s="312"/>
      <c r="E3249" s="310"/>
      <c r="F3249" s="310"/>
      <c r="G3249" s="310"/>
      <c r="H3249" s="311"/>
      <c r="I3249" s="249"/>
      <c r="J3249" s="249"/>
      <c r="K3249" s="92"/>
    </row>
    <row r="3250" spans="2:11" x14ac:dyDescent="0.2">
      <c r="B3250" s="295"/>
      <c r="C3250" s="295"/>
      <c r="D3250" s="312"/>
      <c r="E3250" s="310"/>
      <c r="F3250" s="310"/>
      <c r="G3250" s="310"/>
      <c r="H3250" s="311"/>
      <c r="I3250" s="249"/>
      <c r="J3250" s="249"/>
      <c r="K3250" s="92"/>
    </row>
    <row r="3251" spans="2:11" x14ac:dyDescent="0.2">
      <c r="B3251" s="295"/>
      <c r="C3251" s="295"/>
      <c r="D3251" s="312"/>
      <c r="E3251" s="310"/>
      <c r="F3251" s="310"/>
      <c r="G3251" s="310"/>
      <c r="H3251" s="311"/>
      <c r="I3251" s="249"/>
      <c r="J3251" s="249"/>
      <c r="K3251" s="92"/>
    </row>
    <row r="3252" spans="2:11" x14ac:dyDescent="0.2">
      <c r="B3252" s="295"/>
      <c r="C3252" s="295"/>
      <c r="D3252" s="312"/>
      <c r="E3252" s="310"/>
      <c r="F3252" s="310"/>
      <c r="G3252" s="310"/>
      <c r="H3252" s="311"/>
      <c r="I3252" s="249"/>
      <c r="J3252" s="249"/>
      <c r="K3252" s="92"/>
    </row>
    <row r="3253" spans="2:11" x14ac:dyDescent="0.2">
      <c r="B3253" s="295"/>
      <c r="C3253" s="295"/>
      <c r="D3253" s="312"/>
      <c r="E3253" s="310"/>
      <c r="F3253" s="310"/>
      <c r="G3253" s="310"/>
      <c r="H3253" s="311"/>
      <c r="I3253" s="249"/>
      <c r="J3253" s="249"/>
      <c r="K3253" s="92"/>
    </row>
    <row r="3254" spans="2:11" x14ac:dyDescent="0.2">
      <c r="B3254" s="295"/>
      <c r="C3254" s="295"/>
      <c r="D3254" s="312"/>
      <c r="E3254" s="310"/>
      <c r="F3254" s="310"/>
      <c r="G3254" s="310"/>
      <c r="H3254" s="311"/>
      <c r="I3254" s="249"/>
      <c r="J3254" s="249"/>
      <c r="K3254" s="92"/>
    </row>
    <row r="3255" spans="2:11" x14ac:dyDescent="0.2">
      <c r="B3255" s="295"/>
      <c r="C3255" s="295"/>
      <c r="D3255" s="312"/>
      <c r="E3255" s="310"/>
      <c r="F3255" s="310"/>
      <c r="G3255" s="310"/>
      <c r="H3255" s="311"/>
      <c r="I3255" s="249"/>
      <c r="J3255" s="249"/>
      <c r="K3255" s="92"/>
    </row>
    <row r="3256" spans="2:11" x14ac:dyDescent="0.2">
      <c r="B3256" s="295"/>
      <c r="C3256" s="295"/>
      <c r="D3256" s="312"/>
      <c r="E3256" s="310"/>
      <c r="F3256" s="310"/>
      <c r="G3256" s="310"/>
      <c r="H3256" s="311"/>
      <c r="I3256" s="249"/>
      <c r="J3256" s="249"/>
      <c r="K3256" s="92"/>
    </row>
    <row r="3257" spans="2:11" x14ac:dyDescent="0.2">
      <c r="B3257" s="295"/>
      <c r="C3257" s="295"/>
      <c r="D3257" s="312"/>
      <c r="E3257" s="310"/>
      <c r="F3257" s="310"/>
      <c r="G3257" s="310"/>
      <c r="H3257" s="311"/>
      <c r="I3257" s="249"/>
      <c r="J3257" s="249"/>
      <c r="K3257" s="92"/>
    </row>
    <row r="3258" spans="2:11" x14ac:dyDescent="0.2">
      <c r="B3258" s="295"/>
      <c r="C3258" s="295"/>
      <c r="D3258" s="312"/>
      <c r="E3258" s="310"/>
      <c r="F3258" s="310"/>
      <c r="G3258" s="310"/>
      <c r="H3258" s="311"/>
      <c r="I3258" s="249"/>
      <c r="J3258" s="249"/>
      <c r="K3258" s="92"/>
    </row>
    <row r="3259" spans="2:11" x14ac:dyDescent="0.2">
      <c r="B3259" s="295"/>
      <c r="C3259" s="295"/>
      <c r="D3259" s="312"/>
      <c r="E3259" s="310"/>
      <c r="F3259" s="310"/>
      <c r="G3259" s="310"/>
      <c r="H3259" s="311"/>
      <c r="I3259" s="249"/>
      <c r="J3259" s="249"/>
      <c r="K3259" s="92"/>
    </row>
    <row r="3260" spans="2:11" x14ac:dyDescent="0.2">
      <c r="B3260" s="295"/>
      <c r="C3260" s="295"/>
      <c r="D3260" s="312"/>
      <c r="E3260" s="310"/>
      <c r="F3260" s="310"/>
      <c r="G3260" s="310"/>
      <c r="H3260" s="311"/>
      <c r="I3260" s="249"/>
      <c r="J3260" s="249"/>
      <c r="K3260" s="92"/>
    </row>
    <row r="3261" spans="2:11" x14ac:dyDescent="0.2">
      <c r="B3261" s="295"/>
      <c r="C3261" s="295"/>
      <c r="D3261" s="312"/>
      <c r="E3261" s="310"/>
      <c r="F3261" s="310"/>
      <c r="G3261" s="310"/>
      <c r="H3261" s="311"/>
      <c r="I3261" s="249"/>
      <c r="J3261" s="249"/>
      <c r="K3261" s="92"/>
    </row>
    <row r="3262" spans="2:11" x14ac:dyDescent="0.2">
      <c r="B3262" s="295"/>
      <c r="C3262" s="295"/>
      <c r="D3262" s="312"/>
      <c r="E3262" s="310"/>
      <c r="F3262" s="310"/>
      <c r="G3262" s="310"/>
      <c r="H3262" s="311"/>
      <c r="I3262" s="249"/>
      <c r="J3262" s="249"/>
      <c r="K3262" s="92"/>
    </row>
    <row r="3263" spans="2:11" x14ac:dyDescent="0.2">
      <c r="B3263" s="295"/>
      <c r="C3263" s="295"/>
      <c r="D3263" s="312"/>
      <c r="E3263" s="310"/>
      <c r="F3263" s="310"/>
      <c r="G3263" s="310"/>
      <c r="H3263" s="311"/>
      <c r="I3263" s="249"/>
      <c r="J3263" s="249"/>
      <c r="K3263" s="92"/>
    </row>
    <row r="3264" spans="2:11" x14ac:dyDescent="0.2">
      <c r="B3264" s="295"/>
      <c r="C3264" s="295"/>
      <c r="D3264" s="312"/>
      <c r="E3264" s="310"/>
      <c r="F3264" s="310"/>
      <c r="G3264" s="310"/>
      <c r="H3264" s="311"/>
      <c r="I3264" s="249"/>
      <c r="J3264" s="249"/>
      <c r="K3264" s="92"/>
    </row>
    <row r="3265" spans="2:11" x14ac:dyDescent="0.2">
      <c r="B3265" s="295"/>
      <c r="C3265" s="295"/>
      <c r="D3265" s="312"/>
      <c r="E3265" s="310"/>
      <c r="F3265" s="310"/>
      <c r="G3265" s="310"/>
      <c r="H3265" s="311"/>
      <c r="I3265" s="249"/>
      <c r="J3265" s="249"/>
      <c r="K3265" s="92"/>
    </row>
    <row r="3266" spans="2:11" x14ac:dyDescent="0.2">
      <c r="B3266" s="295"/>
      <c r="C3266" s="295"/>
      <c r="D3266" s="312"/>
      <c r="E3266" s="310"/>
      <c r="F3266" s="310"/>
      <c r="G3266" s="310"/>
      <c r="H3266" s="311"/>
      <c r="I3266" s="249"/>
      <c r="J3266" s="249"/>
      <c r="K3266" s="92"/>
    </row>
    <row r="3267" spans="2:11" x14ac:dyDescent="0.2">
      <c r="B3267" s="295"/>
      <c r="C3267" s="295"/>
      <c r="D3267" s="312"/>
      <c r="E3267" s="310"/>
      <c r="F3267" s="310"/>
      <c r="G3267" s="310"/>
      <c r="H3267" s="311"/>
      <c r="I3267" s="249"/>
      <c r="J3267" s="249"/>
      <c r="K3267" s="92"/>
    </row>
    <row r="3268" spans="2:11" x14ac:dyDescent="0.2">
      <c r="B3268" s="295"/>
      <c r="C3268" s="295"/>
      <c r="D3268" s="312"/>
      <c r="E3268" s="310"/>
      <c r="F3268" s="310"/>
      <c r="G3268" s="310"/>
      <c r="H3268" s="311"/>
      <c r="I3268" s="249"/>
      <c r="J3268" s="249"/>
      <c r="K3268" s="92"/>
    </row>
    <row r="3269" spans="2:11" x14ac:dyDescent="0.2">
      <c r="B3269" s="295"/>
      <c r="C3269" s="295"/>
      <c r="D3269" s="312"/>
      <c r="E3269" s="310"/>
      <c r="F3269" s="310"/>
      <c r="G3269" s="310"/>
      <c r="H3269" s="311"/>
      <c r="I3269" s="249"/>
      <c r="J3269" s="249"/>
      <c r="K3269" s="92"/>
    </row>
    <row r="3270" spans="2:11" x14ac:dyDescent="0.2">
      <c r="B3270" s="295"/>
      <c r="C3270" s="295"/>
      <c r="D3270" s="312"/>
      <c r="E3270" s="310"/>
      <c r="F3270" s="310"/>
      <c r="G3270" s="310"/>
      <c r="H3270" s="311"/>
      <c r="I3270" s="249"/>
      <c r="J3270" s="249"/>
      <c r="K3270" s="92"/>
    </row>
    <row r="3271" spans="2:11" x14ac:dyDescent="0.2">
      <c r="B3271" s="295"/>
      <c r="C3271" s="295"/>
      <c r="D3271" s="312"/>
      <c r="E3271" s="310"/>
      <c r="F3271" s="310"/>
      <c r="G3271" s="310"/>
      <c r="H3271" s="311"/>
      <c r="I3271" s="249"/>
      <c r="J3271" s="249"/>
      <c r="K3271" s="92"/>
    </row>
    <row r="3272" spans="2:11" x14ac:dyDescent="0.2">
      <c r="B3272" s="295"/>
      <c r="C3272" s="295"/>
      <c r="D3272" s="312"/>
      <c r="E3272" s="310"/>
      <c r="F3272" s="310"/>
      <c r="G3272" s="310"/>
      <c r="H3272" s="311"/>
      <c r="I3272" s="249"/>
      <c r="J3272" s="249"/>
      <c r="K3272" s="92"/>
    </row>
    <row r="3273" spans="2:11" x14ac:dyDescent="0.2">
      <c r="B3273" s="295"/>
      <c r="C3273" s="295"/>
      <c r="D3273" s="312"/>
      <c r="E3273" s="310"/>
      <c r="F3273" s="310"/>
      <c r="G3273" s="310"/>
      <c r="H3273" s="311"/>
      <c r="I3273" s="249"/>
      <c r="J3273" s="249"/>
      <c r="K3273" s="92"/>
    </row>
    <row r="3274" spans="2:11" x14ac:dyDescent="0.2">
      <c r="B3274" s="295"/>
      <c r="C3274" s="295"/>
      <c r="D3274" s="312"/>
      <c r="E3274" s="310"/>
      <c r="F3274" s="310"/>
      <c r="G3274" s="310"/>
      <c r="H3274" s="311"/>
      <c r="I3274" s="249"/>
      <c r="J3274" s="249"/>
      <c r="K3274" s="92"/>
    </row>
    <row r="3275" spans="2:11" x14ac:dyDescent="0.2">
      <c r="B3275" s="295"/>
      <c r="C3275" s="295"/>
      <c r="D3275" s="312"/>
      <c r="E3275" s="310"/>
      <c r="F3275" s="310"/>
      <c r="G3275" s="310"/>
      <c r="H3275" s="311"/>
      <c r="I3275" s="249"/>
      <c r="J3275" s="249"/>
      <c r="K3275" s="92"/>
    </row>
    <row r="3276" spans="2:11" x14ac:dyDescent="0.2">
      <c r="B3276" s="295"/>
      <c r="C3276" s="295"/>
      <c r="D3276" s="312"/>
      <c r="E3276" s="310"/>
      <c r="F3276" s="310"/>
      <c r="G3276" s="310"/>
      <c r="H3276" s="311"/>
      <c r="I3276" s="249"/>
      <c r="J3276" s="249"/>
      <c r="K3276" s="92"/>
    </row>
    <row r="3277" spans="2:11" x14ac:dyDescent="0.2">
      <c r="B3277" s="295"/>
      <c r="C3277" s="295"/>
      <c r="D3277" s="312"/>
      <c r="E3277" s="310"/>
      <c r="F3277" s="310"/>
      <c r="G3277" s="310"/>
      <c r="H3277" s="311"/>
      <c r="I3277" s="249"/>
      <c r="J3277" s="249"/>
      <c r="K3277" s="92"/>
    </row>
    <row r="3278" spans="2:11" x14ac:dyDescent="0.2">
      <c r="B3278" s="295"/>
      <c r="C3278" s="295"/>
      <c r="D3278" s="312"/>
      <c r="E3278" s="310"/>
      <c r="F3278" s="310"/>
      <c r="G3278" s="310"/>
      <c r="H3278" s="311"/>
      <c r="I3278" s="249"/>
      <c r="J3278" s="249"/>
      <c r="K3278" s="92"/>
    </row>
    <row r="3279" spans="2:11" x14ac:dyDescent="0.2">
      <c r="B3279" s="295"/>
      <c r="C3279" s="295"/>
      <c r="D3279" s="312"/>
      <c r="E3279" s="310"/>
      <c r="F3279" s="310"/>
      <c r="G3279" s="310"/>
      <c r="H3279" s="311"/>
      <c r="I3279" s="249"/>
      <c r="J3279" s="249"/>
      <c r="K3279" s="92"/>
    </row>
    <row r="3280" spans="2:11" x14ac:dyDescent="0.2">
      <c r="B3280" s="295"/>
      <c r="C3280" s="295"/>
      <c r="D3280" s="312"/>
      <c r="E3280" s="310"/>
      <c r="F3280" s="310"/>
      <c r="G3280" s="310"/>
      <c r="H3280" s="311"/>
      <c r="I3280" s="249"/>
      <c r="J3280" s="249"/>
      <c r="K3280" s="92"/>
    </row>
    <row r="3281" spans="2:11" x14ac:dyDescent="0.2">
      <c r="B3281" s="295"/>
      <c r="C3281" s="295"/>
      <c r="D3281" s="312"/>
      <c r="E3281" s="310"/>
      <c r="F3281" s="310"/>
      <c r="G3281" s="310"/>
      <c r="H3281" s="311"/>
      <c r="I3281" s="249"/>
      <c r="J3281" s="249"/>
      <c r="K3281" s="92"/>
    </row>
    <row r="3282" spans="2:11" x14ac:dyDescent="0.2">
      <c r="B3282" s="295"/>
      <c r="C3282" s="295"/>
      <c r="D3282" s="312"/>
      <c r="E3282" s="310"/>
      <c r="F3282" s="310"/>
      <c r="G3282" s="310"/>
      <c r="H3282" s="311"/>
      <c r="I3282" s="249"/>
      <c r="J3282" s="249"/>
      <c r="K3282" s="92"/>
    </row>
    <row r="3283" spans="2:11" x14ac:dyDescent="0.2">
      <c r="B3283" s="295"/>
      <c r="C3283" s="295"/>
      <c r="D3283" s="312"/>
      <c r="E3283" s="310"/>
      <c r="F3283" s="310"/>
      <c r="G3283" s="310"/>
      <c r="H3283" s="311"/>
      <c r="I3283" s="249"/>
      <c r="J3283" s="249"/>
      <c r="K3283" s="92"/>
    </row>
    <row r="3284" spans="2:11" x14ac:dyDescent="0.2">
      <c r="B3284" s="295"/>
      <c r="C3284" s="295"/>
      <c r="D3284" s="312"/>
      <c r="E3284" s="310"/>
      <c r="F3284" s="310"/>
      <c r="G3284" s="310"/>
      <c r="H3284" s="311"/>
      <c r="I3284" s="249"/>
      <c r="J3284" s="249"/>
      <c r="K3284" s="92"/>
    </row>
    <row r="3285" spans="2:11" x14ac:dyDescent="0.2">
      <c r="B3285" s="295"/>
      <c r="C3285" s="295"/>
      <c r="D3285" s="312"/>
      <c r="E3285" s="310"/>
      <c r="F3285" s="310"/>
      <c r="G3285" s="310"/>
      <c r="H3285" s="311"/>
      <c r="I3285" s="249"/>
      <c r="J3285" s="249"/>
      <c r="K3285" s="92"/>
    </row>
    <row r="3286" spans="2:11" x14ac:dyDescent="0.2">
      <c r="B3286" s="295"/>
      <c r="C3286" s="295"/>
      <c r="D3286" s="312"/>
      <c r="E3286" s="310"/>
      <c r="F3286" s="310"/>
      <c r="G3286" s="310"/>
      <c r="H3286" s="311"/>
      <c r="I3286" s="249"/>
      <c r="J3286" s="249"/>
      <c r="K3286" s="92"/>
    </row>
    <row r="3287" spans="2:11" x14ac:dyDescent="0.2">
      <c r="B3287" s="295"/>
      <c r="C3287" s="295"/>
      <c r="D3287" s="312"/>
      <c r="E3287" s="310"/>
      <c r="F3287" s="310"/>
      <c r="G3287" s="310"/>
      <c r="H3287" s="311"/>
      <c r="I3287" s="249"/>
      <c r="J3287" s="249"/>
      <c r="K3287" s="92"/>
    </row>
    <row r="3288" spans="2:11" x14ac:dyDescent="0.2">
      <c r="B3288" s="295"/>
      <c r="C3288" s="295"/>
      <c r="D3288" s="312"/>
      <c r="E3288" s="310"/>
      <c r="F3288" s="310"/>
      <c r="G3288" s="310"/>
      <c r="H3288" s="311"/>
      <c r="I3288" s="249"/>
      <c r="J3288" s="249"/>
      <c r="K3288" s="92"/>
    </row>
    <row r="3289" spans="2:11" x14ac:dyDescent="0.2">
      <c r="B3289" s="295"/>
      <c r="C3289" s="295"/>
      <c r="D3289" s="312"/>
      <c r="E3289" s="310"/>
      <c r="F3289" s="310"/>
      <c r="G3289" s="310"/>
      <c r="H3289" s="311"/>
      <c r="I3289" s="249"/>
      <c r="J3289" s="249"/>
      <c r="K3289" s="92"/>
    </row>
    <row r="3290" spans="2:11" x14ac:dyDescent="0.2">
      <c r="B3290" s="295"/>
      <c r="C3290" s="295"/>
      <c r="D3290" s="312"/>
      <c r="E3290" s="310"/>
      <c r="F3290" s="310"/>
      <c r="G3290" s="310"/>
      <c r="H3290" s="311"/>
      <c r="I3290" s="249"/>
      <c r="J3290" s="249"/>
      <c r="K3290" s="92"/>
    </row>
    <row r="3291" spans="2:11" x14ac:dyDescent="0.2">
      <c r="B3291" s="295"/>
      <c r="C3291" s="295"/>
      <c r="D3291" s="312"/>
      <c r="E3291" s="310"/>
      <c r="F3291" s="310"/>
      <c r="G3291" s="310"/>
      <c r="H3291" s="311"/>
      <c r="I3291" s="249"/>
      <c r="J3291" s="249"/>
      <c r="K3291" s="92"/>
    </row>
    <row r="3292" spans="2:11" x14ac:dyDescent="0.2">
      <c r="B3292" s="295"/>
      <c r="C3292" s="295"/>
      <c r="D3292" s="312"/>
      <c r="E3292" s="310"/>
      <c r="F3292" s="310"/>
      <c r="G3292" s="310"/>
      <c r="H3292" s="311"/>
      <c r="I3292" s="249"/>
      <c r="J3292" s="249"/>
      <c r="K3292" s="92"/>
    </row>
    <row r="3293" spans="2:11" x14ac:dyDescent="0.2">
      <c r="B3293" s="295"/>
      <c r="C3293" s="295"/>
      <c r="D3293" s="312"/>
      <c r="E3293" s="310"/>
      <c r="F3293" s="310"/>
      <c r="G3293" s="310"/>
      <c r="H3293" s="311"/>
      <c r="I3293" s="249"/>
      <c r="J3293" s="249"/>
      <c r="K3293" s="92"/>
    </row>
    <row r="3294" spans="2:11" x14ac:dyDescent="0.2">
      <c r="B3294" s="295"/>
      <c r="C3294" s="295"/>
      <c r="D3294" s="312"/>
      <c r="E3294" s="310"/>
      <c r="F3294" s="310"/>
      <c r="G3294" s="310"/>
      <c r="H3294" s="311"/>
      <c r="I3294" s="249"/>
      <c r="J3294" s="249"/>
      <c r="K3294" s="92"/>
    </row>
    <row r="3295" spans="2:11" x14ac:dyDescent="0.2">
      <c r="B3295" s="295"/>
      <c r="C3295" s="295"/>
      <c r="D3295" s="312"/>
      <c r="E3295" s="310"/>
      <c r="F3295" s="310"/>
      <c r="G3295" s="310"/>
      <c r="H3295" s="311"/>
      <c r="I3295" s="249"/>
      <c r="J3295" s="249"/>
      <c r="K3295" s="92"/>
    </row>
    <row r="3296" spans="2:11" x14ac:dyDescent="0.2">
      <c r="B3296" s="295"/>
      <c r="C3296" s="295"/>
      <c r="D3296" s="312"/>
      <c r="E3296" s="310"/>
      <c r="F3296" s="310"/>
      <c r="G3296" s="310"/>
      <c r="H3296" s="311"/>
      <c r="I3296" s="249"/>
      <c r="J3296" s="249"/>
      <c r="K3296" s="92"/>
    </row>
    <row r="3297" spans="2:11" x14ac:dyDescent="0.2">
      <c r="B3297" s="295"/>
      <c r="C3297" s="295"/>
      <c r="D3297" s="312"/>
      <c r="E3297" s="310"/>
      <c r="F3297" s="310"/>
      <c r="G3297" s="310"/>
      <c r="H3297" s="311"/>
      <c r="I3297" s="249"/>
      <c r="J3297" s="249"/>
      <c r="K3297" s="92"/>
    </row>
    <row r="3298" spans="2:11" x14ac:dyDescent="0.2">
      <c r="B3298" s="295"/>
      <c r="C3298" s="295"/>
      <c r="D3298" s="312"/>
      <c r="E3298" s="310"/>
      <c r="F3298" s="310"/>
      <c r="G3298" s="310"/>
      <c r="H3298" s="311"/>
      <c r="I3298" s="249"/>
      <c r="J3298" s="249"/>
      <c r="K3298" s="92"/>
    </row>
    <row r="3299" spans="2:11" x14ac:dyDescent="0.2">
      <c r="B3299" s="295"/>
      <c r="C3299" s="295"/>
      <c r="D3299" s="312"/>
      <c r="E3299" s="310"/>
      <c r="F3299" s="310"/>
      <c r="G3299" s="310"/>
      <c r="H3299" s="311"/>
      <c r="I3299" s="249"/>
      <c r="J3299" s="249"/>
      <c r="K3299" s="92"/>
    </row>
    <row r="3300" spans="2:11" x14ac:dyDescent="0.2">
      <c r="B3300" s="295"/>
      <c r="C3300" s="295"/>
      <c r="D3300" s="312"/>
      <c r="E3300" s="310"/>
      <c r="F3300" s="310"/>
      <c r="G3300" s="310"/>
      <c r="H3300" s="311"/>
      <c r="I3300" s="249"/>
      <c r="J3300" s="249"/>
      <c r="K3300" s="92"/>
    </row>
    <row r="3301" spans="2:11" x14ac:dyDescent="0.2">
      <c r="B3301" s="295"/>
      <c r="C3301" s="295"/>
      <c r="D3301" s="312"/>
      <c r="E3301" s="310"/>
      <c r="F3301" s="310"/>
      <c r="G3301" s="310"/>
      <c r="H3301" s="311"/>
      <c r="I3301" s="249"/>
      <c r="J3301" s="249"/>
      <c r="K3301" s="92"/>
    </row>
    <row r="3302" spans="2:11" x14ac:dyDescent="0.2">
      <c r="B3302" s="295"/>
      <c r="C3302" s="295"/>
      <c r="D3302" s="312"/>
      <c r="E3302" s="310"/>
      <c r="F3302" s="310"/>
      <c r="G3302" s="310"/>
      <c r="H3302" s="311"/>
      <c r="I3302" s="249"/>
      <c r="J3302" s="249"/>
      <c r="K3302" s="92"/>
    </row>
    <row r="3303" spans="2:11" x14ac:dyDescent="0.2">
      <c r="B3303" s="295"/>
      <c r="C3303" s="295"/>
      <c r="D3303" s="312"/>
      <c r="E3303" s="310"/>
      <c r="F3303" s="310"/>
      <c r="G3303" s="310"/>
      <c r="H3303" s="311"/>
      <c r="I3303" s="249"/>
      <c r="J3303" s="249"/>
      <c r="K3303" s="92"/>
    </row>
    <row r="3304" spans="2:11" x14ac:dyDescent="0.2">
      <c r="B3304" s="295"/>
      <c r="C3304" s="295"/>
      <c r="D3304" s="312"/>
      <c r="E3304" s="310"/>
      <c r="F3304" s="310"/>
      <c r="G3304" s="310"/>
      <c r="H3304" s="311"/>
      <c r="I3304" s="249"/>
      <c r="J3304" s="249"/>
      <c r="K3304" s="92"/>
    </row>
    <row r="3305" spans="2:11" x14ac:dyDescent="0.2">
      <c r="B3305" s="295"/>
      <c r="C3305" s="295"/>
      <c r="D3305" s="312"/>
      <c r="E3305" s="310"/>
      <c r="F3305" s="310"/>
      <c r="G3305" s="310"/>
      <c r="H3305" s="311"/>
      <c r="I3305" s="249"/>
      <c r="J3305" s="249"/>
      <c r="K3305" s="92"/>
    </row>
    <row r="3306" spans="2:11" x14ac:dyDescent="0.2">
      <c r="B3306" s="295"/>
      <c r="C3306" s="295"/>
      <c r="D3306" s="312"/>
      <c r="E3306" s="310"/>
      <c r="F3306" s="310"/>
      <c r="G3306" s="310"/>
      <c r="H3306" s="311"/>
      <c r="I3306" s="249"/>
      <c r="J3306" s="249"/>
      <c r="K3306" s="92"/>
    </row>
    <row r="3307" spans="2:11" x14ac:dyDescent="0.2">
      <c r="B3307" s="295"/>
      <c r="C3307" s="295"/>
      <c r="D3307" s="312"/>
      <c r="E3307" s="310"/>
      <c r="F3307" s="310"/>
      <c r="G3307" s="310"/>
      <c r="H3307" s="311"/>
      <c r="I3307" s="249"/>
      <c r="J3307" s="249"/>
      <c r="K3307" s="92"/>
    </row>
    <row r="3308" spans="2:11" x14ac:dyDescent="0.2">
      <c r="B3308" s="295"/>
      <c r="C3308" s="295"/>
      <c r="D3308" s="312"/>
      <c r="E3308" s="310"/>
      <c r="F3308" s="310"/>
      <c r="G3308" s="310"/>
      <c r="H3308" s="311"/>
      <c r="I3308" s="249"/>
      <c r="J3308" s="249"/>
      <c r="K3308" s="92"/>
    </row>
    <row r="3309" spans="2:11" x14ac:dyDescent="0.2">
      <c r="B3309" s="295"/>
      <c r="C3309" s="295"/>
      <c r="D3309" s="312"/>
      <c r="E3309" s="310"/>
      <c r="F3309" s="310"/>
      <c r="G3309" s="310"/>
      <c r="H3309" s="311"/>
      <c r="I3309" s="249"/>
      <c r="J3309" s="249"/>
      <c r="K3309" s="92"/>
    </row>
    <row r="3310" spans="2:11" x14ac:dyDescent="0.2">
      <c r="B3310" s="295"/>
      <c r="C3310" s="295"/>
      <c r="D3310" s="312"/>
      <c r="E3310" s="310"/>
      <c r="F3310" s="310"/>
      <c r="G3310" s="310"/>
      <c r="H3310" s="311"/>
      <c r="I3310" s="249"/>
      <c r="J3310" s="249"/>
      <c r="K3310" s="92"/>
    </row>
    <row r="3311" spans="2:11" x14ac:dyDescent="0.2">
      <c r="B3311" s="295"/>
      <c r="C3311" s="295"/>
      <c r="D3311" s="312"/>
      <c r="E3311" s="310"/>
      <c r="F3311" s="310"/>
      <c r="G3311" s="310"/>
      <c r="H3311" s="311"/>
      <c r="I3311" s="249"/>
      <c r="J3311" s="249"/>
      <c r="K3311" s="92"/>
    </row>
    <row r="3312" spans="2:11" x14ac:dyDescent="0.2">
      <c r="B3312" s="295"/>
      <c r="C3312" s="295"/>
      <c r="D3312" s="312"/>
      <c r="E3312" s="310"/>
      <c r="F3312" s="310"/>
      <c r="G3312" s="310"/>
      <c r="H3312" s="311"/>
      <c r="I3312" s="249"/>
      <c r="J3312" s="249"/>
      <c r="K3312" s="92"/>
    </row>
    <row r="3313" spans="2:11" x14ac:dyDescent="0.2">
      <c r="B3313" s="295"/>
      <c r="C3313" s="295"/>
      <c r="D3313" s="312"/>
      <c r="E3313" s="310"/>
      <c r="F3313" s="310"/>
      <c r="G3313" s="310"/>
      <c r="H3313" s="311"/>
      <c r="I3313" s="249"/>
      <c r="J3313" s="249"/>
      <c r="K3313" s="92"/>
    </row>
    <row r="3314" spans="2:11" x14ac:dyDescent="0.2">
      <c r="B3314" s="295"/>
      <c r="C3314" s="295"/>
      <c r="D3314" s="312"/>
      <c r="E3314" s="310"/>
      <c r="F3314" s="310"/>
      <c r="G3314" s="310"/>
      <c r="H3314" s="311"/>
      <c r="I3314" s="249"/>
      <c r="J3314" s="249"/>
      <c r="K3314" s="92"/>
    </row>
    <row r="3315" spans="2:11" x14ac:dyDescent="0.2">
      <c r="B3315" s="295"/>
      <c r="C3315" s="295"/>
      <c r="D3315" s="312"/>
      <c r="E3315" s="310"/>
      <c r="F3315" s="310"/>
      <c r="G3315" s="310"/>
      <c r="H3315" s="311"/>
      <c r="I3315" s="249"/>
      <c r="J3315" s="249"/>
      <c r="K3315" s="92"/>
    </row>
    <row r="3316" spans="2:11" x14ac:dyDescent="0.2">
      <c r="B3316" s="295"/>
      <c r="C3316" s="295"/>
      <c r="D3316" s="312"/>
      <c r="E3316" s="310"/>
      <c r="F3316" s="310"/>
      <c r="G3316" s="310"/>
      <c r="H3316" s="311"/>
      <c r="I3316" s="249"/>
      <c r="J3316" s="249"/>
      <c r="K3316" s="92"/>
    </row>
    <row r="3317" spans="2:11" x14ac:dyDescent="0.2">
      <c r="B3317" s="295"/>
      <c r="C3317" s="295"/>
      <c r="D3317" s="312"/>
      <c r="E3317" s="310"/>
      <c r="F3317" s="310"/>
      <c r="G3317" s="310"/>
      <c r="H3317" s="311"/>
      <c r="I3317" s="249"/>
      <c r="J3317" s="249"/>
      <c r="K3317" s="92"/>
    </row>
    <row r="3318" spans="2:11" x14ac:dyDescent="0.2">
      <c r="B3318" s="295"/>
      <c r="C3318" s="295"/>
      <c r="D3318" s="312"/>
      <c r="E3318" s="310"/>
      <c r="F3318" s="310"/>
      <c r="G3318" s="310"/>
      <c r="H3318" s="311"/>
      <c r="I3318" s="249"/>
      <c r="J3318" s="249"/>
      <c r="K3318" s="92"/>
    </row>
    <row r="3319" spans="2:11" x14ac:dyDescent="0.2">
      <c r="B3319" s="295"/>
      <c r="C3319" s="295"/>
      <c r="D3319" s="312"/>
      <c r="E3319" s="310"/>
      <c r="F3319" s="310"/>
      <c r="G3319" s="310"/>
      <c r="H3319" s="311"/>
      <c r="I3319" s="249"/>
      <c r="J3319" s="249"/>
      <c r="K3319" s="92"/>
    </row>
    <row r="3320" spans="2:11" x14ac:dyDescent="0.2">
      <c r="B3320" s="295"/>
      <c r="C3320" s="295"/>
      <c r="D3320" s="312"/>
      <c r="E3320" s="310"/>
      <c r="F3320" s="310"/>
      <c r="G3320" s="310"/>
      <c r="H3320" s="311"/>
      <c r="I3320" s="249"/>
      <c r="J3320" s="249"/>
      <c r="K3320" s="92"/>
    </row>
    <row r="3321" spans="2:11" x14ac:dyDescent="0.2">
      <c r="B3321" s="295"/>
      <c r="C3321" s="295"/>
      <c r="D3321" s="312"/>
      <c r="E3321" s="310"/>
      <c r="F3321" s="310"/>
      <c r="G3321" s="310"/>
      <c r="H3321" s="311"/>
      <c r="I3321" s="249"/>
      <c r="J3321" s="249"/>
      <c r="K3321" s="92"/>
    </row>
    <row r="3322" spans="2:11" x14ac:dyDescent="0.2">
      <c r="B3322" s="295"/>
      <c r="C3322" s="295"/>
      <c r="D3322" s="312"/>
      <c r="E3322" s="310"/>
      <c r="F3322" s="310"/>
      <c r="G3322" s="310"/>
      <c r="H3322" s="311"/>
      <c r="I3322" s="249"/>
      <c r="J3322" s="249"/>
      <c r="K3322" s="92"/>
    </row>
    <row r="3323" spans="2:11" x14ac:dyDescent="0.2">
      <c r="B3323" s="295"/>
      <c r="C3323" s="295"/>
      <c r="D3323" s="312"/>
      <c r="E3323" s="310"/>
      <c r="F3323" s="310"/>
      <c r="G3323" s="310"/>
      <c r="H3323" s="311"/>
      <c r="I3323" s="249"/>
      <c r="J3323" s="249"/>
      <c r="K3323" s="92"/>
    </row>
    <row r="3324" spans="2:11" x14ac:dyDescent="0.2">
      <c r="B3324" s="295"/>
      <c r="C3324" s="295"/>
      <c r="D3324" s="312"/>
      <c r="E3324" s="310"/>
      <c r="F3324" s="310"/>
      <c r="G3324" s="310"/>
      <c r="H3324" s="311"/>
      <c r="I3324" s="249"/>
      <c r="J3324" s="249"/>
      <c r="K3324" s="92"/>
    </row>
    <row r="3325" spans="2:11" x14ac:dyDescent="0.2">
      <c r="B3325" s="295"/>
      <c r="C3325" s="295"/>
      <c r="D3325" s="312"/>
      <c r="E3325" s="310"/>
      <c r="F3325" s="310"/>
      <c r="G3325" s="310"/>
      <c r="H3325" s="311"/>
      <c r="I3325" s="249"/>
      <c r="J3325" s="249"/>
      <c r="K3325" s="92"/>
    </row>
    <row r="3326" spans="2:11" x14ac:dyDescent="0.2">
      <c r="B3326" s="295"/>
      <c r="C3326" s="295"/>
      <c r="D3326" s="312"/>
      <c r="E3326" s="310"/>
      <c r="F3326" s="310"/>
      <c r="G3326" s="310"/>
      <c r="H3326" s="311"/>
      <c r="I3326" s="249"/>
      <c r="J3326" s="249"/>
      <c r="K3326" s="92"/>
    </row>
    <row r="3327" spans="2:11" x14ac:dyDescent="0.2">
      <c r="B3327" s="295"/>
      <c r="C3327" s="295"/>
      <c r="D3327" s="312"/>
      <c r="E3327" s="310"/>
      <c r="F3327" s="310"/>
      <c r="G3327" s="310"/>
      <c r="H3327" s="311"/>
      <c r="I3327" s="249"/>
      <c r="J3327" s="249"/>
      <c r="K3327" s="92"/>
    </row>
    <row r="3328" spans="2:11" x14ac:dyDescent="0.2">
      <c r="B3328" s="295"/>
      <c r="C3328" s="295"/>
      <c r="D3328" s="312"/>
      <c r="E3328" s="310"/>
      <c r="F3328" s="310"/>
      <c r="G3328" s="310"/>
      <c r="H3328" s="311"/>
      <c r="I3328" s="249"/>
      <c r="J3328" s="249"/>
      <c r="K3328" s="92"/>
    </row>
    <row r="3329" spans="2:11" x14ac:dyDescent="0.2">
      <c r="B3329" s="295"/>
      <c r="C3329" s="295"/>
      <c r="D3329" s="312"/>
      <c r="E3329" s="310"/>
      <c r="F3329" s="310"/>
      <c r="G3329" s="310"/>
      <c r="H3329" s="311"/>
      <c r="I3329" s="249"/>
      <c r="J3329" s="249"/>
      <c r="K3329" s="92"/>
    </row>
    <row r="3330" spans="2:11" x14ac:dyDescent="0.2">
      <c r="B3330" s="295"/>
      <c r="C3330" s="295"/>
      <c r="D3330" s="312"/>
      <c r="E3330" s="310"/>
      <c r="F3330" s="310"/>
      <c r="G3330" s="310"/>
      <c r="H3330" s="311"/>
      <c r="I3330" s="249"/>
      <c r="J3330" s="249"/>
      <c r="K3330" s="92"/>
    </row>
    <row r="3331" spans="2:11" x14ac:dyDescent="0.2">
      <c r="B3331" s="295"/>
      <c r="C3331" s="295"/>
      <c r="D3331" s="312"/>
      <c r="E3331" s="310"/>
      <c r="F3331" s="310"/>
      <c r="G3331" s="310"/>
      <c r="H3331" s="311"/>
      <c r="I3331" s="249"/>
      <c r="J3331" s="249"/>
      <c r="K3331" s="92"/>
    </row>
    <row r="3332" spans="2:11" x14ac:dyDescent="0.2">
      <c r="B3332" s="295"/>
      <c r="C3332" s="295"/>
      <c r="D3332" s="312"/>
      <c r="E3332" s="310"/>
      <c r="F3332" s="310"/>
      <c r="G3332" s="310"/>
      <c r="H3332" s="311"/>
      <c r="I3332" s="249"/>
      <c r="J3332" s="249"/>
      <c r="K3332" s="92"/>
    </row>
    <row r="3333" spans="2:11" x14ac:dyDescent="0.2">
      <c r="B3333" s="295"/>
      <c r="C3333" s="295"/>
      <c r="D3333" s="312"/>
      <c r="E3333" s="310"/>
      <c r="F3333" s="310"/>
      <c r="G3333" s="310"/>
      <c r="H3333" s="311"/>
      <c r="I3333" s="249"/>
      <c r="J3333" s="249"/>
      <c r="K3333" s="92"/>
    </row>
    <row r="3334" spans="2:11" x14ac:dyDescent="0.2">
      <c r="B3334" s="295"/>
      <c r="C3334" s="295"/>
      <c r="D3334" s="312"/>
      <c r="E3334" s="310"/>
      <c r="F3334" s="310"/>
      <c r="G3334" s="310"/>
      <c r="H3334" s="311"/>
      <c r="I3334" s="249"/>
      <c r="J3334" s="249"/>
      <c r="K3334" s="92"/>
    </row>
    <row r="3335" spans="2:11" x14ac:dyDescent="0.2">
      <c r="B3335" s="295"/>
      <c r="C3335" s="295"/>
      <c r="D3335" s="312"/>
      <c r="E3335" s="310"/>
      <c r="F3335" s="310"/>
      <c r="G3335" s="310"/>
      <c r="H3335" s="311"/>
      <c r="I3335" s="249"/>
      <c r="J3335" s="249"/>
      <c r="K3335" s="92"/>
    </row>
    <row r="3336" spans="2:11" x14ac:dyDescent="0.2">
      <c r="B3336" s="295"/>
      <c r="C3336" s="295"/>
      <c r="D3336" s="312"/>
      <c r="E3336" s="310"/>
      <c r="F3336" s="310"/>
      <c r="G3336" s="310"/>
      <c r="H3336" s="311"/>
      <c r="I3336" s="249"/>
      <c r="J3336" s="249"/>
      <c r="K3336" s="92"/>
    </row>
    <row r="3337" spans="2:11" x14ac:dyDescent="0.2">
      <c r="B3337" s="295"/>
      <c r="C3337" s="295"/>
      <c r="D3337" s="312"/>
      <c r="E3337" s="310"/>
      <c r="F3337" s="310"/>
      <c r="G3337" s="310"/>
      <c r="H3337" s="311"/>
      <c r="I3337" s="249"/>
      <c r="J3337" s="249"/>
      <c r="K3337" s="92"/>
    </row>
    <row r="3338" spans="2:11" x14ac:dyDescent="0.2">
      <c r="B3338" s="295"/>
      <c r="C3338" s="295"/>
      <c r="D3338" s="312"/>
      <c r="E3338" s="310"/>
      <c r="F3338" s="310"/>
      <c r="G3338" s="310"/>
      <c r="H3338" s="311"/>
      <c r="I3338" s="249"/>
      <c r="J3338" s="249"/>
      <c r="K3338" s="92"/>
    </row>
    <row r="3339" spans="2:11" x14ac:dyDescent="0.2">
      <c r="B3339" s="295"/>
      <c r="C3339" s="295"/>
      <c r="D3339" s="312"/>
      <c r="E3339" s="310"/>
      <c r="F3339" s="310"/>
      <c r="G3339" s="310"/>
      <c r="H3339" s="311"/>
      <c r="I3339" s="249"/>
      <c r="J3339" s="249"/>
      <c r="K3339" s="92"/>
    </row>
    <row r="3340" spans="2:11" x14ac:dyDescent="0.2">
      <c r="B3340" s="295"/>
      <c r="C3340" s="295"/>
      <c r="D3340" s="312"/>
      <c r="E3340" s="310"/>
      <c r="F3340" s="310"/>
      <c r="G3340" s="310"/>
      <c r="H3340" s="311"/>
      <c r="I3340" s="249"/>
      <c r="J3340" s="249"/>
      <c r="K3340" s="92"/>
    </row>
    <row r="3341" spans="2:11" x14ac:dyDescent="0.2">
      <c r="B3341" s="295"/>
      <c r="C3341" s="295"/>
      <c r="D3341" s="312"/>
      <c r="E3341" s="310"/>
      <c r="F3341" s="310"/>
      <c r="G3341" s="310"/>
      <c r="H3341" s="311"/>
      <c r="I3341" s="249"/>
      <c r="J3341" s="249"/>
      <c r="K3341" s="92"/>
    </row>
    <row r="3342" spans="2:11" x14ac:dyDescent="0.2">
      <c r="B3342" s="295"/>
      <c r="C3342" s="295"/>
      <c r="D3342" s="312"/>
      <c r="E3342" s="310"/>
      <c r="F3342" s="310"/>
      <c r="G3342" s="310"/>
      <c r="H3342" s="311"/>
      <c r="I3342" s="249"/>
      <c r="J3342" s="249"/>
      <c r="K3342" s="92"/>
    </row>
    <row r="3343" spans="2:11" x14ac:dyDescent="0.2">
      <c r="B3343" s="295"/>
      <c r="C3343" s="295"/>
      <c r="D3343" s="312"/>
      <c r="E3343" s="310"/>
      <c r="F3343" s="310"/>
      <c r="G3343" s="310"/>
      <c r="H3343" s="311"/>
      <c r="I3343" s="249"/>
      <c r="J3343" s="249"/>
      <c r="K3343" s="92"/>
    </row>
    <row r="3344" spans="2:11" x14ac:dyDescent="0.2">
      <c r="B3344" s="295"/>
      <c r="C3344" s="295"/>
      <c r="D3344" s="312"/>
      <c r="E3344" s="310"/>
      <c r="F3344" s="310"/>
      <c r="G3344" s="310"/>
      <c r="H3344" s="311"/>
      <c r="I3344" s="249"/>
      <c r="J3344" s="249"/>
      <c r="K3344" s="92"/>
    </row>
    <row r="3345" spans="2:11" x14ac:dyDescent="0.2">
      <c r="B3345" s="295"/>
      <c r="C3345" s="295"/>
      <c r="D3345" s="312"/>
      <c r="E3345" s="310"/>
      <c r="F3345" s="310"/>
      <c r="G3345" s="310"/>
      <c r="H3345" s="311"/>
      <c r="I3345" s="249"/>
      <c r="J3345" s="249"/>
      <c r="K3345" s="92"/>
    </row>
    <row r="3346" spans="2:11" x14ac:dyDescent="0.2">
      <c r="B3346" s="295"/>
      <c r="C3346" s="295"/>
      <c r="D3346" s="312"/>
      <c r="E3346" s="310"/>
      <c r="F3346" s="310"/>
      <c r="G3346" s="310"/>
      <c r="H3346" s="311"/>
      <c r="I3346" s="249"/>
      <c r="J3346" s="249"/>
      <c r="K3346" s="92"/>
    </row>
    <row r="3347" spans="2:11" x14ac:dyDescent="0.2">
      <c r="B3347" s="295"/>
      <c r="C3347" s="295"/>
      <c r="D3347" s="312"/>
      <c r="E3347" s="310"/>
      <c r="F3347" s="310"/>
      <c r="G3347" s="310"/>
      <c r="H3347" s="311"/>
      <c r="I3347" s="249"/>
      <c r="J3347" s="249"/>
      <c r="K3347" s="92"/>
    </row>
    <row r="3348" spans="2:11" x14ac:dyDescent="0.2">
      <c r="B3348" s="295"/>
      <c r="C3348" s="295"/>
      <c r="D3348" s="312"/>
      <c r="E3348" s="310"/>
      <c r="F3348" s="310"/>
      <c r="G3348" s="310"/>
      <c r="H3348" s="311"/>
      <c r="I3348" s="249"/>
      <c r="J3348" s="249"/>
      <c r="K3348" s="92"/>
    </row>
    <row r="3349" spans="2:11" x14ac:dyDescent="0.2">
      <c r="B3349" s="295"/>
      <c r="C3349" s="295"/>
      <c r="D3349" s="312"/>
      <c r="E3349" s="310"/>
      <c r="F3349" s="310"/>
      <c r="G3349" s="310"/>
      <c r="H3349" s="311"/>
      <c r="I3349" s="249"/>
      <c r="J3349" s="249"/>
      <c r="K3349" s="92"/>
    </row>
    <row r="3350" spans="2:11" x14ac:dyDescent="0.2">
      <c r="B3350" s="295"/>
      <c r="C3350" s="295"/>
      <c r="D3350" s="312"/>
      <c r="E3350" s="310"/>
      <c r="F3350" s="310"/>
      <c r="G3350" s="310"/>
      <c r="H3350" s="311"/>
      <c r="I3350" s="249"/>
      <c r="J3350" s="249"/>
      <c r="K3350" s="92"/>
    </row>
    <row r="3351" spans="2:11" x14ac:dyDescent="0.2">
      <c r="B3351" s="295"/>
      <c r="C3351" s="295"/>
      <c r="D3351" s="312"/>
      <c r="E3351" s="310"/>
      <c r="F3351" s="310"/>
      <c r="G3351" s="310"/>
      <c r="H3351" s="311"/>
      <c r="I3351" s="249"/>
      <c r="J3351" s="249"/>
      <c r="K3351" s="92"/>
    </row>
    <row r="3352" spans="2:11" x14ac:dyDescent="0.2">
      <c r="B3352" s="295"/>
      <c r="C3352" s="295"/>
      <c r="D3352" s="312"/>
      <c r="E3352" s="310"/>
      <c r="F3352" s="310"/>
      <c r="G3352" s="310"/>
      <c r="H3352" s="311"/>
      <c r="I3352" s="249"/>
      <c r="J3352" s="249"/>
      <c r="K3352" s="92"/>
    </row>
    <row r="3353" spans="2:11" x14ac:dyDescent="0.2">
      <c r="B3353" s="295"/>
      <c r="C3353" s="295"/>
      <c r="D3353" s="312"/>
      <c r="E3353" s="310"/>
      <c r="F3353" s="310"/>
      <c r="G3353" s="310"/>
      <c r="H3353" s="311"/>
      <c r="I3353" s="249"/>
      <c r="J3353" s="249"/>
      <c r="K3353" s="92"/>
    </row>
    <row r="3354" spans="2:11" x14ac:dyDescent="0.2">
      <c r="B3354" s="295"/>
      <c r="C3354" s="295"/>
      <c r="D3354" s="312"/>
      <c r="E3354" s="310"/>
      <c r="F3354" s="310"/>
      <c r="G3354" s="310"/>
      <c r="H3354" s="311"/>
      <c r="I3354" s="249"/>
      <c r="J3354" s="249"/>
      <c r="K3354" s="92"/>
    </row>
    <row r="3355" spans="2:11" x14ac:dyDescent="0.2">
      <c r="B3355" s="295"/>
      <c r="C3355" s="295"/>
      <c r="D3355" s="312"/>
      <c r="E3355" s="310"/>
      <c r="F3355" s="310"/>
      <c r="G3355" s="310"/>
      <c r="H3355" s="311"/>
      <c r="I3355" s="249"/>
      <c r="J3355" s="249"/>
      <c r="K3355" s="92"/>
    </row>
    <row r="3356" spans="2:11" x14ac:dyDescent="0.2">
      <c r="B3356" s="295"/>
      <c r="C3356" s="295"/>
      <c r="D3356" s="312"/>
      <c r="E3356" s="310"/>
      <c r="F3356" s="310"/>
      <c r="G3356" s="310"/>
      <c r="H3356" s="311"/>
      <c r="I3356" s="249"/>
      <c r="J3356" s="249"/>
      <c r="K3356" s="92"/>
    </row>
    <row r="3357" spans="2:11" x14ac:dyDescent="0.2">
      <c r="B3357" s="295"/>
      <c r="C3357" s="295"/>
      <c r="D3357" s="312"/>
      <c r="E3357" s="310"/>
      <c r="F3357" s="310"/>
      <c r="G3357" s="310"/>
      <c r="H3357" s="311"/>
      <c r="I3357" s="249"/>
      <c r="J3357" s="249"/>
      <c r="K3357" s="92"/>
    </row>
    <row r="3358" spans="2:11" x14ac:dyDescent="0.2">
      <c r="B3358" s="295"/>
      <c r="C3358" s="295"/>
      <c r="D3358" s="312"/>
      <c r="E3358" s="310"/>
      <c r="F3358" s="310"/>
      <c r="G3358" s="310"/>
      <c r="H3358" s="311"/>
      <c r="I3358" s="249"/>
      <c r="J3358" s="249"/>
      <c r="K3358" s="92"/>
    </row>
    <row r="3359" spans="2:11" x14ac:dyDescent="0.2">
      <c r="B3359" s="295"/>
      <c r="C3359" s="295"/>
      <c r="D3359" s="312"/>
      <c r="E3359" s="310"/>
      <c r="F3359" s="310"/>
      <c r="G3359" s="310"/>
      <c r="H3359" s="311"/>
      <c r="I3359" s="249"/>
      <c r="J3359" s="249"/>
      <c r="K3359" s="92"/>
    </row>
    <row r="3360" spans="2:11" x14ac:dyDescent="0.2">
      <c r="B3360" s="295"/>
      <c r="C3360" s="295"/>
      <c r="D3360" s="312"/>
      <c r="E3360" s="310"/>
      <c r="F3360" s="310"/>
      <c r="G3360" s="310"/>
      <c r="H3360" s="311"/>
      <c r="I3360" s="249"/>
      <c r="J3360" s="249"/>
      <c r="K3360" s="92"/>
    </row>
    <row r="3361" spans="2:11" x14ac:dyDescent="0.2">
      <c r="B3361" s="295"/>
      <c r="C3361" s="295"/>
      <c r="D3361" s="312"/>
      <c r="E3361" s="310"/>
      <c r="F3361" s="310"/>
      <c r="G3361" s="310"/>
      <c r="H3361" s="311"/>
      <c r="I3361" s="249"/>
      <c r="J3361" s="249"/>
      <c r="K3361" s="92"/>
    </row>
    <row r="3362" spans="2:11" x14ac:dyDescent="0.2">
      <c r="B3362" s="295"/>
      <c r="C3362" s="295"/>
      <c r="D3362" s="312"/>
      <c r="E3362" s="310"/>
      <c r="F3362" s="310"/>
      <c r="G3362" s="310"/>
      <c r="H3362" s="311"/>
      <c r="I3362" s="249"/>
      <c r="J3362" s="249"/>
      <c r="K3362" s="92"/>
    </row>
    <row r="3363" spans="2:11" x14ac:dyDescent="0.2">
      <c r="B3363" s="295"/>
      <c r="C3363" s="295"/>
      <c r="D3363" s="312"/>
      <c r="E3363" s="310"/>
      <c r="F3363" s="310"/>
      <c r="G3363" s="310"/>
      <c r="H3363" s="311"/>
      <c r="I3363" s="249"/>
      <c r="J3363" s="249"/>
      <c r="K3363" s="92"/>
    </row>
    <row r="3364" spans="2:11" x14ac:dyDescent="0.2">
      <c r="B3364" s="295"/>
      <c r="C3364" s="295"/>
      <c r="D3364" s="312"/>
      <c r="E3364" s="310"/>
      <c r="F3364" s="310"/>
      <c r="G3364" s="310"/>
      <c r="H3364" s="311"/>
      <c r="I3364" s="249"/>
      <c r="J3364" s="249"/>
      <c r="K3364" s="92"/>
    </row>
    <row r="3365" spans="2:11" x14ac:dyDescent="0.2">
      <c r="B3365" s="295"/>
      <c r="C3365" s="295"/>
      <c r="D3365" s="312"/>
      <c r="E3365" s="310"/>
      <c r="F3365" s="310"/>
      <c r="G3365" s="310"/>
      <c r="H3365" s="311"/>
      <c r="I3365" s="249"/>
      <c r="J3365" s="249"/>
      <c r="K3365" s="92"/>
    </row>
    <row r="3366" spans="2:11" x14ac:dyDescent="0.2">
      <c r="B3366" s="295"/>
      <c r="C3366" s="295"/>
      <c r="D3366" s="312"/>
      <c r="E3366" s="310"/>
      <c r="F3366" s="310"/>
      <c r="G3366" s="310"/>
      <c r="H3366" s="311"/>
      <c r="I3366" s="249"/>
      <c r="J3366" s="249"/>
      <c r="K3366" s="92"/>
    </row>
    <row r="3367" spans="2:11" x14ac:dyDescent="0.2">
      <c r="B3367" s="295"/>
      <c r="C3367" s="295"/>
      <c r="D3367" s="312"/>
      <c r="E3367" s="310"/>
      <c r="F3367" s="310"/>
      <c r="G3367" s="310"/>
      <c r="H3367" s="311"/>
      <c r="I3367" s="249"/>
      <c r="J3367" s="249"/>
      <c r="K3367" s="92"/>
    </row>
    <row r="3368" spans="2:11" x14ac:dyDescent="0.2">
      <c r="B3368" s="295"/>
      <c r="C3368" s="295"/>
      <c r="D3368" s="312"/>
      <c r="E3368" s="310"/>
      <c r="F3368" s="310"/>
      <c r="G3368" s="310"/>
      <c r="H3368" s="311"/>
      <c r="I3368" s="249"/>
      <c r="J3368" s="249"/>
      <c r="K3368" s="92"/>
    </row>
    <row r="3369" spans="2:11" x14ac:dyDescent="0.2">
      <c r="B3369" s="295"/>
      <c r="C3369" s="295"/>
      <c r="D3369" s="312"/>
      <c r="E3369" s="310"/>
      <c r="F3369" s="310"/>
      <c r="G3369" s="310"/>
      <c r="H3369" s="311"/>
      <c r="I3369" s="249"/>
      <c r="J3369" s="249"/>
      <c r="K3369" s="92"/>
    </row>
    <row r="3370" spans="2:11" x14ac:dyDescent="0.2">
      <c r="B3370" s="295"/>
      <c r="C3370" s="295"/>
      <c r="D3370" s="312"/>
      <c r="E3370" s="310"/>
      <c r="F3370" s="310"/>
      <c r="G3370" s="310"/>
      <c r="H3370" s="311"/>
      <c r="I3370" s="249"/>
      <c r="J3370" s="249"/>
      <c r="K3370" s="92"/>
    </row>
    <row r="3371" spans="2:11" x14ac:dyDescent="0.2">
      <c r="B3371" s="295"/>
      <c r="C3371" s="295"/>
      <c r="D3371" s="312"/>
      <c r="E3371" s="310"/>
      <c r="F3371" s="310"/>
      <c r="G3371" s="310"/>
      <c r="H3371" s="311"/>
      <c r="I3371" s="249"/>
      <c r="J3371" s="249"/>
      <c r="K3371" s="92"/>
    </row>
    <row r="3372" spans="2:11" x14ac:dyDescent="0.2">
      <c r="B3372" s="295"/>
      <c r="C3372" s="295"/>
      <c r="D3372" s="312"/>
      <c r="E3372" s="310"/>
      <c r="F3372" s="310"/>
      <c r="G3372" s="310"/>
      <c r="H3372" s="311"/>
      <c r="I3372" s="249"/>
      <c r="J3372" s="249"/>
      <c r="K3372" s="92"/>
    </row>
    <row r="3373" spans="2:11" x14ac:dyDescent="0.2">
      <c r="B3373" s="295"/>
      <c r="C3373" s="295"/>
      <c r="D3373" s="312"/>
      <c r="E3373" s="310"/>
      <c r="F3373" s="310"/>
      <c r="G3373" s="310"/>
      <c r="H3373" s="311"/>
      <c r="I3373" s="249"/>
      <c r="J3373" s="249"/>
      <c r="K3373" s="92"/>
    </row>
    <row r="3374" spans="2:11" x14ac:dyDescent="0.2">
      <c r="B3374" s="295"/>
      <c r="C3374" s="295"/>
      <c r="D3374" s="312"/>
      <c r="E3374" s="310"/>
      <c r="F3374" s="310"/>
      <c r="G3374" s="310"/>
      <c r="H3374" s="311"/>
      <c r="I3374" s="249"/>
      <c r="J3374" s="249"/>
      <c r="K3374" s="92"/>
    </row>
    <row r="3375" spans="2:11" x14ac:dyDescent="0.2">
      <c r="B3375" s="295"/>
      <c r="C3375" s="295"/>
      <c r="D3375" s="312"/>
      <c r="E3375" s="310"/>
      <c r="F3375" s="310"/>
      <c r="G3375" s="310"/>
      <c r="H3375" s="311"/>
      <c r="I3375" s="249"/>
      <c r="J3375" s="249"/>
      <c r="K3375" s="92"/>
    </row>
    <row r="3376" spans="2:11" x14ac:dyDescent="0.2">
      <c r="B3376" s="295"/>
      <c r="C3376" s="295"/>
      <c r="D3376" s="312"/>
      <c r="E3376" s="310"/>
      <c r="F3376" s="310"/>
      <c r="G3376" s="310"/>
      <c r="H3376" s="311"/>
      <c r="I3376" s="249"/>
      <c r="J3376" s="249"/>
      <c r="K3376" s="92"/>
    </row>
    <row r="3377" spans="2:11" x14ac:dyDescent="0.2">
      <c r="B3377" s="295"/>
      <c r="C3377" s="295"/>
      <c r="D3377" s="312"/>
      <c r="E3377" s="310"/>
      <c r="F3377" s="310"/>
      <c r="G3377" s="310"/>
      <c r="H3377" s="311"/>
      <c r="I3377" s="249"/>
      <c r="J3377" s="249"/>
      <c r="K3377" s="92"/>
    </row>
    <row r="3378" spans="2:11" x14ac:dyDescent="0.2">
      <c r="B3378" s="295"/>
      <c r="C3378" s="295"/>
      <c r="D3378" s="312"/>
      <c r="E3378" s="310"/>
      <c r="F3378" s="310"/>
      <c r="G3378" s="310"/>
      <c r="H3378" s="311"/>
      <c r="I3378" s="249"/>
      <c r="J3378" s="249"/>
      <c r="K3378" s="92"/>
    </row>
    <row r="3379" spans="2:11" x14ac:dyDescent="0.2">
      <c r="B3379" s="295"/>
      <c r="C3379" s="295"/>
      <c r="D3379" s="312"/>
      <c r="E3379" s="310"/>
      <c r="F3379" s="310"/>
      <c r="G3379" s="310"/>
      <c r="H3379" s="311"/>
      <c r="I3379" s="249"/>
      <c r="J3379" s="249"/>
      <c r="K3379" s="92"/>
    </row>
    <row r="3380" spans="2:11" x14ac:dyDescent="0.2">
      <c r="B3380" s="295"/>
      <c r="C3380" s="295"/>
      <c r="D3380" s="312"/>
      <c r="E3380" s="310"/>
      <c r="F3380" s="310"/>
      <c r="G3380" s="310"/>
      <c r="H3380" s="311"/>
      <c r="I3380" s="249"/>
      <c r="J3380" s="249"/>
      <c r="K3380" s="92"/>
    </row>
    <row r="3381" spans="2:11" x14ac:dyDescent="0.2">
      <c r="B3381" s="295"/>
      <c r="C3381" s="295"/>
      <c r="D3381" s="312"/>
      <c r="E3381" s="310"/>
      <c r="F3381" s="310"/>
      <c r="G3381" s="310"/>
      <c r="H3381" s="311"/>
      <c r="I3381" s="249"/>
      <c r="J3381" s="249"/>
      <c r="K3381" s="92"/>
    </row>
    <row r="3382" spans="2:11" x14ac:dyDescent="0.2">
      <c r="B3382" s="295"/>
      <c r="C3382" s="295"/>
      <c r="D3382" s="312"/>
      <c r="E3382" s="310"/>
      <c r="F3382" s="310"/>
      <c r="G3382" s="310"/>
      <c r="H3382" s="311"/>
      <c r="I3382" s="249"/>
      <c r="J3382" s="249"/>
      <c r="K3382" s="92"/>
    </row>
    <row r="3383" spans="2:11" x14ac:dyDescent="0.2">
      <c r="B3383" s="295"/>
      <c r="C3383" s="295"/>
      <c r="D3383" s="312"/>
      <c r="E3383" s="310"/>
      <c r="F3383" s="310"/>
      <c r="G3383" s="310"/>
      <c r="H3383" s="311"/>
      <c r="I3383" s="249"/>
      <c r="J3383" s="249"/>
      <c r="K3383" s="92"/>
    </row>
    <row r="3384" spans="2:11" x14ac:dyDescent="0.2">
      <c r="B3384" s="295"/>
      <c r="C3384" s="295"/>
      <c r="D3384" s="312"/>
      <c r="E3384" s="310"/>
      <c r="F3384" s="310"/>
      <c r="G3384" s="310"/>
      <c r="H3384" s="311"/>
      <c r="I3384" s="249"/>
      <c r="J3384" s="249"/>
      <c r="K3384" s="92"/>
    </row>
    <row r="3385" spans="2:11" x14ac:dyDescent="0.2">
      <c r="B3385" s="295"/>
      <c r="C3385" s="295"/>
      <c r="D3385" s="312"/>
      <c r="E3385" s="310"/>
      <c r="F3385" s="310"/>
      <c r="G3385" s="310"/>
      <c r="H3385" s="311"/>
      <c r="I3385" s="249"/>
      <c r="J3385" s="249"/>
      <c r="K3385" s="92"/>
    </row>
    <row r="3386" spans="2:11" x14ac:dyDescent="0.2">
      <c r="B3386" s="295"/>
      <c r="C3386" s="295"/>
      <c r="D3386" s="312"/>
      <c r="E3386" s="310"/>
      <c r="F3386" s="310"/>
      <c r="G3386" s="310"/>
      <c r="H3386" s="311"/>
      <c r="I3386" s="249"/>
      <c r="J3386" s="249"/>
      <c r="K3386" s="92"/>
    </row>
    <row r="3387" spans="2:11" x14ac:dyDescent="0.2">
      <c r="B3387" s="295"/>
      <c r="C3387" s="295"/>
      <c r="D3387" s="312"/>
      <c r="E3387" s="310"/>
      <c r="F3387" s="310"/>
      <c r="G3387" s="310"/>
      <c r="H3387" s="311"/>
      <c r="I3387" s="249"/>
      <c r="J3387" s="249"/>
      <c r="K3387" s="92"/>
    </row>
    <row r="3388" spans="2:11" x14ac:dyDescent="0.2">
      <c r="B3388" s="295"/>
      <c r="C3388" s="295"/>
      <c r="D3388" s="312"/>
      <c r="E3388" s="310"/>
      <c r="F3388" s="310"/>
      <c r="G3388" s="310"/>
      <c r="H3388" s="311"/>
      <c r="I3388" s="249"/>
      <c r="J3388" s="249"/>
      <c r="K3388" s="92"/>
    </row>
    <row r="3389" spans="2:11" x14ac:dyDescent="0.2">
      <c r="B3389" s="295"/>
      <c r="C3389" s="295"/>
      <c r="D3389" s="312"/>
      <c r="E3389" s="310"/>
      <c r="F3389" s="310"/>
      <c r="G3389" s="310"/>
      <c r="H3389" s="311"/>
      <c r="I3389" s="249"/>
      <c r="J3389" s="249"/>
      <c r="K3389" s="92"/>
    </row>
    <row r="3390" spans="2:11" x14ac:dyDescent="0.2">
      <c r="B3390" s="295"/>
      <c r="C3390" s="295"/>
      <c r="D3390" s="312"/>
      <c r="E3390" s="310"/>
      <c r="F3390" s="310"/>
      <c r="G3390" s="310"/>
      <c r="H3390" s="311"/>
      <c r="I3390" s="249"/>
      <c r="J3390" s="249"/>
      <c r="K3390" s="92"/>
    </row>
    <row r="3391" spans="2:11" x14ac:dyDescent="0.2">
      <c r="B3391" s="295"/>
      <c r="C3391" s="295"/>
      <c r="D3391" s="312"/>
      <c r="E3391" s="310"/>
      <c r="F3391" s="310"/>
      <c r="G3391" s="310"/>
      <c r="H3391" s="311"/>
      <c r="I3391" s="249"/>
      <c r="J3391" s="249"/>
      <c r="K3391" s="92"/>
    </row>
    <row r="3392" spans="2:11" x14ac:dyDescent="0.2">
      <c r="B3392" s="295"/>
      <c r="C3392" s="295"/>
      <c r="D3392" s="312"/>
      <c r="E3392" s="310"/>
      <c r="F3392" s="310"/>
      <c r="G3392" s="310"/>
      <c r="H3392" s="311"/>
      <c r="I3392" s="249"/>
      <c r="J3392" s="249"/>
      <c r="K3392" s="92"/>
    </row>
    <row r="3393" spans="2:11" x14ac:dyDescent="0.2">
      <c r="B3393" s="295"/>
      <c r="C3393" s="295"/>
      <c r="D3393" s="312"/>
      <c r="E3393" s="310"/>
      <c r="F3393" s="310"/>
      <c r="G3393" s="310"/>
      <c r="H3393" s="311"/>
      <c r="I3393" s="249"/>
      <c r="J3393" s="249"/>
      <c r="K3393" s="92"/>
    </row>
    <row r="3394" spans="2:11" x14ac:dyDescent="0.2">
      <c r="B3394" s="295"/>
      <c r="C3394" s="295"/>
      <c r="D3394" s="312"/>
      <c r="E3394" s="310"/>
      <c r="F3394" s="310"/>
      <c r="G3394" s="310"/>
      <c r="H3394" s="311"/>
      <c r="I3394" s="249"/>
      <c r="J3394" s="249"/>
      <c r="K3394" s="92"/>
    </row>
    <row r="3395" spans="2:11" x14ac:dyDescent="0.2">
      <c r="B3395" s="295"/>
      <c r="C3395" s="295"/>
      <c r="D3395" s="312"/>
      <c r="E3395" s="310"/>
      <c r="F3395" s="310"/>
      <c r="G3395" s="310"/>
      <c r="H3395" s="311"/>
      <c r="I3395" s="249"/>
      <c r="J3395" s="249"/>
      <c r="K3395" s="92"/>
    </row>
    <row r="3396" spans="2:11" x14ac:dyDescent="0.2">
      <c r="B3396" s="295"/>
      <c r="C3396" s="295"/>
      <c r="D3396" s="312"/>
      <c r="E3396" s="310"/>
      <c r="F3396" s="310"/>
      <c r="G3396" s="310"/>
      <c r="H3396" s="311"/>
      <c r="I3396" s="249"/>
      <c r="J3396" s="249"/>
      <c r="K3396" s="92"/>
    </row>
    <row r="3397" spans="2:11" x14ac:dyDescent="0.2">
      <c r="B3397" s="295"/>
      <c r="C3397" s="295"/>
      <c r="D3397" s="312"/>
      <c r="E3397" s="310"/>
      <c r="F3397" s="310"/>
      <c r="G3397" s="310"/>
      <c r="H3397" s="311"/>
      <c r="I3397" s="249"/>
      <c r="J3397" s="249"/>
      <c r="K3397" s="92"/>
    </row>
    <row r="3398" spans="2:11" x14ac:dyDescent="0.2">
      <c r="B3398" s="295"/>
      <c r="C3398" s="295"/>
      <c r="D3398" s="312"/>
      <c r="E3398" s="310"/>
      <c r="F3398" s="310"/>
      <c r="G3398" s="310"/>
      <c r="H3398" s="311"/>
      <c r="I3398" s="249"/>
      <c r="J3398" s="249"/>
      <c r="K3398" s="92"/>
    </row>
    <row r="3399" spans="2:11" x14ac:dyDescent="0.2">
      <c r="B3399" s="295"/>
      <c r="C3399" s="295"/>
      <c r="D3399" s="312"/>
      <c r="E3399" s="310"/>
      <c r="F3399" s="310"/>
      <c r="G3399" s="310"/>
      <c r="H3399" s="311"/>
      <c r="I3399" s="249"/>
      <c r="J3399" s="249"/>
      <c r="K3399" s="92"/>
    </row>
    <row r="3400" spans="2:11" x14ac:dyDescent="0.2">
      <c r="B3400" s="295"/>
      <c r="C3400" s="295"/>
      <c r="D3400" s="312"/>
      <c r="E3400" s="310"/>
      <c r="F3400" s="310"/>
      <c r="G3400" s="310"/>
      <c r="H3400" s="311"/>
      <c r="I3400" s="249"/>
      <c r="J3400" s="249"/>
      <c r="K3400" s="92"/>
    </row>
    <row r="3401" spans="2:11" x14ac:dyDescent="0.2">
      <c r="B3401" s="295"/>
      <c r="C3401" s="295"/>
      <c r="D3401" s="312"/>
      <c r="E3401" s="310"/>
      <c r="F3401" s="310"/>
      <c r="G3401" s="310"/>
      <c r="H3401" s="311"/>
      <c r="I3401" s="249"/>
      <c r="J3401" s="249"/>
      <c r="K3401" s="92"/>
    </row>
    <row r="3402" spans="2:11" x14ac:dyDescent="0.2">
      <c r="B3402" s="295"/>
      <c r="C3402" s="295"/>
      <c r="D3402" s="312"/>
      <c r="E3402" s="310"/>
      <c r="F3402" s="310"/>
      <c r="G3402" s="310"/>
      <c r="H3402" s="311"/>
      <c r="I3402" s="249"/>
      <c r="J3402" s="249"/>
      <c r="K3402" s="92"/>
    </row>
    <row r="3403" spans="2:11" x14ac:dyDescent="0.2">
      <c r="B3403" s="295"/>
      <c r="C3403" s="295"/>
      <c r="D3403" s="312"/>
      <c r="E3403" s="310"/>
      <c r="F3403" s="310"/>
      <c r="G3403" s="310"/>
      <c r="H3403" s="311"/>
      <c r="I3403" s="249"/>
      <c r="J3403" s="249"/>
      <c r="K3403" s="92"/>
    </row>
    <row r="3404" spans="2:11" x14ac:dyDescent="0.2">
      <c r="B3404" s="295"/>
      <c r="C3404" s="295"/>
      <c r="D3404" s="312"/>
      <c r="E3404" s="310"/>
      <c r="F3404" s="310"/>
      <c r="G3404" s="310"/>
      <c r="H3404" s="311"/>
      <c r="I3404" s="249"/>
      <c r="J3404" s="249"/>
      <c r="K3404" s="92"/>
    </row>
    <row r="3405" spans="2:11" x14ac:dyDescent="0.2">
      <c r="B3405" s="295"/>
      <c r="C3405" s="295"/>
      <c r="D3405" s="312"/>
      <c r="E3405" s="310"/>
      <c r="F3405" s="310"/>
      <c r="G3405" s="310"/>
      <c r="H3405" s="311"/>
      <c r="I3405" s="249"/>
      <c r="J3405" s="249"/>
      <c r="K3405" s="92"/>
    </row>
    <row r="3406" spans="2:11" x14ac:dyDescent="0.2">
      <c r="B3406" s="295"/>
      <c r="C3406" s="295"/>
      <c r="D3406" s="312"/>
      <c r="E3406" s="310"/>
      <c r="F3406" s="310"/>
      <c r="G3406" s="310"/>
      <c r="H3406" s="311"/>
      <c r="I3406" s="249"/>
      <c r="J3406" s="249"/>
      <c r="K3406" s="92"/>
    </row>
    <row r="3407" spans="2:11" x14ac:dyDescent="0.2">
      <c r="B3407" s="295"/>
      <c r="C3407" s="295"/>
      <c r="D3407" s="312"/>
      <c r="E3407" s="310"/>
      <c r="F3407" s="310"/>
      <c r="G3407" s="310"/>
      <c r="H3407" s="311"/>
      <c r="I3407" s="249"/>
      <c r="J3407" s="249"/>
      <c r="K3407" s="92"/>
    </row>
    <row r="3408" spans="2:11" x14ac:dyDescent="0.2">
      <c r="B3408" s="295"/>
      <c r="C3408" s="295"/>
      <c r="D3408" s="312"/>
      <c r="E3408" s="310"/>
      <c r="F3408" s="310"/>
      <c r="G3408" s="310"/>
      <c r="H3408" s="311"/>
      <c r="I3408" s="249"/>
      <c r="J3408" s="249"/>
      <c r="K3408" s="92"/>
    </row>
    <row r="3409" spans="2:11" x14ac:dyDescent="0.2">
      <c r="B3409" s="295"/>
      <c r="C3409" s="295"/>
      <c r="D3409" s="312"/>
      <c r="E3409" s="310"/>
      <c r="F3409" s="310"/>
      <c r="G3409" s="310"/>
      <c r="H3409" s="311"/>
      <c r="I3409" s="249"/>
      <c r="J3409" s="249"/>
      <c r="K3409" s="92"/>
    </row>
    <row r="3410" spans="2:11" x14ac:dyDescent="0.2">
      <c r="B3410" s="295"/>
      <c r="C3410" s="295"/>
      <c r="D3410" s="312"/>
      <c r="E3410" s="310"/>
      <c r="F3410" s="310"/>
      <c r="G3410" s="310"/>
      <c r="H3410" s="311"/>
      <c r="I3410" s="249"/>
      <c r="J3410" s="249"/>
      <c r="K3410" s="92"/>
    </row>
    <row r="3411" spans="2:11" x14ac:dyDescent="0.2">
      <c r="B3411" s="295"/>
      <c r="C3411" s="295"/>
      <c r="D3411" s="312"/>
      <c r="E3411" s="310"/>
      <c r="F3411" s="310"/>
      <c r="G3411" s="310"/>
      <c r="H3411" s="311"/>
      <c r="I3411" s="249"/>
      <c r="J3411" s="249"/>
      <c r="K3411" s="92"/>
    </row>
    <row r="3412" spans="2:11" x14ac:dyDescent="0.2">
      <c r="B3412" s="295"/>
      <c r="C3412" s="295"/>
      <c r="D3412" s="312"/>
      <c r="E3412" s="310"/>
      <c r="F3412" s="310"/>
      <c r="G3412" s="310"/>
      <c r="H3412" s="311"/>
      <c r="I3412" s="249"/>
      <c r="J3412" s="249"/>
      <c r="K3412" s="92"/>
    </row>
    <row r="3413" spans="2:11" x14ac:dyDescent="0.2">
      <c r="B3413" s="295"/>
      <c r="C3413" s="295"/>
      <c r="D3413" s="312"/>
      <c r="E3413" s="310"/>
      <c r="F3413" s="310"/>
      <c r="G3413" s="310"/>
      <c r="H3413" s="311"/>
      <c r="I3413" s="249"/>
      <c r="J3413" s="249"/>
      <c r="K3413" s="92"/>
    </row>
    <row r="3414" spans="2:11" x14ac:dyDescent="0.2">
      <c r="B3414" s="295"/>
      <c r="C3414" s="295"/>
      <c r="D3414" s="312"/>
      <c r="E3414" s="310"/>
      <c r="F3414" s="310"/>
      <c r="G3414" s="310"/>
      <c r="H3414" s="311"/>
      <c r="I3414" s="249"/>
      <c r="J3414" s="249"/>
      <c r="K3414" s="92"/>
    </row>
    <row r="3415" spans="2:11" x14ac:dyDescent="0.2">
      <c r="B3415" s="295"/>
      <c r="C3415" s="295"/>
      <c r="D3415" s="312"/>
      <c r="E3415" s="310"/>
      <c r="F3415" s="310"/>
      <c r="G3415" s="310"/>
      <c r="H3415" s="311"/>
      <c r="I3415" s="249"/>
      <c r="J3415" s="249"/>
      <c r="K3415" s="92"/>
    </row>
    <row r="3416" spans="2:11" x14ac:dyDescent="0.2">
      <c r="B3416" s="295"/>
      <c r="C3416" s="295"/>
      <c r="D3416" s="312"/>
      <c r="E3416" s="310"/>
      <c r="F3416" s="310"/>
      <c r="G3416" s="310"/>
      <c r="H3416" s="311"/>
      <c r="I3416" s="249"/>
      <c r="J3416" s="249"/>
      <c r="K3416" s="92"/>
    </row>
    <row r="3417" spans="2:11" x14ac:dyDescent="0.2">
      <c r="B3417" s="295"/>
      <c r="C3417" s="295"/>
      <c r="D3417" s="312"/>
      <c r="E3417" s="310"/>
      <c r="F3417" s="310"/>
      <c r="G3417" s="310"/>
      <c r="H3417" s="311"/>
      <c r="I3417" s="249"/>
      <c r="J3417" s="249"/>
      <c r="K3417" s="92"/>
    </row>
    <row r="3418" spans="2:11" x14ac:dyDescent="0.2">
      <c r="B3418" s="295"/>
      <c r="C3418" s="295"/>
      <c r="D3418" s="312"/>
      <c r="E3418" s="310"/>
      <c r="F3418" s="310"/>
      <c r="G3418" s="310"/>
      <c r="H3418" s="311"/>
      <c r="I3418" s="249"/>
      <c r="J3418" s="249"/>
      <c r="K3418" s="92"/>
    </row>
    <row r="3419" spans="2:11" x14ac:dyDescent="0.2">
      <c r="B3419" s="295"/>
      <c r="C3419" s="295"/>
      <c r="D3419" s="312"/>
      <c r="E3419" s="310"/>
      <c r="F3419" s="310"/>
      <c r="G3419" s="310"/>
      <c r="H3419" s="311"/>
      <c r="I3419" s="249"/>
      <c r="J3419" s="249"/>
      <c r="K3419" s="92"/>
    </row>
    <row r="3420" spans="2:11" x14ac:dyDescent="0.2">
      <c r="B3420" s="295"/>
      <c r="C3420" s="295"/>
      <c r="D3420" s="312"/>
      <c r="E3420" s="310"/>
      <c r="F3420" s="310"/>
      <c r="G3420" s="310"/>
      <c r="H3420" s="311"/>
      <c r="I3420" s="249"/>
      <c r="J3420" s="249"/>
      <c r="K3420" s="92"/>
    </row>
    <row r="3421" spans="2:11" x14ac:dyDescent="0.2">
      <c r="B3421" s="295"/>
      <c r="C3421" s="295"/>
      <c r="D3421" s="312"/>
      <c r="E3421" s="310"/>
      <c r="F3421" s="310"/>
      <c r="G3421" s="310"/>
      <c r="H3421" s="311"/>
      <c r="I3421" s="249"/>
      <c r="J3421" s="249"/>
      <c r="K3421" s="92"/>
    </row>
    <row r="3422" spans="2:11" x14ac:dyDescent="0.2">
      <c r="B3422" s="295"/>
      <c r="C3422" s="295"/>
      <c r="D3422" s="312"/>
      <c r="E3422" s="310"/>
      <c r="F3422" s="310"/>
      <c r="G3422" s="310"/>
      <c r="H3422" s="311"/>
      <c r="I3422" s="249"/>
      <c r="J3422" s="249"/>
      <c r="K3422" s="92"/>
    </row>
    <row r="3423" spans="2:11" x14ac:dyDescent="0.2">
      <c r="B3423" s="295"/>
      <c r="C3423" s="295"/>
      <c r="D3423" s="312"/>
      <c r="E3423" s="310"/>
      <c r="F3423" s="310"/>
      <c r="G3423" s="310"/>
      <c r="H3423" s="311"/>
      <c r="I3423" s="249"/>
      <c r="J3423" s="249"/>
      <c r="K3423" s="92"/>
    </row>
    <row r="3424" spans="2:11" x14ac:dyDescent="0.2">
      <c r="B3424" s="295"/>
      <c r="C3424" s="295"/>
      <c r="D3424" s="312"/>
      <c r="E3424" s="310"/>
      <c r="F3424" s="310"/>
      <c r="G3424" s="310"/>
      <c r="H3424" s="311"/>
      <c r="I3424" s="249"/>
      <c r="J3424" s="249"/>
      <c r="K3424" s="92"/>
    </row>
    <row r="3425" spans="2:11" x14ac:dyDescent="0.2">
      <c r="B3425" s="295"/>
      <c r="C3425" s="295"/>
      <c r="D3425" s="312"/>
      <c r="E3425" s="310"/>
      <c r="F3425" s="310"/>
      <c r="G3425" s="310"/>
      <c r="H3425" s="311"/>
      <c r="I3425" s="249"/>
      <c r="J3425" s="249"/>
      <c r="K3425" s="92"/>
    </row>
    <row r="3426" spans="2:11" x14ac:dyDescent="0.2">
      <c r="B3426" s="295"/>
      <c r="C3426" s="295"/>
      <c r="D3426" s="312"/>
      <c r="E3426" s="310"/>
      <c r="F3426" s="310"/>
      <c r="G3426" s="310"/>
      <c r="H3426" s="311"/>
      <c r="I3426" s="249"/>
      <c r="J3426" s="249"/>
      <c r="K3426" s="92"/>
    </row>
    <row r="3427" spans="2:11" x14ac:dyDescent="0.2">
      <c r="B3427" s="295"/>
      <c r="C3427" s="295"/>
      <c r="D3427" s="312"/>
      <c r="E3427" s="310"/>
      <c r="F3427" s="310"/>
      <c r="G3427" s="310"/>
      <c r="H3427" s="311"/>
      <c r="I3427" s="249"/>
      <c r="J3427" s="249"/>
      <c r="K3427" s="92"/>
    </row>
    <row r="3428" spans="2:11" x14ac:dyDescent="0.2">
      <c r="B3428" s="295"/>
      <c r="C3428" s="295"/>
      <c r="D3428" s="312"/>
      <c r="E3428" s="310"/>
      <c r="F3428" s="310"/>
      <c r="G3428" s="310"/>
      <c r="H3428" s="311"/>
      <c r="I3428" s="249"/>
      <c r="J3428" s="249"/>
      <c r="K3428" s="92"/>
    </row>
    <row r="3429" spans="2:11" x14ac:dyDescent="0.2">
      <c r="B3429" s="295"/>
      <c r="C3429" s="295"/>
      <c r="D3429" s="312"/>
      <c r="E3429" s="310"/>
      <c r="F3429" s="310"/>
      <c r="G3429" s="310"/>
      <c r="H3429" s="311"/>
      <c r="I3429" s="249"/>
      <c r="J3429" s="249"/>
      <c r="K3429" s="92"/>
    </row>
    <row r="3430" spans="2:11" x14ac:dyDescent="0.2">
      <c r="B3430" s="295"/>
      <c r="C3430" s="295"/>
      <c r="D3430" s="312"/>
      <c r="E3430" s="310"/>
      <c r="F3430" s="310"/>
      <c r="G3430" s="310"/>
      <c r="H3430" s="311"/>
      <c r="I3430" s="249"/>
      <c r="J3430" s="249"/>
      <c r="K3430" s="92"/>
    </row>
    <row r="3431" spans="2:11" x14ac:dyDescent="0.2">
      <c r="B3431" s="295"/>
      <c r="C3431" s="295"/>
      <c r="D3431" s="312"/>
      <c r="E3431" s="310"/>
      <c r="F3431" s="310"/>
      <c r="G3431" s="310"/>
      <c r="H3431" s="311"/>
      <c r="I3431" s="249"/>
      <c r="J3431" s="249"/>
      <c r="K3431" s="92"/>
    </row>
    <row r="3432" spans="2:11" x14ac:dyDescent="0.2">
      <c r="B3432" s="295"/>
      <c r="C3432" s="295"/>
      <c r="D3432" s="312"/>
      <c r="E3432" s="310"/>
      <c r="F3432" s="310"/>
      <c r="G3432" s="310"/>
      <c r="H3432" s="311"/>
      <c r="I3432" s="249"/>
      <c r="J3432" s="249"/>
      <c r="K3432" s="92"/>
    </row>
    <row r="3433" spans="2:11" x14ac:dyDescent="0.2">
      <c r="B3433" s="295"/>
      <c r="C3433" s="295"/>
      <c r="D3433" s="312"/>
      <c r="E3433" s="310"/>
      <c r="F3433" s="310"/>
      <c r="G3433" s="310"/>
      <c r="H3433" s="311"/>
      <c r="I3433" s="249"/>
      <c r="J3433" s="249"/>
      <c r="K3433" s="92"/>
    </row>
    <row r="3434" spans="2:11" x14ac:dyDescent="0.2">
      <c r="B3434" s="295"/>
      <c r="C3434" s="295"/>
      <c r="D3434" s="312"/>
      <c r="E3434" s="310"/>
      <c r="F3434" s="310"/>
      <c r="G3434" s="310"/>
      <c r="H3434" s="311"/>
      <c r="I3434" s="249"/>
      <c r="J3434" s="249"/>
      <c r="K3434" s="92"/>
    </row>
    <row r="3435" spans="2:11" x14ac:dyDescent="0.2">
      <c r="B3435" s="295"/>
      <c r="C3435" s="295"/>
      <c r="D3435" s="312"/>
      <c r="E3435" s="310"/>
      <c r="F3435" s="310"/>
      <c r="G3435" s="310"/>
      <c r="H3435" s="311"/>
      <c r="I3435" s="249"/>
      <c r="J3435" s="249"/>
      <c r="K3435" s="92"/>
    </row>
    <row r="3436" spans="2:11" x14ac:dyDescent="0.2">
      <c r="B3436" s="295"/>
      <c r="C3436" s="295"/>
      <c r="D3436" s="312"/>
      <c r="E3436" s="310"/>
      <c r="F3436" s="310"/>
      <c r="G3436" s="310"/>
      <c r="H3436" s="311"/>
      <c r="I3436" s="249"/>
      <c r="J3436" s="249"/>
      <c r="K3436" s="92"/>
    </row>
    <row r="3437" spans="2:11" x14ac:dyDescent="0.2">
      <c r="B3437" s="295"/>
      <c r="C3437" s="295"/>
      <c r="D3437" s="312"/>
      <c r="E3437" s="310"/>
      <c r="F3437" s="310"/>
      <c r="G3437" s="310"/>
      <c r="H3437" s="311"/>
      <c r="I3437" s="249"/>
      <c r="J3437" s="249"/>
      <c r="K3437" s="92"/>
    </row>
    <row r="3438" spans="2:11" x14ac:dyDescent="0.2">
      <c r="B3438" s="295"/>
      <c r="C3438" s="295"/>
      <c r="D3438" s="312"/>
      <c r="E3438" s="310"/>
      <c r="F3438" s="310"/>
      <c r="G3438" s="310"/>
      <c r="H3438" s="311"/>
      <c r="I3438" s="249"/>
      <c r="J3438" s="249"/>
      <c r="K3438" s="92"/>
    </row>
    <row r="3439" spans="2:11" x14ac:dyDescent="0.2">
      <c r="B3439" s="295"/>
      <c r="C3439" s="295"/>
      <c r="D3439" s="312"/>
      <c r="E3439" s="310"/>
      <c r="F3439" s="310"/>
      <c r="G3439" s="310"/>
      <c r="H3439" s="311"/>
      <c r="I3439" s="249"/>
      <c r="J3439" s="249"/>
      <c r="K3439" s="92"/>
    </row>
    <row r="3440" spans="2:11" x14ac:dyDescent="0.2">
      <c r="B3440" s="295"/>
      <c r="C3440" s="295"/>
      <c r="D3440" s="312"/>
      <c r="E3440" s="310"/>
      <c r="F3440" s="310"/>
      <c r="G3440" s="310"/>
      <c r="H3440" s="311"/>
      <c r="I3440" s="249"/>
      <c r="J3440" s="249"/>
      <c r="K3440" s="92"/>
    </row>
    <row r="3441" spans="2:11" x14ac:dyDescent="0.2">
      <c r="B3441" s="295"/>
      <c r="C3441" s="295"/>
      <c r="D3441" s="312"/>
      <c r="E3441" s="310"/>
      <c r="F3441" s="310"/>
      <c r="G3441" s="310"/>
      <c r="H3441" s="311"/>
      <c r="I3441" s="249"/>
      <c r="J3441" s="249"/>
      <c r="K3441" s="92"/>
    </row>
    <row r="3442" spans="2:11" x14ac:dyDescent="0.2">
      <c r="B3442" s="295"/>
      <c r="C3442" s="295"/>
      <c r="D3442" s="312"/>
      <c r="E3442" s="310"/>
      <c r="F3442" s="310"/>
      <c r="G3442" s="310"/>
      <c r="H3442" s="311"/>
      <c r="I3442" s="249"/>
      <c r="J3442" s="249"/>
      <c r="K3442" s="92"/>
    </row>
    <row r="3443" spans="2:11" x14ac:dyDescent="0.2">
      <c r="B3443" s="295"/>
      <c r="C3443" s="295"/>
      <c r="D3443" s="312"/>
      <c r="E3443" s="310"/>
      <c r="F3443" s="310"/>
      <c r="G3443" s="310"/>
      <c r="H3443" s="311"/>
      <c r="I3443" s="249"/>
      <c r="J3443" s="249"/>
      <c r="K3443" s="92"/>
    </row>
    <row r="3444" spans="2:11" x14ac:dyDescent="0.2">
      <c r="B3444" s="295"/>
      <c r="C3444" s="295"/>
      <c r="D3444" s="312"/>
      <c r="E3444" s="310"/>
      <c r="F3444" s="310"/>
      <c r="G3444" s="310"/>
      <c r="H3444" s="311"/>
      <c r="I3444" s="249"/>
      <c r="J3444" s="249"/>
      <c r="K3444" s="92"/>
    </row>
    <row r="3445" spans="2:11" x14ac:dyDescent="0.2">
      <c r="B3445" s="295"/>
      <c r="C3445" s="295"/>
      <c r="D3445" s="312"/>
      <c r="E3445" s="310"/>
      <c r="F3445" s="310"/>
      <c r="G3445" s="310"/>
      <c r="H3445" s="311"/>
      <c r="I3445" s="249"/>
      <c r="J3445" s="249"/>
      <c r="K3445" s="92"/>
    </row>
    <row r="3446" spans="2:11" x14ac:dyDescent="0.2">
      <c r="B3446" s="295"/>
      <c r="C3446" s="295"/>
      <c r="D3446" s="312"/>
      <c r="E3446" s="310"/>
      <c r="F3446" s="310"/>
      <c r="G3446" s="310"/>
      <c r="H3446" s="311"/>
      <c r="I3446" s="249"/>
      <c r="J3446" s="249"/>
      <c r="K3446" s="92"/>
    </row>
    <row r="3447" spans="2:11" x14ac:dyDescent="0.2">
      <c r="B3447" s="295"/>
      <c r="C3447" s="295"/>
      <c r="D3447" s="312"/>
      <c r="E3447" s="310"/>
      <c r="F3447" s="310"/>
      <c r="G3447" s="310"/>
      <c r="H3447" s="311"/>
      <c r="I3447" s="249"/>
      <c r="J3447" s="249"/>
      <c r="K3447" s="92"/>
    </row>
    <row r="3448" spans="2:11" x14ac:dyDescent="0.2">
      <c r="B3448" s="295"/>
      <c r="C3448" s="295"/>
      <c r="D3448" s="312"/>
      <c r="E3448" s="310"/>
      <c r="F3448" s="310"/>
      <c r="G3448" s="310"/>
      <c r="H3448" s="311"/>
      <c r="I3448" s="249"/>
      <c r="J3448" s="249"/>
      <c r="K3448" s="92"/>
    </row>
    <row r="3449" spans="2:11" x14ac:dyDescent="0.2">
      <c r="B3449" s="295"/>
      <c r="C3449" s="295"/>
      <c r="D3449" s="312"/>
      <c r="E3449" s="310"/>
      <c r="F3449" s="310"/>
      <c r="G3449" s="310"/>
      <c r="H3449" s="311"/>
      <c r="I3449" s="249"/>
      <c r="J3449" s="249"/>
      <c r="K3449" s="92"/>
    </row>
    <row r="3450" spans="2:11" x14ac:dyDescent="0.2">
      <c r="B3450" s="295"/>
      <c r="C3450" s="295"/>
      <c r="D3450" s="312"/>
      <c r="E3450" s="310"/>
      <c r="F3450" s="310"/>
      <c r="G3450" s="310"/>
      <c r="H3450" s="311"/>
      <c r="I3450" s="249"/>
      <c r="J3450" s="249"/>
      <c r="K3450" s="92"/>
    </row>
    <row r="3451" spans="2:11" x14ac:dyDescent="0.2">
      <c r="B3451" s="295"/>
      <c r="C3451" s="295"/>
      <c r="D3451" s="312"/>
      <c r="E3451" s="310"/>
      <c r="F3451" s="310"/>
      <c r="G3451" s="310"/>
      <c r="H3451" s="311"/>
      <c r="I3451" s="249"/>
      <c r="J3451" s="249"/>
      <c r="K3451" s="92"/>
    </row>
    <row r="3452" spans="2:11" x14ac:dyDescent="0.2">
      <c r="B3452" s="295"/>
      <c r="C3452" s="295"/>
      <c r="D3452" s="312"/>
      <c r="E3452" s="310"/>
      <c r="F3452" s="310"/>
      <c r="G3452" s="310"/>
      <c r="H3452" s="311"/>
      <c r="I3452" s="249"/>
      <c r="J3452" s="249"/>
      <c r="K3452" s="92"/>
    </row>
    <row r="3453" spans="2:11" x14ac:dyDescent="0.2">
      <c r="B3453" s="295"/>
      <c r="C3453" s="295"/>
      <c r="D3453" s="312"/>
      <c r="E3453" s="310"/>
      <c r="F3453" s="310"/>
      <c r="G3453" s="310"/>
      <c r="H3453" s="311"/>
      <c r="I3453" s="249"/>
      <c r="J3453" s="249"/>
      <c r="K3453" s="92"/>
    </row>
    <row r="3454" spans="2:11" x14ac:dyDescent="0.2">
      <c r="B3454" s="295"/>
      <c r="C3454" s="295"/>
      <c r="D3454" s="312"/>
      <c r="E3454" s="310"/>
      <c r="F3454" s="310"/>
      <c r="G3454" s="310"/>
      <c r="H3454" s="311"/>
      <c r="I3454" s="249"/>
      <c r="J3454" s="249"/>
      <c r="K3454" s="92"/>
    </row>
    <row r="3455" spans="2:11" x14ac:dyDescent="0.2">
      <c r="B3455" s="295"/>
      <c r="C3455" s="295"/>
      <c r="D3455" s="312"/>
      <c r="E3455" s="310"/>
      <c r="F3455" s="310"/>
      <c r="G3455" s="310"/>
      <c r="H3455" s="311"/>
      <c r="I3455" s="249"/>
      <c r="J3455" s="249"/>
      <c r="K3455" s="92"/>
    </row>
    <row r="3456" spans="2:11" x14ac:dyDescent="0.2">
      <c r="B3456" s="295"/>
      <c r="C3456" s="295"/>
      <c r="D3456" s="312"/>
      <c r="E3456" s="310"/>
      <c r="F3456" s="310"/>
      <c r="G3456" s="310"/>
      <c r="H3456" s="311"/>
      <c r="I3456" s="249"/>
      <c r="J3456" s="249"/>
      <c r="K3456" s="92"/>
    </row>
    <row r="3457" spans="2:11" x14ac:dyDescent="0.2">
      <c r="B3457" s="295"/>
      <c r="C3457" s="295"/>
      <c r="D3457" s="312"/>
      <c r="E3457" s="310"/>
      <c r="F3457" s="310"/>
      <c r="G3457" s="310"/>
      <c r="H3457" s="311"/>
      <c r="I3457" s="249"/>
      <c r="J3457" s="249"/>
      <c r="K3457" s="92"/>
    </row>
    <row r="3458" spans="2:11" x14ac:dyDescent="0.2">
      <c r="B3458" s="295"/>
      <c r="C3458" s="295"/>
      <c r="D3458" s="312"/>
      <c r="E3458" s="310"/>
      <c r="F3458" s="310"/>
      <c r="G3458" s="310"/>
      <c r="H3458" s="311"/>
      <c r="I3458" s="249"/>
      <c r="J3458" s="249"/>
      <c r="K3458" s="92"/>
    </row>
    <row r="3459" spans="2:11" x14ac:dyDescent="0.2">
      <c r="B3459" s="295"/>
      <c r="C3459" s="295"/>
      <c r="D3459" s="312"/>
      <c r="E3459" s="310"/>
      <c r="F3459" s="310"/>
      <c r="G3459" s="310"/>
      <c r="H3459" s="311"/>
      <c r="I3459" s="249"/>
      <c r="J3459" s="249"/>
      <c r="K3459" s="92"/>
    </row>
    <row r="3460" spans="2:11" x14ac:dyDescent="0.2">
      <c r="B3460" s="295"/>
      <c r="C3460" s="295"/>
      <c r="D3460" s="312"/>
      <c r="E3460" s="310"/>
      <c r="F3460" s="310"/>
      <c r="G3460" s="310"/>
      <c r="H3460" s="311"/>
      <c r="I3460" s="249"/>
      <c r="J3460" s="249"/>
      <c r="K3460" s="92"/>
    </row>
    <row r="3461" spans="2:11" x14ac:dyDescent="0.2">
      <c r="B3461" s="295"/>
      <c r="C3461" s="295"/>
      <c r="D3461" s="312"/>
      <c r="E3461" s="310"/>
      <c r="F3461" s="310"/>
      <c r="G3461" s="310"/>
      <c r="H3461" s="311"/>
      <c r="I3461" s="249"/>
      <c r="J3461" s="249"/>
      <c r="K3461" s="92"/>
    </row>
    <row r="3462" spans="2:11" x14ac:dyDescent="0.2">
      <c r="B3462" s="295"/>
      <c r="C3462" s="295"/>
      <c r="D3462" s="312"/>
      <c r="E3462" s="310"/>
      <c r="F3462" s="310"/>
      <c r="G3462" s="310"/>
      <c r="H3462" s="311"/>
      <c r="I3462" s="249"/>
      <c r="J3462" s="249"/>
      <c r="K3462" s="92"/>
    </row>
    <row r="3463" spans="2:11" x14ac:dyDescent="0.2">
      <c r="B3463" s="295"/>
      <c r="C3463" s="295"/>
      <c r="D3463" s="312"/>
      <c r="E3463" s="310"/>
      <c r="F3463" s="310"/>
      <c r="G3463" s="310"/>
      <c r="H3463" s="311"/>
      <c r="I3463" s="249"/>
      <c r="J3463" s="249"/>
      <c r="K3463" s="92"/>
    </row>
    <row r="3464" spans="2:11" x14ac:dyDescent="0.2">
      <c r="B3464" s="295"/>
      <c r="C3464" s="295"/>
      <c r="D3464" s="312"/>
      <c r="E3464" s="310"/>
      <c r="F3464" s="310"/>
      <c r="G3464" s="310"/>
      <c r="H3464" s="311"/>
      <c r="I3464" s="249"/>
      <c r="J3464" s="249"/>
      <c r="K3464" s="92"/>
    </row>
    <row r="3465" spans="2:11" x14ac:dyDescent="0.2">
      <c r="B3465" s="295"/>
      <c r="C3465" s="295"/>
      <c r="D3465" s="312"/>
      <c r="E3465" s="310"/>
      <c r="F3465" s="310"/>
      <c r="G3465" s="310"/>
      <c r="H3465" s="311"/>
      <c r="I3465" s="249"/>
      <c r="J3465" s="249"/>
      <c r="K3465" s="92"/>
    </row>
    <row r="3466" spans="2:11" x14ac:dyDescent="0.2">
      <c r="B3466" s="295"/>
      <c r="C3466" s="295"/>
      <c r="D3466" s="312"/>
      <c r="E3466" s="310"/>
      <c r="F3466" s="310"/>
      <c r="G3466" s="310"/>
      <c r="H3466" s="311"/>
      <c r="I3466" s="249"/>
      <c r="J3466" s="249"/>
      <c r="K3466" s="92"/>
    </row>
    <row r="3467" spans="2:11" x14ac:dyDescent="0.2">
      <c r="B3467" s="295"/>
      <c r="C3467" s="295"/>
      <c r="D3467" s="312"/>
      <c r="E3467" s="310"/>
      <c r="F3467" s="310"/>
      <c r="G3467" s="310"/>
      <c r="H3467" s="311"/>
      <c r="I3467" s="249"/>
      <c r="J3467" s="249"/>
      <c r="K3467" s="92"/>
    </row>
    <row r="3468" spans="2:11" x14ac:dyDescent="0.2">
      <c r="B3468" s="295"/>
      <c r="C3468" s="295"/>
      <c r="D3468" s="312"/>
      <c r="E3468" s="310"/>
      <c r="F3468" s="310"/>
      <c r="G3468" s="310"/>
      <c r="H3468" s="311"/>
      <c r="I3468" s="249"/>
      <c r="J3468" s="249"/>
      <c r="K3468" s="92"/>
    </row>
    <row r="3469" spans="2:11" x14ac:dyDescent="0.2">
      <c r="B3469" s="295"/>
      <c r="C3469" s="295"/>
      <c r="D3469" s="312"/>
      <c r="E3469" s="310"/>
      <c r="F3469" s="310"/>
      <c r="G3469" s="310"/>
      <c r="H3469" s="311"/>
      <c r="I3469" s="249"/>
      <c r="J3469" s="249"/>
      <c r="K3469" s="92"/>
    </row>
    <row r="3470" spans="2:11" x14ac:dyDescent="0.2">
      <c r="B3470" s="295"/>
      <c r="C3470" s="295"/>
      <c r="D3470" s="312"/>
      <c r="E3470" s="310"/>
      <c r="F3470" s="310"/>
      <c r="G3470" s="310"/>
      <c r="H3470" s="311"/>
      <c r="I3470" s="249"/>
      <c r="J3470" s="249"/>
      <c r="K3470" s="92"/>
    </row>
    <row r="3471" spans="2:11" x14ac:dyDescent="0.2">
      <c r="B3471" s="295"/>
      <c r="C3471" s="295"/>
      <c r="D3471" s="312"/>
      <c r="E3471" s="310"/>
      <c r="F3471" s="310"/>
      <c r="G3471" s="310"/>
      <c r="H3471" s="311"/>
      <c r="I3471" s="249"/>
      <c r="J3471" s="249"/>
      <c r="K3471" s="92"/>
    </row>
    <row r="3472" spans="2:11" x14ac:dyDescent="0.2">
      <c r="B3472" s="295"/>
      <c r="C3472" s="295"/>
      <c r="D3472" s="312"/>
      <c r="E3472" s="310"/>
      <c r="F3472" s="310"/>
      <c r="G3472" s="310"/>
      <c r="H3472" s="311"/>
      <c r="I3472" s="249"/>
      <c r="J3472" s="249"/>
      <c r="K3472" s="92"/>
    </row>
    <row r="3473" spans="2:11" x14ac:dyDescent="0.2">
      <c r="B3473" s="295"/>
      <c r="C3473" s="295"/>
      <c r="D3473" s="312"/>
      <c r="E3473" s="310"/>
      <c r="F3473" s="310"/>
      <c r="G3473" s="310"/>
      <c r="H3473" s="311"/>
      <c r="I3473" s="249"/>
      <c r="J3473" s="249"/>
      <c r="K3473" s="92"/>
    </row>
    <row r="3474" spans="2:11" x14ac:dyDescent="0.2">
      <c r="B3474" s="295"/>
      <c r="C3474" s="295"/>
      <c r="D3474" s="312"/>
      <c r="E3474" s="310"/>
      <c r="F3474" s="310"/>
      <c r="G3474" s="310"/>
      <c r="H3474" s="311"/>
      <c r="I3474" s="249"/>
      <c r="J3474" s="249"/>
      <c r="K3474" s="92"/>
    </row>
    <row r="3475" spans="2:11" x14ac:dyDescent="0.2">
      <c r="B3475" s="295"/>
      <c r="C3475" s="295"/>
      <c r="D3475" s="312"/>
      <c r="E3475" s="310"/>
      <c r="F3475" s="310"/>
      <c r="G3475" s="310"/>
      <c r="H3475" s="311"/>
      <c r="I3475" s="249"/>
      <c r="J3475" s="249"/>
      <c r="K3475" s="92"/>
    </row>
    <row r="3476" spans="2:11" x14ac:dyDescent="0.2">
      <c r="B3476" s="295"/>
      <c r="C3476" s="295"/>
      <c r="D3476" s="312"/>
      <c r="E3476" s="310"/>
      <c r="F3476" s="310"/>
      <c r="G3476" s="310"/>
      <c r="H3476" s="311"/>
      <c r="I3476" s="249"/>
      <c r="J3476" s="249"/>
      <c r="K3476" s="92"/>
    </row>
    <row r="3477" spans="2:11" x14ac:dyDescent="0.2">
      <c r="B3477" s="295"/>
      <c r="C3477" s="295"/>
      <c r="D3477" s="312"/>
      <c r="E3477" s="310"/>
      <c r="F3477" s="310"/>
      <c r="G3477" s="310"/>
      <c r="H3477" s="311"/>
      <c r="I3477" s="249"/>
      <c r="J3477" s="249"/>
      <c r="K3477" s="92"/>
    </row>
    <row r="3478" spans="2:11" x14ac:dyDescent="0.2">
      <c r="B3478" s="295"/>
      <c r="C3478" s="295"/>
      <c r="D3478" s="312"/>
      <c r="E3478" s="310"/>
      <c r="F3478" s="310"/>
      <c r="G3478" s="310"/>
      <c r="H3478" s="311"/>
      <c r="I3478" s="249"/>
      <c r="J3478" s="249"/>
      <c r="K3478" s="92"/>
    </row>
    <row r="3479" spans="2:11" x14ac:dyDescent="0.2">
      <c r="B3479" s="295"/>
      <c r="C3479" s="295"/>
      <c r="D3479" s="312"/>
      <c r="E3479" s="310"/>
      <c r="F3479" s="310"/>
      <c r="G3479" s="310"/>
      <c r="H3479" s="311"/>
      <c r="I3479" s="249"/>
      <c r="J3479" s="249"/>
      <c r="K3479" s="92"/>
    </row>
    <row r="3480" spans="2:11" x14ac:dyDescent="0.2">
      <c r="B3480" s="295"/>
      <c r="C3480" s="295"/>
      <c r="D3480" s="312"/>
      <c r="E3480" s="310"/>
      <c r="F3480" s="310"/>
      <c r="G3480" s="310"/>
      <c r="H3480" s="311"/>
      <c r="I3480" s="249"/>
      <c r="J3480" s="249"/>
      <c r="K3480" s="92"/>
    </row>
    <row r="3481" spans="2:11" x14ac:dyDescent="0.2">
      <c r="B3481" s="295"/>
      <c r="C3481" s="295"/>
      <c r="D3481" s="312"/>
      <c r="E3481" s="310"/>
      <c r="F3481" s="310"/>
      <c r="G3481" s="310"/>
      <c r="H3481" s="311"/>
      <c r="I3481" s="249"/>
      <c r="J3481" s="249"/>
      <c r="K3481" s="92"/>
    </row>
    <row r="3482" spans="2:11" x14ac:dyDescent="0.2">
      <c r="B3482" s="295"/>
      <c r="C3482" s="295"/>
      <c r="D3482" s="312"/>
      <c r="E3482" s="310"/>
      <c r="F3482" s="310"/>
      <c r="G3482" s="310"/>
      <c r="H3482" s="311"/>
      <c r="I3482" s="249"/>
      <c r="J3482" s="249"/>
      <c r="K3482" s="92"/>
    </row>
    <row r="3483" spans="2:11" x14ac:dyDescent="0.2">
      <c r="B3483" s="295"/>
      <c r="C3483" s="295"/>
      <c r="D3483" s="312"/>
      <c r="E3483" s="310"/>
      <c r="F3483" s="310"/>
      <c r="G3483" s="310"/>
      <c r="H3483" s="311"/>
      <c r="I3483" s="249"/>
      <c r="J3483" s="249"/>
      <c r="K3483" s="92"/>
    </row>
    <row r="3484" spans="2:11" x14ac:dyDescent="0.2">
      <c r="B3484" s="295"/>
      <c r="C3484" s="295"/>
      <c r="D3484" s="312"/>
      <c r="E3484" s="310"/>
      <c r="F3484" s="310"/>
      <c r="G3484" s="310"/>
      <c r="H3484" s="311"/>
      <c r="I3484" s="249"/>
      <c r="J3484" s="249"/>
      <c r="K3484" s="92"/>
    </row>
    <row r="3485" spans="2:11" x14ac:dyDescent="0.2">
      <c r="B3485" s="295"/>
      <c r="C3485" s="295"/>
      <c r="D3485" s="312"/>
      <c r="E3485" s="310"/>
      <c r="F3485" s="310"/>
      <c r="G3485" s="310"/>
      <c r="H3485" s="311"/>
      <c r="I3485" s="249"/>
      <c r="J3485" s="249"/>
      <c r="K3485" s="92"/>
    </row>
    <row r="3486" spans="2:11" x14ac:dyDescent="0.2">
      <c r="B3486" s="295"/>
      <c r="C3486" s="295"/>
      <c r="D3486" s="312"/>
      <c r="E3486" s="310"/>
      <c r="F3486" s="310"/>
      <c r="G3486" s="310"/>
      <c r="H3486" s="311"/>
      <c r="I3486" s="249"/>
      <c r="J3486" s="249"/>
      <c r="K3486" s="92"/>
    </row>
    <row r="3487" spans="2:11" x14ac:dyDescent="0.2">
      <c r="B3487" s="295"/>
      <c r="C3487" s="295"/>
      <c r="D3487" s="312"/>
      <c r="E3487" s="310"/>
      <c r="F3487" s="310"/>
      <c r="G3487" s="310"/>
      <c r="H3487" s="311"/>
      <c r="I3487" s="249"/>
      <c r="J3487" s="249"/>
      <c r="K3487" s="92"/>
    </row>
    <row r="3488" spans="2:11" x14ac:dyDescent="0.2">
      <c r="B3488" s="295"/>
      <c r="C3488" s="295"/>
      <c r="D3488" s="312"/>
      <c r="E3488" s="310"/>
      <c r="F3488" s="310"/>
      <c r="G3488" s="310"/>
      <c r="H3488" s="311"/>
      <c r="I3488" s="249"/>
      <c r="J3488" s="249"/>
      <c r="K3488" s="92"/>
    </row>
    <row r="3489" spans="2:11" x14ac:dyDescent="0.2">
      <c r="B3489" s="295"/>
      <c r="C3489" s="295"/>
      <c r="D3489" s="312"/>
      <c r="E3489" s="310"/>
      <c r="F3489" s="310"/>
      <c r="G3489" s="310"/>
      <c r="H3489" s="311"/>
      <c r="I3489" s="249"/>
      <c r="J3489" s="249"/>
      <c r="K3489" s="92"/>
    </row>
    <row r="3490" spans="2:11" x14ac:dyDescent="0.2">
      <c r="B3490" s="295"/>
      <c r="C3490" s="295"/>
      <c r="D3490" s="312"/>
      <c r="E3490" s="310"/>
      <c r="F3490" s="310"/>
      <c r="G3490" s="310"/>
      <c r="H3490" s="311"/>
      <c r="I3490" s="249"/>
      <c r="J3490" s="249"/>
      <c r="K3490" s="92"/>
    </row>
    <row r="3491" spans="2:11" x14ac:dyDescent="0.2">
      <c r="B3491" s="295"/>
      <c r="C3491" s="295"/>
      <c r="D3491" s="312"/>
      <c r="E3491" s="310"/>
      <c r="F3491" s="310"/>
      <c r="G3491" s="310"/>
      <c r="H3491" s="311"/>
      <c r="I3491" s="249"/>
      <c r="J3491" s="249"/>
      <c r="K3491" s="92"/>
    </row>
    <row r="3492" spans="2:11" x14ac:dyDescent="0.2">
      <c r="B3492" s="295"/>
      <c r="C3492" s="295"/>
      <c r="D3492" s="312"/>
      <c r="E3492" s="310"/>
      <c r="F3492" s="310"/>
      <c r="G3492" s="310"/>
      <c r="H3492" s="311"/>
      <c r="I3492" s="249"/>
      <c r="J3492" s="249"/>
      <c r="K3492" s="92"/>
    </row>
    <row r="3493" spans="2:11" x14ac:dyDescent="0.2">
      <c r="B3493" s="295"/>
      <c r="C3493" s="295"/>
      <c r="D3493" s="312"/>
      <c r="E3493" s="310"/>
      <c r="F3493" s="310"/>
      <c r="G3493" s="310"/>
      <c r="H3493" s="311"/>
      <c r="I3493" s="249"/>
      <c r="J3493" s="249"/>
      <c r="K3493" s="92"/>
    </row>
    <row r="3494" spans="2:11" x14ac:dyDescent="0.2">
      <c r="B3494" s="295"/>
      <c r="C3494" s="295"/>
      <c r="D3494" s="312"/>
      <c r="E3494" s="310"/>
      <c r="F3494" s="310"/>
      <c r="G3494" s="310"/>
      <c r="H3494" s="311"/>
      <c r="I3494" s="249"/>
      <c r="J3494" s="249"/>
      <c r="K3494" s="92"/>
    </row>
    <row r="3495" spans="2:11" x14ac:dyDescent="0.2">
      <c r="B3495" s="295"/>
      <c r="C3495" s="295"/>
      <c r="D3495" s="312"/>
      <c r="E3495" s="310"/>
      <c r="F3495" s="310"/>
      <c r="G3495" s="310"/>
      <c r="H3495" s="311"/>
      <c r="I3495" s="249"/>
      <c r="J3495" s="249"/>
      <c r="K3495" s="92"/>
    </row>
    <row r="3496" spans="2:11" x14ac:dyDescent="0.2">
      <c r="B3496" s="295"/>
      <c r="C3496" s="295"/>
      <c r="D3496" s="312"/>
      <c r="E3496" s="310"/>
      <c r="F3496" s="310"/>
      <c r="G3496" s="310"/>
      <c r="H3496" s="311"/>
      <c r="I3496" s="249"/>
      <c r="J3496" s="249"/>
      <c r="K3496" s="92"/>
    </row>
    <row r="3497" spans="2:11" x14ac:dyDescent="0.2">
      <c r="B3497" s="295"/>
      <c r="C3497" s="295"/>
      <c r="D3497" s="312"/>
      <c r="E3497" s="310"/>
      <c r="F3497" s="310"/>
      <c r="G3497" s="310"/>
      <c r="H3497" s="311"/>
      <c r="I3497" s="249"/>
      <c r="J3497" s="249"/>
      <c r="K3497" s="92"/>
    </row>
    <row r="3498" spans="2:11" x14ac:dyDescent="0.2">
      <c r="B3498" s="295"/>
      <c r="C3498" s="295"/>
      <c r="D3498" s="312"/>
      <c r="E3498" s="310"/>
      <c r="F3498" s="310"/>
      <c r="G3498" s="310"/>
      <c r="H3498" s="311"/>
      <c r="I3498" s="249"/>
      <c r="J3498" s="249"/>
      <c r="K3498" s="92"/>
    </row>
    <row r="3499" spans="2:11" x14ac:dyDescent="0.2">
      <c r="B3499" s="295"/>
      <c r="C3499" s="295"/>
      <c r="D3499" s="312"/>
      <c r="E3499" s="310"/>
      <c r="F3499" s="310"/>
      <c r="G3499" s="310"/>
      <c r="H3499" s="311"/>
      <c r="I3499" s="249"/>
      <c r="J3499" s="249"/>
      <c r="K3499" s="92"/>
    </row>
    <row r="3500" spans="2:11" x14ac:dyDescent="0.2">
      <c r="B3500" s="295"/>
      <c r="C3500" s="295"/>
      <c r="D3500" s="312"/>
      <c r="E3500" s="310"/>
      <c r="F3500" s="310"/>
      <c r="G3500" s="310"/>
      <c r="H3500" s="311"/>
      <c r="I3500" s="249"/>
      <c r="J3500" s="249"/>
      <c r="K3500" s="92"/>
    </row>
    <row r="3501" spans="2:11" x14ac:dyDescent="0.2">
      <c r="B3501" s="295"/>
      <c r="C3501" s="295"/>
      <c r="D3501" s="312"/>
      <c r="E3501" s="310"/>
      <c r="F3501" s="310"/>
      <c r="G3501" s="310"/>
      <c r="H3501" s="311"/>
      <c r="I3501" s="249"/>
      <c r="J3501" s="249"/>
      <c r="K3501" s="92"/>
    </row>
    <row r="3502" spans="2:11" x14ac:dyDescent="0.2">
      <c r="B3502" s="295"/>
      <c r="C3502" s="295"/>
      <c r="D3502" s="312"/>
      <c r="E3502" s="310"/>
      <c r="F3502" s="310"/>
      <c r="G3502" s="310"/>
      <c r="H3502" s="311"/>
      <c r="I3502" s="249"/>
      <c r="J3502" s="249"/>
      <c r="K3502" s="92"/>
    </row>
    <row r="3503" spans="2:11" x14ac:dyDescent="0.2">
      <c r="B3503" s="295"/>
      <c r="C3503" s="295"/>
      <c r="D3503" s="312"/>
      <c r="E3503" s="310"/>
      <c r="F3503" s="310"/>
      <c r="G3503" s="310"/>
      <c r="H3503" s="311"/>
      <c r="I3503" s="249"/>
      <c r="J3503" s="249"/>
      <c r="K3503" s="92"/>
    </row>
    <row r="3504" spans="2:11" x14ac:dyDescent="0.2">
      <c r="B3504" s="295"/>
      <c r="C3504" s="295"/>
      <c r="D3504" s="312"/>
      <c r="E3504" s="310"/>
      <c r="F3504" s="310"/>
      <c r="G3504" s="310"/>
      <c r="H3504" s="311"/>
      <c r="I3504" s="249"/>
      <c r="J3504" s="249"/>
      <c r="K3504" s="92"/>
    </row>
    <row r="3505" spans="2:11" x14ac:dyDescent="0.2">
      <c r="B3505" s="295"/>
      <c r="C3505" s="295"/>
      <c r="D3505" s="312"/>
      <c r="E3505" s="310"/>
      <c r="F3505" s="310"/>
      <c r="G3505" s="310"/>
      <c r="H3505" s="311"/>
      <c r="I3505" s="249"/>
      <c r="J3505" s="249"/>
      <c r="K3505" s="92"/>
    </row>
    <row r="3506" spans="2:11" x14ac:dyDescent="0.2">
      <c r="B3506" s="295"/>
      <c r="C3506" s="295"/>
      <c r="D3506" s="312"/>
      <c r="E3506" s="310"/>
      <c r="F3506" s="310"/>
      <c r="G3506" s="310"/>
      <c r="H3506" s="311"/>
      <c r="I3506" s="249"/>
      <c r="J3506" s="249"/>
      <c r="K3506" s="92"/>
    </row>
    <row r="3507" spans="2:11" x14ac:dyDescent="0.2">
      <c r="B3507" s="295"/>
      <c r="C3507" s="295"/>
      <c r="D3507" s="312"/>
      <c r="E3507" s="310"/>
      <c r="F3507" s="310"/>
      <c r="G3507" s="310"/>
      <c r="H3507" s="311"/>
      <c r="I3507" s="249"/>
      <c r="J3507" s="249"/>
      <c r="K3507" s="92"/>
    </row>
    <row r="3508" spans="2:11" x14ac:dyDescent="0.2">
      <c r="B3508" s="295"/>
      <c r="C3508" s="295"/>
      <c r="D3508" s="312"/>
      <c r="E3508" s="310"/>
      <c r="F3508" s="310"/>
      <c r="G3508" s="310"/>
      <c r="H3508" s="311"/>
      <c r="I3508" s="249"/>
      <c r="J3508" s="249"/>
      <c r="K3508" s="92"/>
    </row>
    <row r="3509" spans="2:11" x14ac:dyDescent="0.2">
      <c r="B3509" s="295"/>
      <c r="C3509" s="295"/>
      <c r="D3509" s="312"/>
      <c r="E3509" s="310"/>
      <c r="F3509" s="310"/>
      <c r="G3509" s="310"/>
      <c r="H3509" s="311"/>
      <c r="I3509" s="249"/>
      <c r="J3509" s="249"/>
      <c r="K3509" s="92"/>
    </row>
    <row r="3510" spans="2:11" x14ac:dyDescent="0.2">
      <c r="B3510" s="295"/>
      <c r="C3510" s="295"/>
      <c r="D3510" s="312"/>
      <c r="E3510" s="310"/>
      <c r="F3510" s="310"/>
      <c r="G3510" s="310"/>
      <c r="H3510" s="311"/>
      <c r="I3510" s="249"/>
      <c r="J3510" s="249"/>
      <c r="K3510" s="92"/>
    </row>
    <row r="3511" spans="2:11" x14ac:dyDescent="0.2">
      <c r="B3511" s="295"/>
      <c r="C3511" s="295"/>
      <c r="D3511" s="312"/>
      <c r="E3511" s="310"/>
      <c r="F3511" s="310"/>
      <c r="G3511" s="310"/>
      <c r="H3511" s="311"/>
      <c r="I3511" s="249"/>
      <c r="J3511" s="249"/>
      <c r="K3511" s="92"/>
    </row>
    <row r="3512" spans="2:11" x14ac:dyDescent="0.2">
      <c r="B3512" s="295"/>
      <c r="C3512" s="295"/>
      <c r="D3512" s="312"/>
      <c r="E3512" s="310"/>
      <c r="F3512" s="310"/>
      <c r="G3512" s="310"/>
      <c r="H3512" s="311"/>
      <c r="I3512" s="249"/>
      <c r="J3512" s="249"/>
      <c r="K3512" s="92"/>
    </row>
    <row r="3513" spans="2:11" x14ac:dyDescent="0.2">
      <c r="B3513" s="295"/>
      <c r="C3513" s="295"/>
      <c r="D3513" s="312"/>
      <c r="E3513" s="310"/>
      <c r="F3513" s="310"/>
      <c r="G3513" s="310"/>
      <c r="H3513" s="311"/>
      <c r="I3513" s="249"/>
      <c r="J3513" s="249"/>
      <c r="K3513" s="92"/>
    </row>
    <row r="3514" spans="2:11" x14ac:dyDescent="0.2">
      <c r="B3514" s="295"/>
      <c r="C3514" s="295"/>
      <c r="D3514" s="312"/>
      <c r="E3514" s="310"/>
      <c r="F3514" s="310"/>
      <c r="G3514" s="310"/>
      <c r="H3514" s="311"/>
      <c r="I3514" s="249"/>
      <c r="J3514" s="249"/>
      <c r="K3514" s="92"/>
    </row>
    <row r="3515" spans="2:11" x14ac:dyDescent="0.2">
      <c r="B3515" s="295"/>
      <c r="C3515" s="295"/>
      <c r="D3515" s="312"/>
      <c r="E3515" s="310"/>
      <c r="F3515" s="310"/>
      <c r="G3515" s="310"/>
      <c r="H3515" s="311"/>
      <c r="I3515" s="249"/>
      <c r="J3515" s="249"/>
      <c r="K3515" s="92"/>
    </row>
    <row r="3516" spans="2:11" x14ac:dyDescent="0.2">
      <c r="B3516" s="295"/>
      <c r="C3516" s="295"/>
      <c r="D3516" s="312"/>
      <c r="E3516" s="310"/>
      <c r="F3516" s="310"/>
      <c r="G3516" s="310"/>
      <c r="H3516" s="311"/>
      <c r="I3516" s="249"/>
      <c r="J3516" s="249"/>
      <c r="K3516" s="92"/>
    </row>
    <row r="3517" spans="2:11" x14ac:dyDescent="0.2">
      <c r="B3517" s="295"/>
      <c r="C3517" s="295"/>
      <c r="D3517" s="312"/>
      <c r="E3517" s="310"/>
      <c r="F3517" s="310"/>
      <c r="G3517" s="310"/>
      <c r="H3517" s="311"/>
      <c r="I3517" s="249"/>
      <c r="J3517" s="249"/>
      <c r="K3517" s="92"/>
    </row>
    <row r="3518" spans="2:11" x14ac:dyDescent="0.2">
      <c r="B3518" s="295"/>
      <c r="C3518" s="295"/>
      <c r="D3518" s="312"/>
      <c r="E3518" s="310"/>
      <c r="F3518" s="310"/>
      <c r="G3518" s="310"/>
      <c r="H3518" s="311"/>
      <c r="I3518" s="249"/>
      <c r="J3518" s="249"/>
      <c r="K3518" s="92"/>
    </row>
    <row r="3519" spans="2:11" x14ac:dyDescent="0.2">
      <c r="B3519" s="295"/>
      <c r="C3519" s="295"/>
      <c r="D3519" s="312"/>
      <c r="E3519" s="310"/>
      <c r="F3519" s="310"/>
      <c r="G3519" s="310"/>
      <c r="H3519" s="311"/>
      <c r="I3519" s="249"/>
      <c r="J3519" s="249"/>
      <c r="K3519" s="92"/>
    </row>
    <row r="3520" spans="2:11" x14ac:dyDescent="0.2">
      <c r="B3520" s="295"/>
      <c r="C3520" s="295"/>
      <c r="D3520" s="312"/>
      <c r="E3520" s="310"/>
      <c r="F3520" s="310"/>
      <c r="G3520" s="310"/>
      <c r="H3520" s="311"/>
      <c r="I3520" s="249"/>
      <c r="J3520" s="249"/>
      <c r="K3520" s="92"/>
    </row>
    <row r="3521" spans="2:11" x14ac:dyDescent="0.2">
      <c r="B3521" s="295"/>
      <c r="C3521" s="295"/>
      <c r="D3521" s="312"/>
      <c r="E3521" s="310"/>
      <c r="F3521" s="310"/>
      <c r="G3521" s="310"/>
      <c r="H3521" s="311"/>
      <c r="I3521" s="249"/>
      <c r="J3521" s="249"/>
      <c r="K3521" s="92"/>
    </row>
    <row r="3522" spans="2:11" x14ac:dyDescent="0.2">
      <c r="B3522" s="295"/>
      <c r="C3522" s="295"/>
      <c r="D3522" s="312"/>
      <c r="E3522" s="310"/>
      <c r="F3522" s="310"/>
      <c r="G3522" s="310"/>
      <c r="H3522" s="311"/>
      <c r="I3522" s="249"/>
      <c r="J3522" s="249"/>
      <c r="K3522" s="92"/>
    </row>
    <row r="3523" spans="2:11" x14ac:dyDescent="0.2">
      <c r="B3523" s="295"/>
      <c r="C3523" s="295"/>
      <c r="D3523" s="312"/>
      <c r="E3523" s="310"/>
      <c r="F3523" s="310"/>
      <c r="G3523" s="310"/>
      <c r="H3523" s="311"/>
      <c r="I3523" s="249"/>
      <c r="J3523" s="249"/>
      <c r="K3523" s="92"/>
    </row>
    <row r="3524" spans="2:11" x14ac:dyDescent="0.2">
      <c r="B3524" s="295"/>
      <c r="C3524" s="295"/>
      <c r="D3524" s="312"/>
      <c r="E3524" s="310"/>
      <c r="F3524" s="310"/>
      <c r="G3524" s="310"/>
      <c r="H3524" s="311"/>
      <c r="I3524" s="249"/>
      <c r="J3524" s="249"/>
      <c r="K3524" s="92"/>
    </row>
    <row r="3525" spans="2:11" x14ac:dyDescent="0.2">
      <c r="B3525" s="295"/>
      <c r="C3525" s="295"/>
      <c r="D3525" s="312"/>
      <c r="E3525" s="310"/>
      <c r="F3525" s="310"/>
      <c r="G3525" s="310"/>
      <c r="H3525" s="311"/>
      <c r="I3525" s="249"/>
      <c r="J3525" s="249"/>
      <c r="K3525" s="92"/>
    </row>
    <row r="3526" spans="2:11" x14ac:dyDescent="0.2">
      <c r="B3526" s="295"/>
      <c r="C3526" s="295"/>
      <c r="D3526" s="312"/>
      <c r="E3526" s="310"/>
      <c r="F3526" s="310"/>
      <c r="G3526" s="310"/>
      <c r="H3526" s="311"/>
      <c r="I3526" s="249"/>
      <c r="J3526" s="249"/>
      <c r="K3526" s="92"/>
    </row>
    <row r="3527" spans="2:11" x14ac:dyDescent="0.2">
      <c r="B3527" s="295"/>
      <c r="C3527" s="295"/>
      <c r="D3527" s="312"/>
      <c r="E3527" s="310"/>
      <c r="F3527" s="310"/>
      <c r="G3527" s="310"/>
      <c r="H3527" s="311"/>
      <c r="I3527" s="249"/>
      <c r="J3527" s="249"/>
      <c r="K3527" s="92"/>
    </row>
    <row r="3528" spans="2:11" x14ac:dyDescent="0.2">
      <c r="B3528" s="295"/>
      <c r="C3528" s="295"/>
      <c r="D3528" s="312"/>
      <c r="E3528" s="310"/>
      <c r="F3528" s="310"/>
      <c r="G3528" s="310"/>
      <c r="H3528" s="311"/>
      <c r="I3528" s="249"/>
      <c r="J3528" s="249"/>
      <c r="K3528" s="92"/>
    </row>
    <row r="3529" spans="2:11" x14ac:dyDescent="0.2">
      <c r="B3529" s="295"/>
      <c r="C3529" s="295"/>
      <c r="D3529" s="312"/>
      <c r="E3529" s="310"/>
      <c r="F3529" s="310"/>
      <c r="G3529" s="310"/>
      <c r="H3529" s="311"/>
      <c r="I3529" s="249"/>
      <c r="J3529" s="249"/>
      <c r="K3529" s="92"/>
    </row>
    <row r="3530" spans="2:11" x14ac:dyDescent="0.2">
      <c r="B3530" s="295"/>
      <c r="C3530" s="295"/>
      <c r="D3530" s="312"/>
      <c r="E3530" s="310"/>
      <c r="F3530" s="310"/>
      <c r="G3530" s="310"/>
      <c r="H3530" s="311"/>
      <c r="I3530" s="249"/>
      <c r="J3530" s="249"/>
      <c r="K3530" s="92"/>
    </row>
    <row r="3531" spans="2:11" x14ac:dyDescent="0.2">
      <c r="B3531" s="295"/>
      <c r="C3531" s="295"/>
      <c r="D3531" s="312"/>
      <c r="E3531" s="310"/>
      <c r="F3531" s="310"/>
      <c r="G3531" s="310"/>
      <c r="H3531" s="311"/>
      <c r="I3531" s="249"/>
      <c r="J3531" s="249"/>
      <c r="K3531" s="92"/>
    </row>
    <row r="3532" spans="2:11" x14ac:dyDescent="0.2">
      <c r="B3532" s="295"/>
      <c r="C3532" s="295"/>
      <c r="D3532" s="312"/>
      <c r="E3532" s="310"/>
      <c r="F3532" s="310"/>
      <c r="G3532" s="310"/>
      <c r="H3532" s="311"/>
      <c r="I3532" s="249"/>
      <c r="J3532" s="249"/>
      <c r="K3532" s="92"/>
    </row>
    <row r="3533" spans="2:11" x14ac:dyDescent="0.2">
      <c r="B3533" s="295"/>
      <c r="C3533" s="295"/>
      <c r="D3533" s="312"/>
      <c r="E3533" s="310"/>
      <c r="F3533" s="310"/>
      <c r="G3533" s="310"/>
      <c r="H3533" s="311"/>
      <c r="I3533" s="249"/>
      <c r="J3533" s="249"/>
      <c r="K3533" s="92"/>
    </row>
    <row r="3534" spans="2:11" x14ac:dyDescent="0.2">
      <c r="B3534" s="295"/>
      <c r="C3534" s="295"/>
      <c r="D3534" s="312"/>
      <c r="E3534" s="310"/>
      <c r="F3534" s="310"/>
      <c r="G3534" s="310"/>
      <c r="H3534" s="311"/>
      <c r="I3534" s="249"/>
      <c r="J3534" s="249"/>
      <c r="K3534" s="92"/>
    </row>
    <row r="3535" spans="2:11" x14ac:dyDescent="0.2">
      <c r="B3535" s="295"/>
      <c r="C3535" s="295"/>
      <c r="D3535" s="312"/>
      <c r="E3535" s="310"/>
      <c r="F3535" s="310"/>
      <c r="G3535" s="310"/>
      <c r="H3535" s="311"/>
      <c r="I3535" s="249"/>
      <c r="J3535" s="249"/>
      <c r="K3535" s="92"/>
    </row>
    <row r="3536" spans="2:11" x14ac:dyDescent="0.2">
      <c r="B3536" s="295"/>
      <c r="C3536" s="295"/>
      <c r="D3536" s="312"/>
      <c r="E3536" s="310"/>
      <c r="F3536" s="310"/>
      <c r="G3536" s="310"/>
      <c r="H3536" s="311"/>
      <c r="I3536" s="249"/>
      <c r="J3536" s="249"/>
      <c r="K3536" s="92"/>
    </row>
    <row r="3537" spans="2:11" x14ac:dyDescent="0.2">
      <c r="B3537" s="295"/>
      <c r="C3537" s="295"/>
      <c r="D3537" s="312"/>
      <c r="E3537" s="310"/>
      <c r="F3537" s="310"/>
      <c r="G3537" s="310"/>
      <c r="H3537" s="311"/>
      <c r="I3537" s="249"/>
      <c r="J3537" s="249"/>
      <c r="K3537" s="92"/>
    </row>
    <row r="3538" spans="2:11" x14ac:dyDescent="0.2">
      <c r="B3538" s="295"/>
      <c r="C3538" s="295"/>
      <c r="D3538" s="312"/>
      <c r="E3538" s="310"/>
      <c r="F3538" s="310"/>
      <c r="G3538" s="310"/>
      <c r="H3538" s="311"/>
      <c r="I3538" s="249"/>
      <c r="J3538" s="249"/>
      <c r="K3538" s="92"/>
    </row>
    <row r="3539" spans="2:11" x14ac:dyDescent="0.2">
      <c r="B3539" s="295"/>
      <c r="C3539" s="295"/>
      <c r="D3539" s="312"/>
      <c r="E3539" s="310"/>
      <c r="F3539" s="310"/>
      <c r="G3539" s="310"/>
      <c r="H3539" s="311"/>
      <c r="I3539" s="249"/>
      <c r="J3539" s="249"/>
      <c r="K3539" s="92"/>
    </row>
    <row r="3540" spans="2:11" x14ac:dyDescent="0.2">
      <c r="B3540" s="295"/>
      <c r="C3540" s="295"/>
      <c r="D3540" s="312"/>
      <c r="E3540" s="310"/>
      <c r="F3540" s="310"/>
      <c r="G3540" s="310"/>
      <c r="H3540" s="311"/>
      <c r="I3540" s="249"/>
      <c r="J3540" s="249"/>
      <c r="K3540" s="92"/>
    </row>
    <row r="3541" spans="2:11" x14ac:dyDescent="0.2">
      <c r="B3541" s="295"/>
      <c r="C3541" s="295"/>
      <c r="D3541" s="312"/>
      <c r="E3541" s="310"/>
      <c r="F3541" s="310"/>
      <c r="G3541" s="310"/>
      <c r="H3541" s="311"/>
      <c r="I3541" s="249"/>
      <c r="J3541" s="249"/>
      <c r="K3541" s="92"/>
    </row>
    <row r="3542" spans="2:11" x14ac:dyDescent="0.2">
      <c r="B3542" s="295"/>
      <c r="C3542" s="295"/>
      <c r="D3542" s="312"/>
      <c r="E3542" s="310"/>
      <c r="F3542" s="310"/>
      <c r="G3542" s="310"/>
      <c r="H3542" s="311"/>
      <c r="I3542" s="249"/>
      <c r="J3542" s="249"/>
      <c r="K3542" s="92"/>
    </row>
    <row r="3543" spans="2:11" x14ac:dyDescent="0.2">
      <c r="B3543" s="295"/>
      <c r="C3543" s="295"/>
      <c r="D3543" s="312"/>
      <c r="E3543" s="310"/>
      <c r="F3543" s="310"/>
      <c r="G3543" s="310"/>
      <c r="H3543" s="311"/>
      <c r="I3543" s="249"/>
      <c r="J3543" s="249"/>
      <c r="K3543" s="92"/>
    </row>
    <row r="3544" spans="2:11" x14ac:dyDescent="0.2">
      <c r="B3544" s="295"/>
      <c r="C3544" s="295"/>
      <c r="D3544" s="312"/>
      <c r="E3544" s="310"/>
      <c r="F3544" s="310"/>
      <c r="G3544" s="310"/>
      <c r="H3544" s="311"/>
      <c r="I3544" s="249"/>
      <c r="J3544" s="249"/>
      <c r="K3544" s="92"/>
    </row>
    <row r="3545" spans="2:11" x14ac:dyDescent="0.2">
      <c r="B3545" s="295"/>
      <c r="C3545" s="295"/>
      <c r="D3545" s="312"/>
      <c r="E3545" s="310"/>
      <c r="F3545" s="310"/>
      <c r="G3545" s="310"/>
      <c r="H3545" s="311"/>
      <c r="I3545" s="249"/>
      <c r="J3545" s="249"/>
      <c r="K3545" s="92"/>
    </row>
    <row r="3546" spans="2:11" x14ac:dyDescent="0.2">
      <c r="B3546" s="295"/>
      <c r="C3546" s="295"/>
      <c r="D3546" s="312"/>
      <c r="E3546" s="310"/>
      <c r="F3546" s="310"/>
      <c r="G3546" s="310"/>
      <c r="H3546" s="311"/>
      <c r="I3546" s="249"/>
      <c r="J3546" s="249"/>
      <c r="K3546" s="92"/>
    </row>
    <row r="3547" spans="2:11" x14ac:dyDescent="0.2">
      <c r="B3547" s="295"/>
      <c r="C3547" s="295"/>
      <c r="D3547" s="312"/>
      <c r="E3547" s="310"/>
      <c r="F3547" s="310"/>
      <c r="G3547" s="310"/>
      <c r="H3547" s="311"/>
      <c r="I3547" s="249"/>
      <c r="J3547" s="249"/>
      <c r="K3547" s="92"/>
    </row>
    <row r="3548" spans="2:11" x14ac:dyDescent="0.2">
      <c r="B3548" s="295"/>
      <c r="C3548" s="295"/>
      <c r="D3548" s="312"/>
      <c r="E3548" s="310"/>
      <c r="F3548" s="310"/>
      <c r="G3548" s="310"/>
      <c r="H3548" s="311"/>
      <c r="I3548" s="249"/>
      <c r="J3548" s="249"/>
      <c r="K3548" s="92"/>
    </row>
    <row r="3549" spans="2:11" x14ac:dyDescent="0.2">
      <c r="B3549" s="295"/>
      <c r="C3549" s="295"/>
      <c r="D3549" s="312"/>
      <c r="E3549" s="310"/>
      <c r="F3549" s="310"/>
      <c r="G3549" s="310"/>
      <c r="H3549" s="311"/>
      <c r="I3549" s="249"/>
      <c r="J3549" s="249"/>
      <c r="K3549" s="92"/>
    </row>
    <row r="3550" spans="2:11" x14ac:dyDescent="0.2">
      <c r="B3550" s="295"/>
      <c r="C3550" s="295"/>
      <c r="D3550" s="312"/>
      <c r="E3550" s="310"/>
      <c r="F3550" s="310"/>
      <c r="G3550" s="310"/>
      <c r="H3550" s="311"/>
      <c r="I3550" s="249"/>
      <c r="J3550" s="249"/>
      <c r="K3550" s="92"/>
    </row>
    <row r="3551" spans="2:11" x14ac:dyDescent="0.2">
      <c r="B3551" s="295"/>
      <c r="C3551" s="295"/>
      <c r="D3551" s="312"/>
      <c r="E3551" s="310"/>
      <c r="F3551" s="310"/>
      <c r="G3551" s="310"/>
      <c r="H3551" s="311"/>
      <c r="I3551" s="249"/>
      <c r="J3551" s="249"/>
      <c r="K3551" s="92"/>
    </row>
    <row r="3552" spans="2:11" x14ac:dyDescent="0.2">
      <c r="B3552" s="295"/>
      <c r="C3552" s="295"/>
      <c r="D3552" s="312"/>
      <c r="E3552" s="310"/>
      <c r="F3552" s="310"/>
      <c r="G3552" s="310"/>
      <c r="H3552" s="311"/>
      <c r="I3552" s="249"/>
      <c r="J3552" s="249"/>
      <c r="K3552" s="92"/>
    </row>
    <row r="3553" spans="2:11" x14ac:dyDescent="0.2">
      <c r="B3553" s="295"/>
      <c r="C3553" s="295"/>
      <c r="D3553" s="312"/>
      <c r="E3553" s="310"/>
      <c r="F3553" s="310"/>
      <c r="G3553" s="310"/>
      <c r="H3553" s="311"/>
      <c r="I3553" s="249"/>
      <c r="J3553" s="249"/>
      <c r="K3553" s="92"/>
    </row>
    <row r="3554" spans="2:11" x14ac:dyDescent="0.2">
      <c r="B3554" s="295"/>
      <c r="C3554" s="295"/>
      <c r="D3554" s="312"/>
      <c r="E3554" s="310"/>
      <c r="F3554" s="310"/>
      <c r="G3554" s="310"/>
      <c r="H3554" s="311"/>
      <c r="I3554" s="249"/>
      <c r="J3554" s="249"/>
      <c r="K3554" s="92"/>
    </row>
    <row r="3555" spans="2:11" x14ac:dyDescent="0.2">
      <c r="B3555" s="295"/>
      <c r="C3555" s="295"/>
      <c r="D3555" s="312"/>
      <c r="E3555" s="310"/>
      <c r="F3555" s="310"/>
      <c r="G3555" s="310"/>
      <c r="H3555" s="311"/>
      <c r="I3555" s="249"/>
      <c r="J3555" s="249"/>
      <c r="K3555" s="92"/>
    </row>
    <row r="3556" spans="2:11" x14ac:dyDescent="0.2">
      <c r="B3556" s="295"/>
      <c r="C3556" s="295"/>
      <c r="D3556" s="312"/>
      <c r="E3556" s="310"/>
      <c r="F3556" s="310"/>
      <c r="G3556" s="310"/>
      <c r="H3556" s="311"/>
      <c r="I3556" s="249"/>
      <c r="J3556" s="249"/>
      <c r="K3556" s="92"/>
    </row>
    <row r="3557" spans="2:11" x14ac:dyDescent="0.2">
      <c r="B3557" s="295"/>
      <c r="C3557" s="295"/>
      <c r="D3557" s="312"/>
      <c r="E3557" s="310"/>
      <c r="F3557" s="310"/>
      <c r="G3557" s="310"/>
      <c r="H3557" s="311"/>
      <c r="I3557" s="249"/>
      <c r="J3557" s="249"/>
      <c r="K3557" s="92"/>
    </row>
    <row r="3558" spans="2:11" x14ac:dyDescent="0.2">
      <c r="B3558" s="295"/>
      <c r="C3558" s="295"/>
      <c r="D3558" s="312"/>
      <c r="E3558" s="310"/>
      <c r="F3558" s="310"/>
      <c r="G3558" s="310"/>
      <c r="H3558" s="311"/>
      <c r="I3558" s="249"/>
      <c r="J3558" s="249"/>
      <c r="K3558" s="92"/>
    </row>
    <row r="3559" spans="2:11" x14ac:dyDescent="0.2">
      <c r="B3559" s="295"/>
      <c r="C3559" s="295"/>
      <c r="D3559" s="312"/>
      <c r="E3559" s="310"/>
      <c r="F3559" s="310"/>
      <c r="G3559" s="310"/>
      <c r="H3559" s="311"/>
      <c r="I3559" s="249"/>
      <c r="J3559" s="249"/>
      <c r="K3559" s="92"/>
    </row>
    <row r="3560" spans="2:11" x14ac:dyDescent="0.2">
      <c r="B3560" s="295"/>
      <c r="C3560" s="295"/>
      <c r="D3560" s="312"/>
      <c r="E3560" s="310"/>
      <c r="F3560" s="310"/>
      <c r="G3560" s="310"/>
      <c r="H3560" s="311"/>
      <c r="I3560" s="249"/>
      <c r="J3560" s="249"/>
      <c r="K3560" s="92"/>
    </row>
    <row r="3561" spans="2:11" x14ac:dyDescent="0.2">
      <c r="B3561" s="295"/>
      <c r="C3561" s="295"/>
      <c r="D3561" s="312"/>
      <c r="E3561" s="310"/>
      <c r="F3561" s="310"/>
      <c r="G3561" s="310"/>
      <c r="H3561" s="311"/>
      <c r="I3561" s="249"/>
      <c r="J3561" s="249"/>
      <c r="K3561" s="92"/>
    </row>
    <row r="3562" spans="2:11" x14ac:dyDescent="0.2">
      <c r="B3562" s="295"/>
      <c r="C3562" s="295"/>
      <c r="D3562" s="312"/>
      <c r="E3562" s="310"/>
      <c r="F3562" s="310"/>
      <c r="G3562" s="310"/>
      <c r="H3562" s="311"/>
      <c r="I3562" s="249"/>
      <c r="J3562" s="249"/>
      <c r="K3562" s="92"/>
    </row>
    <row r="3563" spans="2:11" x14ac:dyDescent="0.2">
      <c r="B3563" s="295"/>
      <c r="C3563" s="295"/>
      <c r="D3563" s="312"/>
      <c r="E3563" s="310"/>
      <c r="F3563" s="310"/>
      <c r="G3563" s="310"/>
      <c r="H3563" s="311"/>
      <c r="I3563" s="249"/>
      <c r="J3563" s="249"/>
      <c r="K3563" s="92"/>
    </row>
    <row r="3564" spans="2:11" x14ac:dyDescent="0.2">
      <c r="B3564" s="295"/>
      <c r="C3564" s="295"/>
      <c r="D3564" s="312"/>
      <c r="E3564" s="310"/>
      <c r="F3564" s="310"/>
      <c r="G3564" s="310"/>
      <c r="H3564" s="311"/>
      <c r="I3564" s="249"/>
      <c r="J3564" s="249"/>
      <c r="K3564" s="92"/>
    </row>
    <row r="3565" spans="2:11" x14ac:dyDescent="0.2">
      <c r="B3565" s="295"/>
      <c r="C3565" s="295"/>
      <c r="D3565" s="312"/>
      <c r="E3565" s="310"/>
      <c r="F3565" s="310"/>
      <c r="G3565" s="310"/>
      <c r="H3565" s="311"/>
      <c r="I3565" s="249"/>
      <c r="J3565" s="249"/>
      <c r="K3565" s="92"/>
    </row>
    <row r="3566" spans="2:11" x14ac:dyDescent="0.2">
      <c r="B3566" s="295"/>
      <c r="C3566" s="295"/>
      <c r="D3566" s="312"/>
      <c r="E3566" s="310"/>
      <c r="F3566" s="310"/>
      <c r="G3566" s="310"/>
      <c r="H3566" s="311"/>
      <c r="I3566" s="249"/>
      <c r="J3566" s="249"/>
      <c r="K3566" s="92"/>
    </row>
    <row r="3567" spans="2:11" x14ac:dyDescent="0.2">
      <c r="B3567" s="295"/>
      <c r="C3567" s="295"/>
      <c r="D3567" s="312"/>
      <c r="E3567" s="310"/>
      <c r="F3567" s="310"/>
      <c r="G3567" s="310"/>
      <c r="H3567" s="311"/>
      <c r="I3567" s="249"/>
      <c r="J3567" s="249"/>
      <c r="K3567" s="92"/>
    </row>
    <row r="3568" spans="2:11" x14ac:dyDescent="0.2">
      <c r="B3568" s="295"/>
      <c r="C3568" s="295"/>
      <c r="D3568" s="312"/>
      <c r="E3568" s="310"/>
      <c r="F3568" s="310"/>
      <c r="G3568" s="310"/>
      <c r="H3568" s="311"/>
      <c r="I3568" s="249"/>
      <c r="J3568" s="249"/>
      <c r="K3568" s="92"/>
    </row>
    <row r="3569" spans="2:11" x14ac:dyDescent="0.2">
      <c r="B3569" s="295"/>
      <c r="C3569" s="295"/>
      <c r="D3569" s="312"/>
      <c r="E3569" s="310"/>
      <c r="F3569" s="310"/>
      <c r="G3569" s="310"/>
      <c r="H3569" s="311"/>
      <c r="I3569" s="249"/>
      <c r="J3569" s="249"/>
      <c r="K3569" s="92"/>
    </row>
    <row r="3570" spans="2:11" x14ac:dyDescent="0.2">
      <c r="B3570" s="295"/>
      <c r="C3570" s="295"/>
      <c r="D3570" s="312"/>
      <c r="E3570" s="310"/>
      <c r="F3570" s="310"/>
      <c r="G3570" s="310"/>
      <c r="H3570" s="311"/>
      <c r="I3570" s="249"/>
      <c r="J3570" s="249"/>
      <c r="K3570" s="92"/>
    </row>
    <row r="3571" spans="2:11" x14ac:dyDescent="0.2">
      <c r="B3571" s="295"/>
      <c r="C3571" s="295"/>
      <c r="D3571" s="312"/>
      <c r="E3571" s="310"/>
      <c r="F3571" s="310"/>
      <c r="G3571" s="310"/>
      <c r="H3571" s="311"/>
      <c r="I3571" s="249"/>
      <c r="J3571" s="249"/>
      <c r="K3571" s="92"/>
    </row>
    <row r="3572" spans="2:11" x14ac:dyDescent="0.2">
      <c r="B3572" s="295"/>
      <c r="C3572" s="295"/>
      <c r="D3572" s="312"/>
      <c r="E3572" s="310"/>
      <c r="F3572" s="310"/>
      <c r="G3572" s="310"/>
      <c r="H3572" s="311"/>
      <c r="I3572" s="249"/>
      <c r="J3572" s="249"/>
      <c r="K3572" s="92"/>
    </row>
    <row r="3573" spans="2:11" x14ac:dyDescent="0.2">
      <c r="B3573" s="295"/>
      <c r="C3573" s="295"/>
      <c r="D3573" s="312"/>
      <c r="E3573" s="310"/>
      <c r="F3573" s="310"/>
      <c r="G3573" s="310"/>
      <c r="H3573" s="311"/>
      <c r="I3573" s="249"/>
      <c r="J3573" s="249"/>
      <c r="K3573" s="92"/>
    </row>
    <row r="3574" spans="2:11" x14ac:dyDescent="0.2">
      <c r="B3574" s="295"/>
      <c r="C3574" s="295"/>
      <c r="D3574" s="312"/>
      <c r="E3574" s="310"/>
      <c r="F3574" s="310"/>
      <c r="G3574" s="310"/>
      <c r="H3574" s="311"/>
      <c r="I3574" s="249"/>
      <c r="J3574" s="249"/>
      <c r="K3574" s="92"/>
    </row>
    <row r="3575" spans="2:11" x14ac:dyDescent="0.2">
      <c r="B3575" s="295"/>
      <c r="C3575" s="295"/>
      <c r="D3575" s="312"/>
      <c r="E3575" s="310"/>
      <c r="F3575" s="310"/>
      <c r="G3575" s="310"/>
      <c r="H3575" s="311"/>
      <c r="I3575" s="249"/>
      <c r="J3575" s="249"/>
      <c r="K3575" s="92"/>
    </row>
    <row r="3576" spans="2:11" x14ac:dyDescent="0.2">
      <c r="B3576" s="295"/>
      <c r="C3576" s="295"/>
      <c r="D3576" s="312"/>
      <c r="E3576" s="310"/>
      <c r="F3576" s="310"/>
      <c r="G3576" s="310"/>
      <c r="H3576" s="311"/>
      <c r="I3576" s="249"/>
      <c r="J3576" s="249"/>
      <c r="K3576" s="92"/>
    </row>
    <row r="3577" spans="2:11" x14ac:dyDescent="0.2">
      <c r="B3577" s="295"/>
      <c r="C3577" s="295"/>
      <c r="D3577" s="312"/>
      <c r="E3577" s="310"/>
      <c r="F3577" s="310"/>
      <c r="G3577" s="310"/>
      <c r="H3577" s="311"/>
      <c r="I3577" s="249"/>
      <c r="J3577" s="249"/>
      <c r="K3577" s="92"/>
    </row>
    <row r="3578" spans="2:11" x14ac:dyDescent="0.2">
      <c r="B3578" s="295"/>
      <c r="C3578" s="295"/>
      <c r="D3578" s="312"/>
      <c r="E3578" s="310"/>
      <c r="F3578" s="310"/>
      <c r="G3578" s="310"/>
      <c r="H3578" s="311"/>
      <c r="I3578" s="249"/>
      <c r="J3578" s="249"/>
      <c r="K3578" s="92"/>
    </row>
    <row r="3579" spans="2:11" x14ac:dyDescent="0.2">
      <c r="B3579" s="295"/>
      <c r="C3579" s="295"/>
      <c r="D3579" s="312"/>
      <c r="E3579" s="310"/>
      <c r="F3579" s="310"/>
      <c r="G3579" s="310"/>
      <c r="H3579" s="311"/>
      <c r="I3579" s="249"/>
      <c r="J3579" s="249"/>
      <c r="K3579" s="92"/>
    </row>
    <row r="3580" spans="2:11" x14ac:dyDescent="0.2">
      <c r="B3580" s="295"/>
      <c r="C3580" s="295"/>
      <c r="D3580" s="312"/>
      <c r="E3580" s="310"/>
      <c r="F3580" s="310"/>
      <c r="G3580" s="310"/>
      <c r="H3580" s="311"/>
      <c r="I3580" s="249"/>
      <c r="J3580" s="249"/>
      <c r="K3580" s="92"/>
    </row>
    <row r="3581" spans="2:11" x14ac:dyDescent="0.2">
      <c r="B3581" s="295"/>
      <c r="C3581" s="295"/>
      <c r="D3581" s="312"/>
      <c r="E3581" s="310"/>
      <c r="F3581" s="310"/>
      <c r="G3581" s="310"/>
      <c r="H3581" s="311"/>
      <c r="I3581" s="249"/>
      <c r="J3581" s="249"/>
      <c r="K3581" s="92"/>
    </row>
    <row r="3582" spans="2:11" x14ac:dyDescent="0.2">
      <c r="B3582" s="295"/>
      <c r="C3582" s="295"/>
      <c r="D3582" s="312"/>
      <c r="E3582" s="310"/>
      <c r="F3582" s="310"/>
      <c r="G3582" s="310"/>
      <c r="H3582" s="311"/>
      <c r="I3582" s="249"/>
      <c r="J3582" s="249"/>
      <c r="K3582" s="92"/>
    </row>
    <row r="3583" spans="2:11" x14ac:dyDescent="0.2">
      <c r="B3583" s="295"/>
      <c r="C3583" s="295"/>
      <c r="D3583" s="312"/>
      <c r="E3583" s="310"/>
      <c r="F3583" s="310"/>
      <c r="G3583" s="310"/>
      <c r="H3583" s="311"/>
      <c r="I3583" s="249"/>
      <c r="J3583" s="249"/>
      <c r="K3583" s="92"/>
    </row>
    <row r="3584" spans="2:11" x14ac:dyDescent="0.2">
      <c r="B3584" s="295"/>
      <c r="C3584" s="295"/>
      <c r="D3584" s="312"/>
      <c r="E3584" s="310"/>
      <c r="F3584" s="310"/>
      <c r="G3584" s="310"/>
      <c r="H3584" s="311"/>
      <c r="I3584" s="249"/>
      <c r="J3584" s="249"/>
      <c r="K3584" s="92"/>
    </row>
    <row r="3585" spans="2:11" x14ac:dyDescent="0.2">
      <c r="B3585" s="295"/>
      <c r="C3585" s="295"/>
      <c r="D3585" s="312"/>
      <c r="E3585" s="310"/>
      <c r="F3585" s="310"/>
      <c r="G3585" s="310"/>
      <c r="H3585" s="311"/>
      <c r="I3585" s="249"/>
      <c r="J3585" s="249"/>
      <c r="K3585" s="92"/>
    </row>
    <row r="3586" spans="2:11" x14ac:dyDescent="0.2">
      <c r="B3586" s="295"/>
      <c r="C3586" s="295"/>
      <c r="D3586" s="312"/>
      <c r="E3586" s="310"/>
      <c r="F3586" s="310"/>
      <c r="G3586" s="310"/>
      <c r="H3586" s="311"/>
      <c r="I3586" s="249"/>
      <c r="J3586" s="249"/>
      <c r="K3586" s="92"/>
    </row>
    <row r="3587" spans="2:11" x14ac:dyDescent="0.2">
      <c r="B3587" s="295"/>
      <c r="C3587" s="295"/>
      <c r="D3587" s="312"/>
      <c r="E3587" s="310"/>
      <c r="F3587" s="310"/>
      <c r="G3587" s="310"/>
      <c r="H3587" s="311"/>
      <c r="I3587" s="249"/>
      <c r="J3587" s="249"/>
      <c r="K3587" s="92"/>
    </row>
    <row r="3588" spans="2:11" x14ac:dyDescent="0.2">
      <c r="B3588" s="295"/>
      <c r="C3588" s="295"/>
      <c r="D3588" s="312"/>
      <c r="E3588" s="310"/>
      <c r="F3588" s="310"/>
      <c r="G3588" s="310"/>
      <c r="H3588" s="311"/>
      <c r="I3588" s="249"/>
      <c r="J3588" s="249"/>
      <c r="K3588" s="92"/>
    </row>
    <row r="3589" spans="2:11" x14ac:dyDescent="0.2">
      <c r="B3589" s="295"/>
      <c r="C3589" s="295"/>
      <c r="D3589" s="312"/>
      <c r="E3589" s="310"/>
      <c r="F3589" s="310"/>
      <c r="G3589" s="310"/>
      <c r="H3589" s="311"/>
      <c r="I3589" s="249"/>
      <c r="J3589" s="249"/>
      <c r="K3589" s="92"/>
    </row>
    <row r="3590" spans="2:11" x14ac:dyDescent="0.2">
      <c r="B3590" s="295"/>
      <c r="C3590" s="295"/>
      <c r="D3590" s="312"/>
      <c r="E3590" s="310"/>
      <c r="F3590" s="310"/>
      <c r="G3590" s="310"/>
      <c r="H3590" s="311"/>
      <c r="I3590" s="249"/>
      <c r="J3590" s="249"/>
      <c r="K3590" s="92"/>
    </row>
    <row r="3591" spans="2:11" x14ac:dyDescent="0.2">
      <c r="B3591" s="295"/>
      <c r="C3591" s="295"/>
      <c r="D3591" s="312"/>
      <c r="E3591" s="310"/>
      <c r="F3591" s="310"/>
      <c r="G3591" s="310"/>
      <c r="H3591" s="311"/>
      <c r="I3591" s="249"/>
      <c r="J3591" s="249"/>
      <c r="K3591" s="92"/>
    </row>
    <row r="3592" spans="2:11" x14ac:dyDescent="0.2">
      <c r="B3592" s="295"/>
      <c r="C3592" s="295"/>
      <c r="D3592" s="312"/>
      <c r="E3592" s="310"/>
      <c r="F3592" s="310"/>
      <c r="G3592" s="310"/>
      <c r="H3592" s="311"/>
      <c r="I3592" s="249"/>
      <c r="J3592" s="249"/>
      <c r="K3592" s="92"/>
    </row>
    <row r="3593" spans="2:11" x14ac:dyDescent="0.2">
      <c r="B3593" s="295"/>
      <c r="C3593" s="295"/>
      <c r="D3593" s="312"/>
      <c r="E3593" s="310"/>
      <c r="F3593" s="310"/>
      <c r="G3593" s="310"/>
      <c r="H3593" s="311"/>
      <c r="I3593" s="249"/>
      <c r="J3593" s="249"/>
      <c r="K3593" s="92"/>
    </row>
    <row r="3594" spans="2:11" x14ac:dyDescent="0.2">
      <c r="B3594" s="295"/>
      <c r="C3594" s="295"/>
      <c r="D3594" s="312"/>
      <c r="E3594" s="310"/>
      <c r="F3594" s="310"/>
      <c r="G3594" s="310"/>
      <c r="H3594" s="311"/>
      <c r="I3594" s="249"/>
      <c r="J3594" s="249"/>
      <c r="K3594" s="92"/>
    </row>
    <row r="3595" spans="2:11" x14ac:dyDescent="0.2">
      <c r="B3595" s="295"/>
      <c r="C3595" s="295"/>
      <c r="D3595" s="312"/>
      <c r="E3595" s="310"/>
      <c r="F3595" s="310"/>
      <c r="G3595" s="310"/>
      <c r="H3595" s="311"/>
      <c r="I3595" s="249"/>
      <c r="J3595" s="249"/>
      <c r="K3595" s="92"/>
    </row>
    <row r="3596" spans="2:11" x14ac:dyDescent="0.2">
      <c r="B3596" s="295"/>
      <c r="C3596" s="295"/>
      <c r="D3596" s="312"/>
      <c r="E3596" s="310"/>
      <c r="F3596" s="310"/>
      <c r="G3596" s="310"/>
      <c r="H3596" s="311"/>
      <c r="I3596" s="249"/>
      <c r="J3596" s="249"/>
      <c r="K3596" s="92"/>
    </row>
    <row r="3597" spans="2:11" x14ac:dyDescent="0.2">
      <c r="B3597" s="295"/>
      <c r="C3597" s="295"/>
      <c r="D3597" s="312"/>
      <c r="E3597" s="310"/>
      <c r="F3597" s="310"/>
      <c r="G3597" s="310"/>
      <c r="H3597" s="311"/>
      <c r="I3597" s="249"/>
      <c r="J3597" s="249"/>
      <c r="K3597" s="92"/>
    </row>
    <row r="3598" spans="2:11" x14ac:dyDescent="0.2">
      <c r="B3598" s="295"/>
      <c r="C3598" s="295"/>
      <c r="D3598" s="312"/>
      <c r="E3598" s="310"/>
      <c r="F3598" s="310"/>
      <c r="G3598" s="310"/>
      <c r="H3598" s="311"/>
      <c r="I3598" s="249"/>
      <c r="J3598" s="249"/>
      <c r="K3598" s="92"/>
    </row>
    <row r="3599" spans="2:11" x14ac:dyDescent="0.2">
      <c r="B3599" s="295"/>
      <c r="C3599" s="295"/>
      <c r="D3599" s="312"/>
      <c r="E3599" s="310"/>
      <c r="F3599" s="310"/>
      <c r="G3599" s="310"/>
      <c r="H3599" s="311"/>
      <c r="I3599" s="249"/>
      <c r="J3599" s="249"/>
      <c r="K3599" s="92"/>
    </row>
    <row r="3600" spans="2:11" x14ac:dyDescent="0.2">
      <c r="B3600" s="295"/>
      <c r="C3600" s="295"/>
      <c r="D3600" s="312"/>
      <c r="E3600" s="310"/>
      <c r="F3600" s="310"/>
      <c r="G3600" s="310"/>
      <c r="H3600" s="311"/>
      <c r="I3600" s="249"/>
      <c r="J3600" s="249"/>
      <c r="K3600" s="92"/>
    </row>
    <row r="3601" spans="2:11" x14ac:dyDescent="0.2">
      <c r="B3601" s="295"/>
      <c r="C3601" s="295"/>
      <c r="D3601" s="312"/>
      <c r="E3601" s="310"/>
      <c r="F3601" s="310"/>
      <c r="G3601" s="310"/>
      <c r="H3601" s="311"/>
      <c r="I3601" s="249"/>
      <c r="J3601" s="249"/>
      <c r="K3601" s="92"/>
    </row>
    <row r="3602" spans="2:11" x14ac:dyDescent="0.2">
      <c r="B3602" s="295"/>
      <c r="C3602" s="295"/>
      <c r="D3602" s="312"/>
      <c r="E3602" s="310"/>
      <c r="F3602" s="310"/>
      <c r="G3602" s="310"/>
      <c r="H3602" s="311"/>
      <c r="I3602" s="249"/>
      <c r="J3602" s="249"/>
      <c r="K3602" s="92"/>
    </row>
    <row r="3603" spans="2:11" x14ac:dyDescent="0.2">
      <c r="B3603" s="295"/>
      <c r="C3603" s="295"/>
      <c r="D3603" s="312"/>
      <c r="E3603" s="310"/>
      <c r="F3603" s="310"/>
      <c r="G3603" s="310"/>
      <c r="H3603" s="311"/>
      <c r="I3603" s="249"/>
      <c r="J3603" s="249"/>
      <c r="K3603" s="92"/>
    </row>
    <row r="3604" spans="2:11" x14ac:dyDescent="0.2">
      <c r="B3604" s="295"/>
      <c r="C3604" s="295"/>
      <c r="D3604" s="312"/>
      <c r="E3604" s="310"/>
      <c r="F3604" s="310"/>
      <c r="G3604" s="310"/>
      <c r="H3604" s="311"/>
      <c r="I3604" s="249"/>
      <c r="J3604" s="249"/>
      <c r="K3604" s="92"/>
    </row>
    <row r="3605" spans="2:11" x14ac:dyDescent="0.2">
      <c r="B3605" s="295"/>
      <c r="C3605" s="295"/>
      <c r="D3605" s="312"/>
      <c r="E3605" s="310"/>
      <c r="F3605" s="310"/>
      <c r="G3605" s="310"/>
      <c r="H3605" s="311"/>
      <c r="I3605" s="249"/>
      <c r="J3605" s="249"/>
      <c r="K3605" s="92"/>
    </row>
    <row r="3606" spans="2:11" x14ac:dyDescent="0.2">
      <c r="B3606" s="295"/>
      <c r="C3606" s="295"/>
      <c r="D3606" s="312"/>
      <c r="E3606" s="310"/>
      <c r="F3606" s="310"/>
      <c r="G3606" s="310"/>
      <c r="H3606" s="311"/>
      <c r="I3606" s="249"/>
      <c r="J3606" s="249"/>
      <c r="K3606" s="92"/>
    </row>
    <row r="3607" spans="2:11" x14ac:dyDescent="0.2">
      <c r="B3607" s="295"/>
      <c r="C3607" s="295"/>
      <c r="D3607" s="312"/>
      <c r="E3607" s="310"/>
      <c r="F3607" s="310"/>
      <c r="G3607" s="310"/>
      <c r="H3607" s="311"/>
      <c r="I3607" s="249"/>
      <c r="J3607" s="249"/>
      <c r="K3607" s="92"/>
    </row>
    <row r="3608" spans="2:11" x14ac:dyDescent="0.2">
      <c r="B3608" s="295"/>
      <c r="C3608" s="295"/>
      <c r="D3608" s="312"/>
      <c r="E3608" s="310"/>
      <c r="F3608" s="310"/>
      <c r="G3608" s="310"/>
      <c r="H3608" s="311"/>
      <c r="I3608" s="249"/>
      <c r="J3608" s="249"/>
      <c r="K3608" s="92"/>
    </row>
    <row r="3609" spans="2:11" x14ac:dyDescent="0.2">
      <c r="B3609" s="295"/>
      <c r="C3609" s="295"/>
      <c r="D3609" s="312"/>
      <c r="E3609" s="310"/>
      <c r="F3609" s="310"/>
      <c r="G3609" s="310"/>
      <c r="H3609" s="311"/>
      <c r="I3609" s="249"/>
      <c r="J3609" s="249"/>
      <c r="K3609" s="92"/>
    </row>
    <row r="3610" spans="2:11" x14ac:dyDescent="0.2">
      <c r="B3610" s="295"/>
      <c r="C3610" s="295"/>
      <c r="D3610" s="312"/>
      <c r="E3610" s="310"/>
      <c r="F3610" s="310"/>
      <c r="G3610" s="310"/>
      <c r="H3610" s="311"/>
      <c r="I3610" s="249"/>
      <c r="J3610" s="249"/>
      <c r="K3610" s="92"/>
    </row>
    <row r="3611" spans="2:11" x14ac:dyDescent="0.2">
      <c r="B3611" s="295"/>
      <c r="C3611" s="295"/>
      <c r="D3611" s="312"/>
      <c r="E3611" s="310"/>
      <c r="F3611" s="310"/>
      <c r="G3611" s="310"/>
      <c r="H3611" s="311"/>
      <c r="I3611" s="249"/>
      <c r="J3611" s="249"/>
      <c r="K3611" s="92"/>
    </row>
    <row r="3612" spans="2:11" x14ac:dyDescent="0.2">
      <c r="B3612" s="295"/>
      <c r="C3612" s="295"/>
      <c r="D3612" s="312"/>
      <c r="E3612" s="310"/>
      <c r="F3612" s="310"/>
      <c r="G3612" s="310"/>
      <c r="H3612" s="311"/>
      <c r="I3612" s="249"/>
      <c r="J3612" s="249"/>
      <c r="K3612" s="92"/>
    </row>
    <row r="3613" spans="2:11" x14ac:dyDescent="0.2">
      <c r="B3613" s="295"/>
      <c r="C3613" s="295"/>
      <c r="D3613" s="312"/>
      <c r="E3613" s="310"/>
      <c r="F3613" s="310"/>
      <c r="G3613" s="310"/>
      <c r="H3613" s="311"/>
      <c r="I3613" s="249"/>
      <c r="J3613" s="249"/>
      <c r="K3613" s="92"/>
    </row>
    <row r="3614" spans="2:11" x14ac:dyDescent="0.2">
      <c r="B3614" s="295"/>
      <c r="C3614" s="295"/>
      <c r="D3614" s="312"/>
      <c r="E3614" s="310"/>
      <c r="F3614" s="310"/>
      <c r="G3614" s="310"/>
      <c r="H3614" s="311"/>
      <c r="I3614" s="249"/>
      <c r="J3614" s="249"/>
      <c r="K3614" s="92"/>
    </row>
    <row r="3615" spans="2:11" x14ac:dyDescent="0.2">
      <c r="B3615" s="295"/>
      <c r="C3615" s="295"/>
      <c r="D3615" s="312"/>
      <c r="E3615" s="310"/>
      <c r="F3615" s="310"/>
      <c r="G3615" s="310"/>
      <c r="H3615" s="311"/>
      <c r="I3615" s="249"/>
      <c r="J3615" s="249"/>
      <c r="K3615" s="92"/>
    </row>
    <row r="3616" spans="2:11" x14ac:dyDescent="0.2">
      <c r="B3616" s="295"/>
      <c r="C3616" s="295"/>
      <c r="D3616" s="312"/>
      <c r="E3616" s="310"/>
      <c r="F3616" s="310"/>
      <c r="G3616" s="310"/>
      <c r="H3616" s="311"/>
      <c r="I3616" s="249"/>
      <c r="J3616" s="249"/>
      <c r="K3616" s="92"/>
    </row>
    <row r="3617" spans="2:11" x14ac:dyDescent="0.2">
      <c r="B3617" s="295"/>
      <c r="C3617" s="295"/>
      <c r="D3617" s="312"/>
      <c r="E3617" s="310"/>
      <c r="F3617" s="310"/>
      <c r="G3617" s="310"/>
      <c r="H3617" s="311"/>
      <c r="I3617" s="249"/>
      <c r="J3617" s="249"/>
      <c r="K3617" s="92"/>
    </row>
    <row r="3618" spans="2:11" x14ac:dyDescent="0.2">
      <c r="B3618" s="295"/>
      <c r="C3618" s="295"/>
      <c r="D3618" s="312"/>
      <c r="E3618" s="310"/>
      <c r="F3618" s="310"/>
      <c r="G3618" s="310"/>
      <c r="H3618" s="311"/>
      <c r="I3618" s="249"/>
      <c r="J3618" s="249"/>
      <c r="K3618" s="92"/>
    </row>
    <row r="3619" spans="2:11" x14ac:dyDescent="0.2">
      <c r="B3619" s="295"/>
      <c r="C3619" s="295"/>
      <c r="D3619" s="312"/>
      <c r="E3619" s="310"/>
      <c r="F3619" s="310"/>
      <c r="G3619" s="310"/>
      <c r="H3619" s="311"/>
      <c r="I3619" s="249"/>
      <c r="J3619" s="249"/>
      <c r="K3619" s="92"/>
    </row>
    <row r="3620" spans="2:11" x14ac:dyDescent="0.2">
      <c r="B3620" s="295"/>
      <c r="C3620" s="295"/>
      <c r="D3620" s="312"/>
      <c r="E3620" s="310"/>
      <c r="F3620" s="310"/>
      <c r="G3620" s="310"/>
      <c r="H3620" s="311"/>
      <c r="I3620" s="249"/>
      <c r="J3620" s="249"/>
      <c r="K3620" s="92"/>
    </row>
    <row r="3621" spans="2:11" x14ac:dyDescent="0.2">
      <c r="B3621" s="295"/>
      <c r="C3621" s="295"/>
      <c r="D3621" s="312"/>
      <c r="E3621" s="310"/>
      <c r="F3621" s="310"/>
      <c r="G3621" s="310"/>
      <c r="H3621" s="311"/>
      <c r="I3621" s="249"/>
      <c r="J3621" s="249"/>
      <c r="K3621" s="92"/>
    </row>
    <row r="3622" spans="2:11" x14ac:dyDescent="0.2">
      <c r="B3622" s="295"/>
      <c r="C3622" s="295"/>
      <c r="D3622" s="312"/>
      <c r="E3622" s="310"/>
      <c r="F3622" s="310"/>
      <c r="G3622" s="310"/>
      <c r="H3622" s="311"/>
      <c r="I3622" s="249"/>
      <c r="J3622" s="249"/>
      <c r="K3622" s="92"/>
    </row>
    <row r="3623" spans="2:11" x14ac:dyDescent="0.2">
      <c r="B3623" s="295"/>
      <c r="C3623" s="295"/>
      <c r="D3623" s="312"/>
      <c r="E3623" s="310"/>
      <c r="F3623" s="310"/>
      <c r="G3623" s="310"/>
      <c r="H3623" s="311"/>
      <c r="I3623" s="249"/>
      <c r="J3623" s="249"/>
      <c r="K3623" s="92"/>
    </row>
    <row r="3624" spans="2:11" x14ac:dyDescent="0.2">
      <c r="B3624" s="295"/>
      <c r="C3624" s="295"/>
      <c r="D3624" s="312"/>
      <c r="E3624" s="310"/>
      <c r="F3624" s="310"/>
      <c r="G3624" s="310"/>
      <c r="H3624" s="311"/>
      <c r="I3624" s="249"/>
      <c r="J3624" s="249"/>
      <c r="K3624" s="92"/>
    </row>
    <row r="3625" spans="2:11" x14ac:dyDescent="0.2">
      <c r="B3625" s="295"/>
      <c r="C3625" s="295"/>
      <c r="D3625" s="312"/>
      <c r="E3625" s="310"/>
      <c r="F3625" s="310"/>
      <c r="G3625" s="310"/>
      <c r="H3625" s="311"/>
      <c r="I3625" s="249"/>
      <c r="J3625" s="249"/>
      <c r="K3625" s="92"/>
    </row>
    <row r="3626" spans="2:11" x14ac:dyDescent="0.2">
      <c r="B3626" s="295"/>
      <c r="C3626" s="295"/>
      <c r="D3626" s="312"/>
      <c r="E3626" s="310"/>
      <c r="F3626" s="310"/>
      <c r="G3626" s="310"/>
      <c r="H3626" s="311"/>
      <c r="I3626" s="249"/>
      <c r="J3626" s="249"/>
      <c r="K3626" s="92"/>
    </row>
    <row r="3627" spans="2:11" x14ac:dyDescent="0.2">
      <c r="B3627" s="295"/>
      <c r="C3627" s="295"/>
      <c r="D3627" s="312"/>
      <c r="E3627" s="310"/>
      <c r="F3627" s="310"/>
      <c r="G3627" s="310"/>
      <c r="H3627" s="311"/>
      <c r="I3627" s="249"/>
      <c r="J3627" s="249"/>
      <c r="K3627" s="92"/>
    </row>
    <row r="3628" spans="2:11" x14ac:dyDescent="0.2">
      <c r="B3628" s="295"/>
      <c r="C3628" s="295"/>
      <c r="D3628" s="312"/>
      <c r="E3628" s="310"/>
      <c r="F3628" s="310"/>
      <c r="G3628" s="310"/>
      <c r="H3628" s="311"/>
      <c r="I3628" s="249"/>
      <c r="J3628" s="249"/>
      <c r="K3628" s="92"/>
    </row>
    <row r="3629" spans="2:11" x14ac:dyDescent="0.2">
      <c r="B3629" s="295"/>
      <c r="C3629" s="295"/>
      <c r="D3629" s="312"/>
      <c r="E3629" s="310"/>
      <c r="F3629" s="310"/>
      <c r="G3629" s="310"/>
      <c r="H3629" s="311"/>
      <c r="I3629" s="249"/>
      <c r="J3629" s="249"/>
      <c r="K3629" s="92"/>
    </row>
    <row r="3630" spans="2:11" x14ac:dyDescent="0.2">
      <c r="B3630" s="295"/>
      <c r="C3630" s="295"/>
      <c r="D3630" s="312"/>
      <c r="E3630" s="310"/>
      <c r="F3630" s="310"/>
      <c r="G3630" s="310"/>
      <c r="H3630" s="311"/>
      <c r="I3630" s="249"/>
      <c r="J3630" s="249"/>
      <c r="K3630" s="92"/>
    </row>
    <row r="3631" spans="2:11" x14ac:dyDescent="0.2">
      <c r="B3631" s="295"/>
      <c r="C3631" s="295"/>
      <c r="D3631" s="312"/>
      <c r="E3631" s="310"/>
      <c r="F3631" s="310"/>
      <c r="G3631" s="310"/>
      <c r="H3631" s="311"/>
      <c r="I3631" s="249"/>
      <c r="J3631" s="249"/>
      <c r="K3631" s="92"/>
    </row>
    <row r="3632" spans="2:11" x14ac:dyDescent="0.2">
      <c r="B3632" s="295"/>
      <c r="C3632" s="295"/>
      <c r="D3632" s="312"/>
      <c r="E3632" s="310"/>
      <c r="F3632" s="310"/>
      <c r="G3632" s="310"/>
      <c r="H3632" s="311"/>
      <c r="I3632" s="249"/>
      <c r="J3632" s="249"/>
      <c r="K3632" s="92"/>
    </row>
    <row r="3633" spans="2:11" x14ac:dyDescent="0.2">
      <c r="B3633" s="295"/>
      <c r="C3633" s="295"/>
      <c r="D3633" s="312"/>
      <c r="E3633" s="310"/>
      <c r="F3633" s="310"/>
      <c r="G3633" s="310"/>
      <c r="H3633" s="311"/>
      <c r="I3633" s="249"/>
      <c r="J3633" s="249"/>
      <c r="K3633" s="92"/>
    </row>
    <row r="3634" spans="2:11" x14ac:dyDescent="0.2">
      <c r="B3634" s="295"/>
      <c r="C3634" s="295"/>
      <c r="D3634" s="312"/>
      <c r="E3634" s="310"/>
      <c r="F3634" s="310"/>
      <c r="G3634" s="310"/>
      <c r="H3634" s="311"/>
      <c r="I3634" s="249"/>
      <c r="J3634" s="249"/>
      <c r="K3634" s="92"/>
    </row>
    <row r="3635" spans="2:11" x14ac:dyDescent="0.2">
      <c r="B3635" s="295"/>
      <c r="C3635" s="295"/>
      <c r="D3635" s="312"/>
      <c r="E3635" s="310"/>
      <c r="F3635" s="310"/>
      <c r="G3635" s="310"/>
      <c r="H3635" s="311"/>
      <c r="I3635" s="249"/>
      <c r="J3635" s="249"/>
      <c r="K3635" s="92"/>
    </row>
    <row r="3636" spans="2:11" x14ac:dyDescent="0.2">
      <c r="B3636" s="295"/>
      <c r="C3636" s="295"/>
      <c r="D3636" s="312"/>
      <c r="E3636" s="310"/>
      <c r="F3636" s="310"/>
      <c r="G3636" s="310"/>
      <c r="H3636" s="311"/>
      <c r="I3636" s="249"/>
      <c r="J3636" s="249"/>
      <c r="K3636" s="92"/>
    </row>
    <row r="3637" spans="2:11" x14ac:dyDescent="0.2">
      <c r="B3637" s="295"/>
      <c r="C3637" s="295"/>
      <c r="D3637" s="312"/>
      <c r="E3637" s="310"/>
      <c r="F3637" s="310"/>
      <c r="G3637" s="310"/>
      <c r="H3637" s="311"/>
      <c r="I3637" s="249"/>
      <c r="J3637" s="249"/>
      <c r="K3637" s="92"/>
    </row>
    <row r="3638" spans="2:11" x14ac:dyDescent="0.2">
      <c r="B3638" s="295"/>
      <c r="C3638" s="295"/>
      <c r="D3638" s="312"/>
      <c r="E3638" s="310"/>
      <c r="F3638" s="310"/>
      <c r="G3638" s="310"/>
      <c r="H3638" s="311"/>
      <c r="I3638" s="249"/>
      <c r="J3638" s="249"/>
      <c r="K3638" s="92"/>
    </row>
    <row r="3639" spans="2:11" x14ac:dyDescent="0.2">
      <c r="B3639" s="295"/>
      <c r="C3639" s="295"/>
      <c r="D3639" s="312"/>
      <c r="E3639" s="310"/>
      <c r="F3639" s="310"/>
      <c r="G3639" s="310"/>
      <c r="H3639" s="311"/>
      <c r="I3639" s="249"/>
      <c r="J3639" s="249"/>
      <c r="K3639" s="92"/>
    </row>
    <row r="3640" spans="2:11" x14ac:dyDescent="0.2">
      <c r="B3640" s="295"/>
      <c r="C3640" s="295"/>
      <c r="D3640" s="312"/>
      <c r="E3640" s="310"/>
      <c r="F3640" s="310"/>
      <c r="G3640" s="310"/>
      <c r="H3640" s="311"/>
      <c r="I3640" s="249"/>
      <c r="J3640" s="249"/>
      <c r="K3640" s="92"/>
    </row>
    <row r="3641" spans="2:11" x14ac:dyDescent="0.2">
      <c r="B3641" s="295"/>
      <c r="C3641" s="295"/>
      <c r="D3641" s="312"/>
      <c r="E3641" s="310"/>
      <c r="F3641" s="310"/>
      <c r="G3641" s="310"/>
      <c r="H3641" s="311"/>
      <c r="I3641" s="249"/>
      <c r="J3641" s="249"/>
      <c r="K3641" s="92"/>
    </row>
    <row r="3642" spans="2:11" x14ac:dyDescent="0.2">
      <c r="B3642" s="295"/>
      <c r="C3642" s="295"/>
      <c r="D3642" s="312"/>
      <c r="E3642" s="310"/>
      <c r="F3642" s="310"/>
      <c r="G3642" s="310"/>
      <c r="H3642" s="311"/>
      <c r="I3642" s="249"/>
      <c r="J3642" s="249"/>
      <c r="K3642" s="92"/>
    </row>
    <row r="3643" spans="2:11" x14ac:dyDescent="0.2">
      <c r="B3643" s="295"/>
      <c r="C3643" s="295"/>
      <c r="D3643" s="312"/>
      <c r="E3643" s="310"/>
      <c r="F3643" s="310"/>
      <c r="G3643" s="310"/>
      <c r="H3643" s="311"/>
      <c r="I3643" s="249"/>
      <c r="J3643" s="249"/>
      <c r="K3643" s="92"/>
    </row>
    <row r="3644" spans="2:11" x14ac:dyDescent="0.2">
      <c r="B3644" s="295"/>
      <c r="C3644" s="295"/>
      <c r="D3644" s="312"/>
      <c r="E3644" s="310"/>
      <c r="F3644" s="310"/>
      <c r="G3644" s="310"/>
      <c r="H3644" s="311"/>
      <c r="I3644" s="249"/>
      <c r="J3644" s="249"/>
      <c r="K3644" s="92"/>
    </row>
    <row r="3645" spans="2:11" x14ac:dyDescent="0.2">
      <c r="B3645" s="295"/>
      <c r="C3645" s="295"/>
      <c r="D3645" s="312"/>
      <c r="E3645" s="310"/>
      <c r="F3645" s="310"/>
      <c r="G3645" s="310"/>
      <c r="H3645" s="311"/>
      <c r="I3645" s="249"/>
      <c r="J3645" s="249"/>
      <c r="K3645" s="92"/>
    </row>
    <row r="3646" spans="2:11" x14ac:dyDescent="0.2">
      <c r="B3646" s="295"/>
      <c r="C3646" s="295"/>
      <c r="D3646" s="312"/>
      <c r="E3646" s="310"/>
      <c r="F3646" s="310"/>
      <c r="G3646" s="310"/>
      <c r="H3646" s="311"/>
      <c r="I3646" s="249"/>
      <c r="J3646" s="249"/>
      <c r="K3646" s="92"/>
    </row>
    <row r="3647" spans="2:11" x14ac:dyDescent="0.2">
      <c r="B3647" s="295"/>
      <c r="C3647" s="295"/>
      <c r="D3647" s="312"/>
      <c r="E3647" s="310"/>
      <c r="F3647" s="310"/>
      <c r="G3647" s="310"/>
      <c r="H3647" s="311"/>
      <c r="I3647" s="249"/>
      <c r="J3647" s="249"/>
      <c r="K3647" s="92"/>
    </row>
    <row r="3648" spans="2:11" x14ac:dyDescent="0.2">
      <c r="B3648" s="295"/>
      <c r="C3648" s="295"/>
      <c r="D3648" s="312"/>
      <c r="E3648" s="310"/>
      <c r="F3648" s="310"/>
      <c r="G3648" s="310"/>
      <c r="H3648" s="311"/>
      <c r="I3648" s="249"/>
      <c r="J3648" s="249"/>
      <c r="K3648" s="92"/>
    </row>
    <row r="3649" spans="2:11" x14ac:dyDescent="0.2">
      <c r="B3649" s="295"/>
      <c r="C3649" s="295"/>
      <c r="D3649" s="312"/>
      <c r="E3649" s="310"/>
      <c r="F3649" s="310"/>
      <c r="G3649" s="310"/>
      <c r="H3649" s="311"/>
      <c r="I3649" s="249"/>
      <c r="J3649" s="249"/>
      <c r="K3649" s="92"/>
    </row>
    <row r="3650" spans="2:11" x14ac:dyDescent="0.2">
      <c r="B3650" s="295"/>
      <c r="C3650" s="295"/>
      <c r="D3650" s="312"/>
      <c r="E3650" s="310"/>
      <c r="F3650" s="310"/>
      <c r="G3650" s="310"/>
      <c r="H3650" s="311"/>
      <c r="I3650" s="249"/>
      <c r="J3650" s="249"/>
      <c r="K3650" s="92"/>
    </row>
    <row r="3651" spans="2:11" x14ac:dyDescent="0.2">
      <c r="B3651" s="295"/>
      <c r="C3651" s="295"/>
      <c r="D3651" s="312"/>
      <c r="E3651" s="310"/>
      <c r="F3651" s="310"/>
      <c r="G3651" s="310"/>
      <c r="H3651" s="311"/>
      <c r="I3651" s="249"/>
      <c r="J3651" s="249"/>
      <c r="K3651" s="92"/>
    </row>
    <row r="3652" spans="2:11" x14ac:dyDescent="0.2">
      <c r="B3652" s="295"/>
      <c r="C3652" s="295"/>
      <c r="D3652" s="312"/>
      <c r="E3652" s="310"/>
      <c r="F3652" s="310"/>
      <c r="G3652" s="310"/>
      <c r="H3652" s="311"/>
      <c r="I3652" s="249"/>
      <c r="J3652" s="249"/>
      <c r="K3652" s="92"/>
    </row>
    <row r="3653" spans="2:11" x14ac:dyDescent="0.2">
      <c r="B3653" s="295"/>
      <c r="C3653" s="295"/>
      <c r="D3653" s="312"/>
      <c r="E3653" s="310"/>
      <c r="F3653" s="310"/>
      <c r="G3653" s="310"/>
      <c r="H3653" s="311"/>
      <c r="I3653" s="249"/>
      <c r="J3653" s="249"/>
      <c r="K3653" s="92"/>
    </row>
    <row r="3654" spans="2:11" x14ac:dyDescent="0.2">
      <c r="B3654" s="295"/>
      <c r="C3654" s="295"/>
      <c r="D3654" s="312"/>
      <c r="E3654" s="310"/>
      <c r="F3654" s="310"/>
      <c r="G3654" s="310"/>
      <c r="H3654" s="311"/>
      <c r="I3654" s="249"/>
      <c r="J3654" s="249"/>
      <c r="K3654" s="92"/>
    </row>
    <row r="3655" spans="2:11" x14ac:dyDescent="0.2">
      <c r="B3655" s="295"/>
      <c r="C3655" s="295"/>
      <c r="D3655" s="312"/>
      <c r="E3655" s="310"/>
      <c r="F3655" s="310"/>
      <c r="G3655" s="310"/>
      <c r="H3655" s="311"/>
      <c r="I3655" s="249"/>
      <c r="J3655" s="249"/>
      <c r="K3655" s="92"/>
    </row>
    <row r="3656" spans="2:11" x14ac:dyDescent="0.2">
      <c r="B3656" s="295"/>
      <c r="C3656" s="295"/>
      <c r="D3656" s="312"/>
      <c r="E3656" s="310"/>
      <c r="F3656" s="310"/>
      <c r="G3656" s="310"/>
      <c r="H3656" s="311"/>
      <c r="I3656" s="249"/>
      <c r="J3656" s="249"/>
      <c r="K3656" s="92"/>
    </row>
    <row r="3657" spans="2:11" x14ac:dyDescent="0.2">
      <c r="B3657" s="295"/>
      <c r="C3657" s="295"/>
      <c r="D3657" s="312"/>
      <c r="E3657" s="310"/>
      <c r="F3657" s="310"/>
      <c r="G3657" s="310"/>
      <c r="H3657" s="311"/>
      <c r="I3657" s="249"/>
      <c r="J3657" s="249"/>
      <c r="K3657" s="92"/>
    </row>
    <row r="3658" spans="2:11" x14ac:dyDescent="0.2">
      <c r="B3658" s="295"/>
      <c r="C3658" s="295"/>
      <c r="D3658" s="312"/>
      <c r="E3658" s="310"/>
      <c r="F3658" s="310"/>
      <c r="G3658" s="310"/>
      <c r="H3658" s="311"/>
      <c r="I3658" s="249"/>
      <c r="J3658" s="249"/>
      <c r="K3658" s="92"/>
    </row>
    <row r="3659" spans="2:11" x14ac:dyDescent="0.2">
      <c r="B3659" s="295"/>
      <c r="C3659" s="295"/>
      <c r="D3659" s="312"/>
      <c r="E3659" s="310"/>
      <c r="F3659" s="310"/>
      <c r="G3659" s="310"/>
      <c r="H3659" s="311"/>
      <c r="I3659" s="249"/>
      <c r="J3659" s="249"/>
      <c r="K3659" s="92"/>
    </row>
    <row r="3660" spans="2:11" x14ac:dyDescent="0.2">
      <c r="B3660" s="295"/>
      <c r="C3660" s="295"/>
      <c r="D3660" s="312"/>
      <c r="E3660" s="310"/>
      <c r="F3660" s="310"/>
      <c r="G3660" s="310"/>
      <c r="H3660" s="311"/>
      <c r="I3660" s="249"/>
      <c r="J3660" s="249"/>
      <c r="K3660" s="92"/>
    </row>
    <row r="3661" spans="2:11" x14ac:dyDescent="0.2">
      <c r="B3661" s="295"/>
      <c r="C3661" s="295"/>
      <c r="D3661" s="312"/>
      <c r="E3661" s="310"/>
      <c r="F3661" s="310"/>
      <c r="G3661" s="310"/>
      <c r="H3661" s="311"/>
      <c r="I3661" s="249"/>
      <c r="J3661" s="249"/>
      <c r="K3661" s="92"/>
    </row>
    <row r="3662" spans="2:11" x14ac:dyDescent="0.2">
      <c r="B3662" s="295"/>
      <c r="C3662" s="295"/>
      <c r="D3662" s="312"/>
      <c r="E3662" s="310"/>
      <c r="F3662" s="310"/>
      <c r="G3662" s="310"/>
      <c r="H3662" s="311"/>
      <c r="I3662" s="249"/>
      <c r="J3662" s="249"/>
      <c r="K3662" s="92"/>
    </row>
    <row r="3663" spans="2:11" x14ac:dyDescent="0.2">
      <c r="B3663" s="295"/>
      <c r="C3663" s="295"/>
      <c r="D3663" s="312"/>
      <c r="E3663" s="310"/>
      <c r="F3663" s="310"/>
      <c r="G3663" s="310"/>
      <c r="H3663" s="311"/>
      <c r="I3663" s="249"/>
      <c r="J3663" s="249"/>
      <c r="K3663" s="92"/>
    </row>
    <row r="3664" spans="2:11" x14ac:dyDescent="0.2">
      <c r="B3664" s="295"/>
      <c r="C3664" s="295"/>
      <c r="D3664" s="312"/>
      <c r="E3664" s="310"/>
      <c r="F3664" s="310"/>
      <c r="G3664" s="310"/>
      <c r="H3664" s="311"/>
      <c r="I3664" s="249"/>
      <c r="J3664" s="249"/>
      <c r="K3664" s="92"/>
    </row>
    <row r="3665" spans="2:11" x14ac:dyDescent="0.2">
      <c r="B3665" s="295"/>
      <c r="C3665" s="295"/>
      <c r="D3665" s="312"/>
      <c r="E3665" s="310"/>
      <c r="F3665" s="310"/>
      <c r="G3665" s="310"/>
      <c r="H3665" s="311"/>
      <c r="I3665" s="249"/>
      <c r="J3665" s="249"/>
      <c r="K3665" s="92"/>
    </row>
    <row r="3666" spans="2:11" x14ac:dyDescent="0.2">
      <c r="B3666" s="295"/>
      <c r="C3666" s="295"/>
      <c r="D3666" s="312"/>
      <c r="E3666" s="310"/>
      <c r="F3666" s="310"/>
      <c r="G3666" s="310"/>
      <c r="H3666" s="311"/>
      <c r="I3666" s="249"/>
      <c r="J3666" s="249"/>
      <c r="K3666" s="92"/>
    </row>
    <row r="3667" spans="2:11" x14ac:dyDescent="0.2">
      <c r="B3667" s="295"/>
      <c r="C3667" s="295"/>
      <c r="D3667" s="312"/>
      <c r="E3667" s="310"/>
      <c r="F3667" s="310"/>
      <c r="G3667" s="310"/>
      <c r="H3667" s="311"/>
      <c r="I3667" s="249"/>
      <c r="J3667" s="249"/>
      <c r="K3667" s="92"/>
    </row>
    <row r="3668" spans="2:11" x14ac:dyDescent="0.2">
      <c r="B3668" s="295"/>
      <c r="C3668" s="295"/>
      <c r="D3668" s="312"/>
      <c r="E3668" s="310"/>
      <c r="F3668" s="310"/>
      <c r="G3668" s="310"/>
      <c r="H3668" s="311"/>
      <c r="I3668" s="249"/>
      <c r="J3668" s="249"/>
      <c r="K3668" s="92"/>
    </row>
    <row r="3669" spans="2:11" x14ac:dyDescent="0.2">
      <c r="B3669" s="295"/>
      <c r="C3669" s="295"/>
      <c r="D3669" s="312"/>
      <c r="E3669" s="310"/>
      <c r="F3669" s="310"/>
      <c r="G3669" s="310"/>
      <c r="H3669" s="311"/>
      <c r="I3669" s="249"/>
      <c r="J3669" s="249"/>
      <c r="K3669" s="92"/>
    </row>
    <row r="3670" spans="2:11" x14ac:dyDescent="0.2">
      <c r="B3670" s="295"/>
      <c r="C3670" s="295"/>
      <c r="D3670" s="312"/>
      <c r="E3670" s="310"/>
      <c r="F3670" s="310"/>
      <c r="G3670" s="310"/>
      <c r="H3670" s="311"/>
      <c r="I3670" s="249"/>
      <c r="J3670" s="249"/>
      <c r="K3670" s="92"/>
    </row>
    <row r="3671" spans="2:11" x14ac:dyDescent="0.2">
      <c r="B3671" s="295"/>
      <c r="C3671" s="295"/>
      <c r="D3671" s="312"/>
      <c r="E3671" s="310"/>
      <c r="F3671" s="310"/>
      <c r="G3671" s="310"/>
      <c r="H3671" s="311"/>
      <c r="I3671" s="249"/>
      <c r="J3671" s="249"/>
      <c r="K3671" s="92"/>
    </row>
    <row r="3672" spans="2:11" x14ac:dyDescent="0.2">
      <c r="B3672" s="295"/>
      <c r="C3672" s="295"/>
      <c r="D3672" s="312"/>
      <c r="E3672" s="310"/>
      <c r="F3672" s="310"/>
      <c r="G3672" s="310"/>
      <c r="H3672" s="311"/>
      <c r="I3672" s="249"/>
      <c r="J3672" s="249"/>
      <c r="K3672" s="92"/>
    </row>
    <row r="3673" spans="2:11" x14ac:dyDescent="0.2">
      <c r="B3673" s="295"/>
      <c r="C3673" s="295"/>
      <c r="D3673" s="312"/>
      <c r="E3673" s="310"/>
      <c r="F3673" s="310"/>
      <c r="G3673" s="310"/>
      <c r="H3673" s="311"/>
      <c r="I3673" s="249"/>
      <c r="J3673" s="249"/>
      <c r="K3673" s="92"/>
    </row>
    <row r="3674" spans="2:11" x14ac:dyDescent="0.2">
      <c r="B3674" s="295"/>
      <c r="C3674" s="295"/>
      <c r="D3674" s="312"/>
      <c r="E3674" s="310"/>
      <c r="F3674" s="310"/>
      <c r="G3674" s="310"/>
      <c r="H3674" s="311"/>
      <c r="I3674" s="249"/>
      <c r="J3674" s="249"/>
      <c r="K3674" s="92"/>
    </row>
    <row r="3675" spans="2:11" x14ac:dyDescent="0.2">
      <c r="B3675" s="295"/>
      <c r="C3675" s="295"/>
      <c r="D3675" s="312"/>
      <c r="E3675" s="310"/>
      <c r="F3675" s="310"/>
      <c r="G3675" s="310"/>
      <c r="H3675" s="311"/>
      <c r="I3675" s="249"/>
      <c r="J3675" s="249"/>
      <c r="K3675" s="92"/>
    </row>
    <row r="3676" spans="2:11" x14ac:dyDescent="0.2">
      <c r="B3676" s="295"/>
      <c r="C3676" s="295"/>
      <c r="D3676" s="312"/>
      <c r="E3676" s="310"/>
      <c r="F3676" s="310"/>
      <c r="G3676" s="310"/>
      <c r="H3676" s="311"/>
      <c r="I3676" s="249"/>
      <c r="J3676" s="249"/>
      <c r="K3676" s="92"/>
    </row>
    <row r="3677" spans="2:11" x14ac:dyDescent="0.2">
      <c r="B3677" s="295"/>
      <c r="C3677" s="295"/>
      <c r="D3677" s="312"/>
      <c r="E3677" s="310"/>
      <c r="F3677" s="310"/>
      <c r="G3677" s="310"/>
      <c r="H3677" s="311"/>
      <c r="I3677" s="249"/>
      <c r="J3677" s="249"/>
      <c r="K3677" s="92"/>
    </row>
    <row r="3678" spans="2:11" x14ac:dyDescent="0.2">
      <c r="B3678" s="295"/>
      <c r="C3678" s="295"/>
      <c r="D3678" s="312"/>
      <c r="E3678" s="310"/>
      <c r="F3678" s="310"/>
      <c r="G3678" s="310"/>
      <c r="H3678" s="311"/>
      <c r="I3678" s="249"/>
      <c r="J3678" s="249"/>
      <c r="K3678" s="92"/>
    </row>
    <row r="3679" spans="2:11" x14ac:dyDescent="0.2">
      <c r="B3679" s="295"/>
      <c r="C3679" s="295"/>
      <c r="D3679" s="312"/>
      <c r="E3679" s="310"/>
      <c r="F3679" s="310"/>
      <c r="G3679" s="310"/>
      <c r="H3679" s="311"/>
      <c r="I3679" s="249"/>
      <c r="J3679" s="249"/>
      <c r="K3679" s="92"/>
    </row>
    <row r="3680" spans="2:11" x14ac:dyDescent="0.2">
      <c r="B3680" s="295"/>
      <c r="C3680" s="295"/>
      <c r="D3680" s="312"/>
      <c r="E3680" s="310"/>
      <c r="F3680" s="310"/>
      <c r="G3680" s="310"/>
      <c r="H3680" s="311"/>
      <c r="I3680" s="249"/>
      <c r="J3680" s="249"/>
      <c r="K3680" s="92"/>
    </row>
    <row r="3681" spans="2:11" x14ac:dyDescent="0.2">
      <c r="B3681" s="295"/>
      <c r="C3681" s="295"/>
      <c r="D3681" s="312"/>
      <c r="E3681" s="310"/>
      <c r="F3681" s="310"/>
      <c r="G3681" s="310"/>
      <c r="H3681" s="311"/>
      <c r="I3681" s="249"/>
      <c r="J3681" s="249"/>
      <c r="K3681" s="92"/>
    </row>
    <row r="3682" spans="2:11" x14ac:dyDescent="0.2">
      <c r="B3682" s="295"/>
      <c r="C3682" s="295"/>
      <c r="D3682" s="312"/>
      <c r="E3682" s="310"/>
      <c r="F3682" s="310"/>
      <c r="G3682" s="310"/>
      <c r="H3682" s="311"/>
      <c r="I3682" s="249"/>
      <c r="J3682" s="249"/>
      <c r="K3682" s="92"/>
    </row>
    <row r="3683" spans="2:11" x14ac:dyDescent="0.2">
      <c r="B3683" s="295"/>
      <c r="C3683" s="295"/>
      <c r="D3683" s="312"/>
      <c r="E3683" s="310"/>
      <c r="F3683" s="310"/>
      <c r="G3683" s="310"/>
      <c r="H3683" s="311"/>
      <c r="I3683" s="249"/>
      <c r="J3683" s="249"/>
      <c r="K3683" s="92"/>
    </row>
    <row r="3684" spans="2:11" x14ac:dyDescent="0.2">
      <c r="B3684" s="295"/>
      <c r="C3684" s="295"/>
      <c r="D3684" s="312"/>
      <c r="E3684" s="310"/>
      <c r="F3684" s="310"/>
      <c r="G3684" s="310"/>
      <c r="H3684" s="311"/>
      <c r="I3684" s="249"/>
      <c r="J3684" s="249"/>
      <c r="K3684" s="92"/>
    </row>
    <row r="3685" spans="2:11" x14ac:dyDescent="0.2">
      <c r="B3685" s="295"/>
      <c r="C3685" s="295"/>
      <c r="D3685" s="312"/>
      <c r="E3685" s="310"/>
      <c r="F3685" s="310"/>
      <c r="G3685" s="310"/>
      <c r="H3685" s="311"/>
      <c r="I3685" s="249"/>
      <c r="J3685" s="249"/>
      <c r="K3685" s="92"/>
    </row>
    <row r="3686" spans="2:11" x14ac:dyDescent="0.2">
      <c r="B3686" s="295"/>
      <c r="C3686" s="295"/>
      <c r="D3686" s="312"/>
      <c r="E3686" s="310"/>
      <c r="F3686" s="310"/>
      <c r="G3686" s="310"/>
      <c r="H3686" s="311"/>
      <c r="I3686" s="249"/>
      <c r="J3686" s="249"/>
      <c r="K3686" s="92"/>
    </row>
    <row r="3687" spans="2:11" x14ac:dyDescent="0.2">
      <c r="B3687" s="295"/>
      <c r="C3687" s="295"/>
      <c r="D3687" s="312"/>
      <c r="E3687" s="310"/>
      <c r="F3687" s="310"/>
      <c r="G3687" s="310"/>
      <c r="H3687" s="311"/>
      <c r="I3687" s="249"/>
      <c r="J3687" s="249"/>
      <c r="K3687" s="92"/>
    </row>
    <row r="3688" spans="2:11" x14ac:dyDescent="0.2">
      <c r="B3688" s="295"/>
      <c r="C3688" s="295"/>
      <c r="D3688" s="312"/>
      <c r="E3688" s="310"/>
      <c r="F3688" s="310"/>
      <c r="G3688" s="310"/>
      <c r="H3688" s="311"/>
      <c r="I3688" s="249"/>
      <c r="J3688" s="249"/>
      <c r="K3688" s="92"/>
    </row>
    <row r="3689" spans="2:11" x14ac:dyDescent="0.2">
      <c r="B3689" s="295"/>
      <c r="C3689" s="295"/>
      <c r="D3689" s="312"/>
      <c r="E3689" s="310"/>
      <c r="F3689" s="310"/>
      <c r="G3689" s="310"/>
      <c r="H3689" s="311"/>
      <c r="I3689" s="249"/>
      <c r="J3689" s="249"/>
      <c r="K3689" s="92"/>
    </row>
    <row r="3690" spans="2:11" x14ac:dyDescent="0.2">
      <c r="B3690" s="295"/>
      <c r="C3690" s="295"/>
      <c r="D3690" s="312"/>
      <c r="E3690" s="310"/>
      <c r="F3690" s="310"/>
      <c r="G3690" s="310"/>
      <c r="H3690" s="311"/>
      <c r="I3690" s="249"/>
      <c r="J3690" s="249"/>
      <c r="K3690" s="92"/>
    </row>
    <row r="3691" spans="2:11" x14ac:dyDescent="0.2">
      <c r="B3691" s="295"/>
      <c r="C3691" s="295"/>
      <c r="D3691" s="312"/>
      <c r="E3691" s="310"/>
      <c r="F3691" s="310"/>
      <c r="G3691" s="310"/>
      <c r="H3691" s="311"/>
      <c r="I3691" s="249"/>
      <c r="J3691" s="249"/>
      <c r="K3691" s="92"/>
    </row>
    <row r="3692" spans="2:11" x14ac:dyDescent="0.2">
      <c r="B3692" s="295"/>
      <c r="C3692" s="295"/>
      <c r="D3692" s="312"/>
      <c r="E3692" s="310"/>
      <c r="F3692" s="310"/>
      <c r="G3692" s="310"/>
      <c r="H3692" s="311"/>
      <c r="I3692" s="249"/>
      <c r="J3692" s="249"/>
      <c r="K3692" s="92"/>
    </row>
    <row r="3693" spans="2:11" x14ac:dyDescent="0.2">
      <c r="B3693" s="295"/>
      <c r="C3693" s="295"/>
      <c r="D3693" s="312"/>
      <c r="E3693" s="310"/>
      <c r="F3693" s="310"/>
      <c r="G3693" s="310"/>
      <c r="H3693" s="311"/>
      <c r="I3693" s="249"/>
      <c r="J3693" s="249"/>
      <c r="K3693" s="92"/>
    </row>
    <row r="3694" spans="2:11" x14ac:dyDescent="0.2">
      <c r="B3694" s="295"/>
      <c r="C3694" s="295"/>
      <c r="D3694" s="312"/>
      <c r="E3694" s="310"/>
      <c r="F3694" s="310"/>
      <c r="G3694" s="310"/>
      <c r="H3694" s="311"/>
      <c r="I3694" s="249"/>
      <c r="J3694" s="249"/>
      <c r="K3694" s="92"/>
    </row>
    <row r="3695" spans="2:11" x14ac:dyDescent="0.2">
      <c r="B3695" s="295"/>
      <c r="C3695" s="295"/>
      <c r="D3695" s="312"/>
      <c r="E3695" s="310"/>
      <c r="F3695" s="310"/>
      <c r="G3695" s="310"/>
      <c r="H3695" s="311"/>
      <c r="I3695" s="249"/>
      <c r="J3695" s="249"/>
      <c r="K3695" s="92"/>
    </row>
    <row r="3696" spans="2:11" x14ac:dyDescent="0.2">
      <c r="B3696" s="295"/>
      <c r="C3696" s="295"/>
      <c r="D3696" s="312"/>
      <c r="E3696" s="310"/>
      <c r="F3696" s="310"/>
      <c r="G3696" s="310"/>
      <c r="H3696" s="311"/>
      <c r="I3696" s="249"/>
      <c r="J3696" s="249"/>
      <c r="K3696" s="92"/>
    </row>
    <row r="3697" spans="2:11" x14ac:dyDescent="0.2">
      <c r="B3697" s="295"/>
      <c r="C3697" s="295"/>
      <c r="D3697" s="312"/>
      <c r="E3697" s="310"/>
      <c r="F3697" s="310"/>
      <c r="G3697" s="310"/>
      <c r="H3697" s="311"/>
      <c r="I3697" s="249"/>
      <c r="J3697" s="249"/>
      <c r="K3697" s="92"/>
    </row>
    <row r="3698" spans="2:11" x14ac:dyDescent="0.2">
      <c r="B3698" s="295"/>
      <c r="C3698" s="295"/>
      <c r="D3698" s="312"/>
      <c r="E3698" s="310"/>
      <c r="F3698" s="310"/>
      <c r="G3698" s="310"/>
      <c r="H3698" s="311"/>
      <c r="I3698" s="249"/>
      <c r="J3698" s="249"/>
      <c r="K3698" s="92"/>
    </row>
    <row r="3699" spans="2:11" x14ac:dyDescent="0.2">
      <c r="B3699" s="295"/>
      <c r="C3699" s="295"/>
      <c r="D3699" s="312"/>
      <c r="E3699" s="310"/>
      <c r="F3699" s="310"/>
      <c r="G3699" s="310"/>
      <c r="H3699" s="311"/>
      <c r="I3699" s="249"/>
      <c r="J3699" s="249"/>
      <c r="K3699" s="92"/>
    </row>
    <row r="3700" spans="2:11" x14ac:dyDescent="0.2">
      <c r="B3700" s="295"/>
      <c r="C3700" s="295"/>
      <c r="D3700" s="312"/>
      <c r="E3700" s="310"/>
      <c r="F3700" s="310"/>
      <c r="G3700" s="310"/>
      <c r="H3700" s="311"/>
      <c r="I3700" s="249"/>
      <c r="J3700" s="249"/>
      <c r="K3700" s="92"/>
    </row>
    <row r="3701" spans="2:11" x14ac:dyDescent="0.2">
      <c r="B3701" s="295"/>
      <c r="C3701" s="295"/>
      <c r="D3701" s="312"/>
      <c r="E3701" s="310"/>
      <c r="F3701" s="310"/>
      <c r="G3701" s="310"/>
      <c r="H3701" s="311"/>
      <c r="I3701" s="249"/>
      <c r="J3701" s="249"/>
      <c r="K3701" s="92"/>
    </row>
    <row r="3702" spans="2:11" x14ac:dyDescent="0.2">
      <c r="B3702" s="295"/>
      <c r="C3702" s="295"/>
      <c r="D3702" s="312"/>
      <c r="E3702" s="310"/>
      <c r="F3702" s="310"/>
      <c r="G3702" s="310"/>
      <c r="H3702" s="311"/>
      <c r="I3702" s="249"/>
      <c r="J3702" s="249"/>
      <c r="K3702" s="92"/>
    </row>
    <row r="3703" spans="2:11" x14ac:dyDescent="0.2">
      <c r="B3703" s="295"/>
      <c r="C3703" s="295"/>
      <c r="D3703" s="312"/>
      <c r="E3703" s="310"/>
      <c r="F3703" s="310"/>
      <c r="G3703" s="310"/>
      <c r="H3703" s="311"/>
      <c r="I3703" s="249"/>
      <c r="J3703" s="249"/>
      <c r="K3703" s="92"/>
    </row>
    <row r="3704" spans="2:11" x14ac:dyDescent="0.2">
      <c r="B3704" s="295"/>
      <c r="C3704" s="295"/>
      <c r="D3704" s="312"/>
      <c r="E3704" s="310"/>
      <c r="F3704" s="310"/>
      <c r="G3704" s="310"/>
      <c r="H3704" s="311"/>
      <c r="I3704" s="249"/>
      <c r="J3704" s="249"/>
      <c r="K3704" s="92"/>
    </row>
    <row r="3705" spans="2:11" x14ac:dyDescent="0.2">
      <c r="B3705" s="295"/>
      <c r="C3705" s="295"/>
      <c r="D3705" s="312"/>
      <c r="E3705" s="310"/>
      <c r="F3705" s="310"/>
      <c r="G3705" s="310"/>
      <c r="H3705" s="311"/>
      <c r="I3705" s="249"/>
      <c r="J3705" s="249"/>
      <c r="K3705" s="92"/>
    </row>
    <row r="3706" spans="2:11" x14ac:dyDescent="0.2">
      <c r="B3706" s="295"/>
      <c r="C3706" s="295"/>
      <c r="D3706" s="312"/>
      <c r="E3706" s="310"/>
      <c r="F3706" s="310"/>
      <c r="G3706" s="310"/>
      <c r="H3706" s="311"/>
      <c r="I3706" s="249"/>
      <c r="J3706" s="249"/>
      <c r="K3706" s="92"/>
    </row>
    <row r="3707" spans="2:11" x14ac:dyDescent="0.2">
      <c r="B3707" s="295"/>
      <c r="C3707" s="295"/>
      <c r="D3707" s="312"/>
      <c r="E3707" s="310"/>
      <c r="F3707" s="310"/>
      <c r="G3707" s="310"/>
      <c r="H3707" s="311"/>
      <c r="I3707" s="249"/>
      <c r="J3707" s="249"/>
      <c r="K3707" s="92"/>
    </row>
    <row r="3708" spans="2:11" x14ac:dyDescent="0.2">
      <c r="B3708" s="295"/>
      <c r="C3708" s="295"/>
      <c r="D3708" s="312"/>
      <c r="E3708" s="310"/>
      <c r="F3708" s="310"/>
      <c r="G3708" s="310"/>
      <c r="H3708" s="311"/>
      <c r="I3708" s="249"/>
      <c r="J3708" s="249"/>
      <c r="K3708" s="92"/>
    </row>
    <row r="3709" spans="2:11" x14ac:dyDescent="0.2">
      <c r="B3709" s="295"/>
      <c r="C3709" s="295"/>
      <c r="D3709" s="312"/>
      <c r="E3709" s="310"/>
      <c r="F3709" s="310"/>
      <c r="G3709" s="310"/>
      <c r="H3709" s="311"/>
      <c r="I3709" s="249"/>
      <c r="J3709" s="249"/>
      <c r="K3709" s="92"/>
    </row>
    <row r="3710" spans="2:11" x14ac:dyDescent="0.2">
      <c r="B3710" s="295"/>
      <c r="C3710" s="295"/>
      <c r="D3710" s="312"/>
      <c r="E3710" s="310"/>
      <c r="F3710" s="310"/>
      <c r="G3710" s="310"/>
      <c r="H3710" s="311"/>
      <c r="I3710" s="249"/>
      <c r="J3710" s="249"/>
      <c r="K3710" s="92"/>
    </row>
    <row r="3711" spans="2:11" x14ac:dyDescent="0.2">
      <c r="B3711" s="295"/>
      <c r="C3711" s="295"/>
      <c r="D3711" s="312"/>
      <c r="E3711" s="310"/>
      <c r="F3711" s="310"/>
      <c r="G3711" s="310"/>
      <c r="H3711" s="311"/>
      <c r="I3711" s="249"/>
      <c r="J3711" s="249"/>
      <c r="K3711" s="92"/>
    </row>
    <row r="3712" spans="2:11" x14ac:dyDescent="0.2">
      <c r="B3712" s="295"/>
      <c r="C3712" s="295"/>
      <c r="D3712" s="312"/>
      <c r="E3712" s="310"/>
      <c r="F3712" s="310"/>
      <c r="G3712" s="310"/>
      <c r="H3712" s="311"/>
      <c r="I3712" s="249"/>
      <c r="J3712" s="249"/>
      <c r="K3712" s="92"/>
    </row>
    <row r="3713" spans="2:11" x14ac:dyDescent="0.2">
      <c r="B3713" s="295"/>
      <c r="C3713" s="295"/>
      <c r="D3713" s="312"/>
      <c r="E3713" s="310"/>
      <c r="F3713" s="310"/>
      <c r="G3713" s="310"/>
      <c r="H3713" s="311"/>
      <c r="I3713" s="249"/>
      <c r="J3713" s="249"/>
      <c r="K3713" s="92"/>
    </row>
    <row r="3714" spans="2:11" x14ac:dyDescent="0.2">
      <c r="B3714" s="295"/>
      <c r="C3714" s="295"/>
      <c r="D3714" s="312"/>
      <c r="E3714" s="310"/>
      <c r="F3714" s="310"/>
      <c r="G3714" s="310"/>
      <c r="H3714" s="311"/>
      <c r="I3714" s="249"/>
      <c r="J3714" s="249"/>
      <c r="K3714" s="92"/>
    </row>
    <row r="3715" spans="2:11" x14ac:dyDescent="0.2">
      <c r="B3715" s="295"/>
      <c r="C3715" s="295"/>
      <c r="D3715" s="312"/>
      <c r="E3715" s="310"/>
      <c r="F3715" s="310"/>
      <c r="G3715" s="310"/>
      <c r="H3715" s="311"/>
      <c r="I3715" s="249"/>
      <c r="J3715" s="249"/>
      <c r="K3715" s="92"/>
    </row>
    <row r="3716" spans="2:11" x14ac:dyDescent="0.2">
      <c r="B3716" s="295"/>
      <c r="C3716" s="295"/>
      <c r="D3716" s="312"/>
      <c r="E3716" s="310"/>
      <c r="F3716" s="310"/>
      <c r="G3716" s="310"/>
      <c r="H3716" s="311"/>
      <c r="I3716" s="249"/>
      <c r="J3716" s="249"/>
      <c r="K3716" s="92"/>
    </row>
    <row r="3717" spans="2:11" x14ac:dyDescent="0.2">
      <c r="B3717" s="295"/>
      <c r="C3717" s="295"/>
      <c r="D3717" s="312"/>
      <c r="E3717" s="310"/>
      <c r="F3717" s="310"/>
      <c r="G3717" s="310"/>
      <c r="H3717" s="311"/>
      <c r="I3717" s="249"/>
      <c r="J3717" s="249"/>
      <c r="K3717" s="92"/>
    </row>
    <row r="3718" spans="2:11" x14ac:dyDescent="0.2">
      <c r="B3718" s="295"/>
      <c r="C3718" s="295"/>
      <c r="D3718" s="312"/>
      <c r="E3718" s="310"/>
      <c r="F3718" s="310"/>
      <c r="G3718" s="310"/>
      <c r="H3718" s="311"/>
      <c r="I3718" s="249"/>
      <c r="J3718" s="249"/>
      <c r="K3718" s="92"/>
    </row>
    <row r="3719" spans="2:11" x14ac:dyDescent="0.2">
      <c r="B3719" s="295"/>
      <c r="C3719" s="295"/>
      <c r="D3719" s="312"/>
      <c r="E3719" s="310"/>
      <c r="F3719" s="310"/>
      <c r="G3719" s="310"/>
      <c r="H3719" s="311"/>
      <c r="I3719" s="249"/>
      <c r="J3719" s="249"/>
      <c r="K3719" s="92"/>
    </row>
    <row r="3720" spans="2:11" x14ac:dyDescent="0.2">
      <c r="B3720" s="295"/>
      <c r="C3720" s="295"/>
      <c r="D3720" s="312"/>
      <c r="E3720" s="310"/>
      <c r="F3720" s="310"/>
      <c r="G3720" s="310"/>
      <c r="H3720" s="311"/>
      <c r="I3720" s="249"/>
      <c r="J3720" s="249"/>
      <c r="K3720" s="92"/>
    </row>
    <row r="3721" spans="2:11" x14ac:dyDescent="0.2">
      <c r="B3721" s="295"/>
      <c r="C3721" s="295"/>
      <c r="D3721" s="312"/>
      <c r="E3721" s="310"/>
      <c r="F3721" s="310"/>
      <c r="G3721" s="310"/>
      <c r="H3721" s="311"/>
      <c r="I3721" s="249"/>
      <c r="J3721" s="249"/>
      <c r="K3721" s="92"/>
    </row>
    <row r="3722" spans="2:11" x14ac:dyDescent="0.2">
      <c r="B3722" s="295"/>
      <c r="C3722" s="295"/>
      <c r="D3722" s="312"/>
      <c r="E3722" s="310"/>
      <c r="F3722" s="310"/>
      <c r="G3722" s="310"/>
      <c r="H3722" s="311"/>
      <c r="I3722" s="249"/>
      <c r="J3722" s="249"/>
      <c r="K3722" s="92"/>
    </row>
    <row r="3723" spans="2:11" x14ac:dyDescent="0.2">
      <c r="B3723" s="295"/>
      <c r="C3723" s="295"/>
      <c r="D3723" s="312"/>
      <c r="E3723" s="310"/>
      <c r="F3723" s="310"/>
      <c r="G3723" s="310"/>
      <c r="H3723" s="311"/>
      <c r="I3723" s="249"/>
      <c r="J3723" s="249"/>
      <c r="K3723" s="92"/>
    </row>
    <row r="3724" spans="2:11" x14ac:dyDescent="0.2">
      <c r="B3724" s="295"/>
      <c r="C3724" s="295"/>
      <c r="D3724" s="312"/>
      <c r="E3724" s="310"/>
      <c r="F3724" s="310"/>
      <c r="G3724" s="310"/>
      <c r="H3724" s="311"/>
      <c r="I3724" s="249"/>
      <c r="J3724" s="249"/>
      <c r="K3724" s="92"/>
    </row>
    <row r="3725" spans="2:11" x14ac:dyDescent="0.2">
      <c r="B3725" s="295"/>
      <c r="C3725" s="295"/>
      <c r="D3725" s="312"/>
      <c r="E3725" s="310"/>
      <c r="F3725" s="310"/>
      <c r="G3725" s="310"/>
      <c r="H3725" s="311"/>
      <c r="I3725" s="249"/>
      <c r="J3725" s="249"/>
      <c r="K3725" s="92"/>
    </row>
    <row r="3726" spans="2:11" x14ac:dyDescent="0.2">
      <c r="B3726" s="295"/>
      <c r="C3726" s="295"/>
      <c r="D3726" s="312"/>
      <c r="E3726" s="310"/>
      <c r="F3726" s="310"/>
      <c r="G3726" s="310"/>
      <c r="H3726" s="311"/>
      <c r="I3726" s="249"/>
      <c r="J3726" s="249"/>
      <c r="K3726" s="92"/>
    </row>
    <row r="3727" spans="2:11" x14ac:dyDescent="0.2">
      <c r="B3727" s="295"/>
      <c r="C3727" s="295"/>
      <c r="D3727" s="312"/>
      <c r="E3727" s="310"/>
      <c r="F3727" s="310"/>
      <c r="G3727" s="310"/>
      <c r="H3727" s="311"/>
      <c r="I3727" s="249"/>
      <c r="J3727" s="249"/>
      <c r="K3727" s="92"/>
    </row>
    <row r="3728" spans="2:11" x14ac:dyDescent="0.2">
      <c r="B3728" s="295"/>
      <c r="C3728" s="295"/>
      <c r="D3728" s="312"/>
      <c r="E3728" s="310"/>
      <c r="F3728" s="310"/>
      <c r="G3728" s="310"/>
      <c r="H3728" s="311"/>
      <c r="I3728" s="249"/>
      <c r="J3728" s="249"/>
      <c r="K3728" s="92"/>
    </row>
    <row r="3729" spans="2:11" x14ac:dyDescent="0.2">
      <c r="B3729" s="295"/>
      <c r="C3729" s="295"/>
      <c r="D3729" s="312"/>
      <c r="E3729" s="310"/>
      <c r="F3729" s="310"/>
      <c r="G3729" s="310"/>
      <c r="H3729" s="311"/>
      <c r="I3729" s="249"/>
      <c r="J3729" s="249"/>
      <c r="K3729" s="92"/>
    </row>
    <row r="3730" spans="2:11" x14ac:dyDescent="0.2">
      <c r="B3730" s="295"/>
      <c r="C3730" s="295"/>
      <c r="D3730" s="312"/>
      <c r="E3730" s="310"/>
      <c r="F3730" s="310"/>
      <c r="G3730" s="310"/>
      <c r="H3730" s="311"/>
      <c r="I3730" s="249"/>
      <c r="J3730" s="249"/>
      <c r="K3730" s="92"/>
    </row>
    <row r="3731" spans="2:11" x14ac:dyDescent="0.2">
      <c r="B3731" s="295"/>
      <c r="C3731" s="295"/>
      <c r="D3731" s="312"/>
      <c r="E3731" s="310"/>
      <c r="F3731" s="310"/>
      <c r="G3731" s="310"/>
      <c r="H3731" s="311"/>
      <c r="I3731" s="249"/>
      <c r="J3731" s="249"/>
      <c r="K3731" s="92"/>
    </row>
    <row r="3732" spans="2:11" x14ac:dyDescent="0.2">
      <c r="B3732" s="295"/>
      <c r="C3732" s="295"/>
      <c r="D3732" s="312"/>
      <c r="E3732" s="310"/>
      <c r="F3732" s="310"/>
      <c r="G3732" s="310"/>
      <c r="H3732" s="311"/>
      <c r="I3732" s="249"/>
      <c r="J3732" s="249"/>
      <c r="K3732" s="92"/>
    </row>
    <row r="3733" spans="2:11" x14ac:dyDescent="0.2">
      <c r="B3733" s="295"/>
      <c r="C3733" s="295"/>
      <c r="D3733" s="312"/>
      <c r="E3733" s="310"/>
      <c r="F3733" s="310"/>
      <c r="G3733" s="310"/>
      <c r="H3733" s="311"/>
      <c r="I3733" s="249"/>
      <c r="J3733" s="249"/>
      <c r="K3733" s="92"/>
    </row>
    <row r="3734" spans="2:11" x14ac:dyDescent="0.2">
      <c r="B3734" s="295"/>
      <c r="C3734" s="295"/>
      <c r="D3734" s="312"/>
      <c r="E3734" s="310"/>
      <c r="F3734" s="310"/>
      <c r="G3734" s="310"/>
      <c r="H3734" s="311"/>
      <c r="I3734" s="249"/>
      <c r="J3734" s="249"/>
      <c r="K3734" s="92"/>
    </row>
    <row r="3735" spans="2:11" x14ac:dyDescent="0.2">
      <c r="B3735" s="295"/>
      <c r="C3735" s="295"/>
      <c r="D3735" s="312"/>
      <c r="E3735" s="310"/>
      <c r="F3735" s="310"/>
      <c r="G3735" s="310"/>
      <c r="H3735" s="311"/>
      <c r="I3735" s="249"/>
      <c r="J3735" s="249"/>
      <c r="K3735" s="92"/>
    </row>
    <row r="3736" spans="2:11" x14ac:dyDescent="0.2">
      <c r="B3736" s="295"/>
      <c r="C3736" s="295"/>
      <c r="D3736" s="312"/>
      <c r="E3736" s="310"/>
      <c r="F3736" s="310"/>
      <c r="G3736" s="310"/>
      <c r="H3736" s="311"/>
      <c r="I3736" s="249"/>
      <c r="J3736" s="249"/>
      <c r="K3736" s="92"/>
    </row>
    <row r="3737" spans="2:11" x14ac:dyDescent="0.2">
      <c r="B3737" s="295"/>
      <c r="C3737" s="295"/>
      <c r="D3737" s="312"/>
      <c r="E3737" s="310"/>
      <c r="F3737" s="310"/>
      <c r="G3737" s="310"/>
      <c r="H3737" s="311"/>
      <c r="I3737" s="249"/>
      <c r="J3737" s="249"/>
      <c r="K3737" s="92"/>
    </row>
    <row r="3738" spans="2:11" x14ac:dyDescent="0.2">
      <c r="B3738" s="295"/>
      <c r="C3738" s="295"/>
      <c r="D3738" s="312"/>
      <c r="E3738" s="310"/>
      <c r="F3738" s="310"/>
      <c r="G3738" s="310"/>
      <c r="H3738" s="311"/>
      <c r="I3738" s="249"/>
      <c r="J3738" s="249"/>
      <c r="K3738" s="92"/>
    </row>
    <row r="3739" spans="2:11" x14ac:dyDescent="0.2">
      <c r="B3739" s="295"/>
      <c r="C3739" s="295"/>
      <c r="D3739" s="312"/>
      <c r="E3739" s="310"/>
      <c r="F3739" s="310"/>
      <c r="G3739" s="310"/>
      <c r="H3739" s="311"/>
      <c r="I3739" s="249"/>
      <c r="J3739" s="249"/>
      <c r="K3739" s="92"/>
    </row>
    <row r="3740" spans="2:11" x14ac:dyDescent="0.2">
      <c r="B3740" s="295"/>
      <c r="C3740" s="295"/>
      <c r="D3740" s="312"/>
      <c r="E3740" s="310"/>
      <c r="F3740" s="310"/>
      <c r="G3740" s="310"/>
      <c r="H3740" s="311"/>
      <c r="I3740" s="249"/>
      <c r="J3740" s="249"/>
      <c r="K3740" s="92"/>
    </row>
    <row r="3741" spans="2:11" x14ac:dyDescent="0.2">
      <c r="B3741" s="295"/>
      <c r="C3741" s="295"/>
      <c r="D3741" s="312"/>
      <c r="E3741" s="310"/>
      <c r="F3741" s="310"/>
      <c r="G3741" s="310"/>
      <c r="H3741" s="311"/>
      <c r="I3741" s="249"/>
      <c r="J3741" s="249"/>
      <c r="K3741" s="92"/>
    </row>
    <row r="3742" spans="2:11" x14ac:dyDescent="0.2">
      <c r="B3742" s="295"/>
      <c r="C3742" s="295"/>
      <c r="D3742" s="312"/>
      <c r="E3742" s="310"/>
      <c r="F3742" s="310"/>
      <c r="G3742" s="310"/>
      <c r="H3742" s="311"/>
      <c r="I3742" s="249"/>
      <c r="J3742" s="249"/>
      <c r="K3742" s="92"/>
    </row>
    <row r="3743" spans="2:11" x14ac:dyDescent="0.2">
      <c r="B3743" s="295"/>
      <c r="C3743" s="295"/>
      <c r="D3743" s="312"/>
      <c r="E3743" s="310"/>
      <c r="F3743" s="310"/>
      <c r="G3743" s="310"/>
      <c r="H3743" s="311"/>
      <c r="I3743" s="249"/>
      <c r="J3743" s="249"/>
      <c r="K3743" s="92"/>
    </row>
    <row r="3744" spans="2:11" x14ac:dyDescent="0.2">
      <c r="B3744" s="295"/>
      <c r="C3744" s="295"/>
      <c r="D3744" s="312"/>
      <c r="E3744" s="310"/>
      <c r="F3744" s="310"/>
      <c r="G3744" s="310"/>
      <c r="H3744" s="311"/>
      <c r="I3744" s="249"/>
      <c r="J3744" s="249"/>
      <c r="K3744" s="92"/>
    </row>
    <row r="3745" spans="2:11" x14ac:dyDescent="0.2">
      <c r="B3745" s="295"/>
      <c r="C3745" s="295"/>
      <c r="D3745" s="312"/>
      <c r="E3745" s="310"/>
      <c r="F3745" s="310"/>
      <c r="G3745" s="310"/>
      <c r="H3745" s="311"/>
      <c r="I3745" s="249"/>
      <c r="J3745" s="249"/>
      <c r="K3745" s="92"/>
    </row>
    <row r="3746" spans="2:11" x14ac:dyDescent="0.2">
      <c r="B3746" s="295"/>
      <c r="C3746" s="295"/>
      <c r="D3746" s="312"/>
      <c r="E3746" s="310"/>
      <c r="F3746" s="310"/>
      <c r="G3746" s="310"/>
      <c r="H3746" s="311"/>
      <c r="I3746" s="249"/>
      <c r="J3746" s="249"/>
      <c r="K3746" s="92"/>
    </row>
    <row r="3747" spans="2:11" x14ac:dyDescent="0.2">
      <c r="B3747" s="295"/>
      <c r="C3747" s="295"/>
      <c r="D3747" s="312"/>
      <c r="E3747" s="310"/>
      <c r="F3747" s="310"/>
      <c r="G3747" s="310"/>
      <c r="H3747" s="311"/>
      <c r="I3747" s="249"/>
      <c r="J3747" s="249"/>
      <c r="K3747" s="92"/>
    </row>
    <row r="3748" spans="2:11" x14ac:dyDescent="0.2">
      <c r="B3748" s="295"/>
      <c r="C3748" s="295"/>
      <c r="D3748" s="312"/>
      <c r="E3748" s="310"/>
      <c r="F3748" s="310"/>
      <c r="G3748" s="310"/>
      <c r="H3748" s="311"/>
      <c r="I3748" s="249"/>
      <c r="J3748" s="249"/>
      <c r="K3748" s="92"/>
    </row>
    <row r="3749" spans="2:11" x14ac:dyDescent="0.2">
      <c r="B3749" s="295"/>
      <c r="C3749" s="295"/>
      <c r="D3749" s="312"/>
      <c r="E3749" s="310"/>
      <c r="F3749" s="310"/>
      <c r="G3749" s="310"/>
      <c r="H3749" s="311"/>
      <c r="I3749" s="249"/>
      <c r="J3749" s="249"/>
      <c r="K3749" s="92"/>
    </row>
    <row r="3750" spans="2:11" x14ac:dyDescent="0.2">
      <c r="B3750" s="295"/>
      <c r="C3750" s="295"/>
      <c r="D3750" s="312"/>
      <c r="E3750" s="310"/>
      <c r="F3750" s="310"/>
      <c r="G3750" s="310"/>
      <c r="H3750" s="311"/>
      <c r="I3750" s="249"/>
      <c r="J3750" s="249"/>
      <c r="K3750" s="92"/>
    </row>
    <row r="3751" spans="2:11" x14ac:dyDescent="0.2">
      <c r="B3751" s="295"/>
      <c r="C3751" s="295"/>
      <c r="D3751" s="312"/>
      <c r="E3751" s="310"/>
      <c r="F3751" s="310"/>
      <c r="G3751" s="310"/>
      <c r="H3751" s="311"/>
      <c r="I3751" s="249"/>
      <c r="J3751" s="249"/>
      <c r="K3751" s="92"/>
    </row>
    <row r="3752" spans="2:11" x14ac:dyDescent="0.2">
      <c r="B3752" s="295"/>
      <c r="C3752" s="295"/>
      <c r="D3752" s="312"/>
      <c r="E3752" s="310"/>
      <c r="F3752" s="310"/>
      <c r="G3752" s="310"/>
      <c r="H3752" s="311"/>
      <c r="I3752" s="249"/>
      <c r="J3752" s="249"/>
      <c r="K3752" s="92"/>
    </row>
    <row r="3753" spans="2:11" x14ac:dyDescent="0.2">
      <c r="B3753" s="295"/>
      <c r="C3753" s="295"/>
      <c r="D3753" s="312"/>
      <c r="E3753" s="310"/>
      <c r="F3753" s="310"/>
      <c r="G3753" s="310"/>
      <c r="H3753" s="311"/>
      <c r="I3753" s="249"/>
      <c r="J3753" s="249"/>
      <c r="K3753" s="92"/>
    </row>
    <row r="3754" spans="2:11" x14ac:dyDescent="0.2">
      <c r="B3754" s="295"/>
      <c r="C3754" s="295"/>
      <c r="D3754" s="312"/>
      <c r="E3754" s="310"/>
      <c r="F3754" s="310"/>
      <c r="G3754" s="310"/>
      <c r="H3754" s="311"/>
      <c r="I3754" s="249"/>
      <c r="J3754" s="249"/>
      <c r="K3754" s="92"/>
    </row>
    <row r="3755" spans="2:11" x14ac:dyDescent="0.2">
      <c r="B3755" s="295"/>
      <c r="C3755" s="295"/>
      <c r="D3755" s="312"/>
      <c r="E3755" s="310"/>
      <c r="F3755" s="310"/>
      <c r="G3755" s="310"/>
      <c r="H3755" s="311"/>
      <c r="I3755" s="249"/>
      <c r="J3755" s="249"/>
      <c r="K3755" s="92"/>
    </row>
    <row r="3756" spans="2:11" x14ac:dyDescent="0.2">
      <c r="B3756" s="295"/>
      <c r="C3756" s="295"/>
      <c r="D3756" s="312"/>
      <c r="E3756" s="310"/>
      <c r="F3756" s="310"/>
      <c r="G3756" s="310"/>
      <c r="H3756" s="311"/>
      <c r="I3756" s="249"/>
      <c r="J3756" s="249"/>
      <c r="K3756" s="92"/>
    </row>
    <row r="3757" spans="2:11" x14ac:dyDescent="0.2">
      <c r="B3757" s="295"/>
      <c r="C3757" s="295"/>
      <c r="D3757" s="312"/>
      <c r="E3757" s="310"/>
      <c r="F3757" s="310"/>
      <c r="G3757" s="310"/>
      <c r="H3757" s="311"/>
      <c r="I3757" s="249"/>
      <c r="J3757" s="249"/>
      <c r="K3757" s="92"/>
    </row>
    <row r="3758" spans="2:11" x14ac:dyDescent="0.2">
      <c r="B3758" s="295"/>
      <c r="C3758" s="295"/>
      <c r="D3758" s="312"/>
      <c r="E3758" s="310"/>
      <c r="F3758" s="310"/>
      <c r="G3758" s="310"/>
      <c r="H3758" s="311"/>
      <c r="I3758" s="249"/>
      <c r="J3758" s="249"/>
      <c r="K3758" s="92"/>
    </row>
    <row r="3759" spans="2:11" x14ac:dyDescent="0.2">
      <c r="B3759" s="295"/>
      <c r="C3759" s="295"/>
      <c r="D3759" s="312"/>
      <c r="E3759" s="310"/>
      <c r="F3759" s="310"/>
      <c r="G3759" s="310"/>
      <c r="H3759" s="311"/>
      <c r="I3759" s="249"/>
      <c r="J3759" s="249"/>
      <c r="K3759" s="92"/>
    </row>
    <row r="3760" spans="2:11" x14ac:dyDescent="0.2">
      <c r="B3760" s="295"/>
      <c r="C3760" s="295"/>
      <c r="D3760" s="312"/>
      <c r="E3760" s="310"/>
      <c r="F3760" s="310"/>
      <c r="G3760" s="310"/>
      <c r="H3760" s="311"/>
      <c r="I3760" s="249"/>
      <c r="J3760" s="249"/>
      <c r="K3760" s="92"/>
    </row>
    <row r="3761" spans="2:11" x14ac:dyDescent="0.2">
      <c r="B3761" s="295"/>
      <c r="C3761" s="295"/>
      <c r="D3761" s="312"/>
      <c r="E3761" s="310"/>
      <c r="F3761" s="310"/>
      <c r="G3761" s="310"/>
      <c r="H3761" s="311"/>
      <c r="I3761" s="249"/>
      <c r="J3761" s="249"/>
      <c r="K3761" s="92"/>
    </row>
    <row r="3762" spans="2:11" x14ac:dyDescent="0.2">
      <c r="B3762" s="295"/>
      <c r="C3762" s="295"/>
      <c r="D3762" s="312"/>
      <c r="E3762" s="310"/>
      <c r="F3762" s="310"/>
      <c r="G3762" s="310"/>
      <c r="H3762" s="311"/>
      <c r="I3762" s="249"/>
      <c r="J3762" s="249"/>
      <c r="K3762" s="92"/>
    </row>
    <row r="3763" spans="2:11" x14ac:dyDescent="0.2">
      <c r="B3763" s="295"/>
      <c r="C3763" s="295"/>
      <c r="D3763" s="312"/>
      <c r="E3763" s="310"/>
      <c r="F3763" s="310"/>
      <c r="G3763" s="310"/>
      <c r="H3763" s="311"/>
      <c r="I3763" s="249"/>
      <c r="J3763" s="249"/>
      <c r="K3763" s="92"/>
    </row>
    <row r="3764" spans="2:11" x14ac:dyDescent="0.2">
      <c r="B3764" s="295"/>
      <c r="C3764" s="295"/>
      <c r="D3764" s="312"/>
      <c r="E3764" s="310"/>
      <c r="F3764" s="310"/>
      <c r="G3764" s="310"/>
      <c r="H3764" s="311"/>
      <c r="I3764" s="249"/>
      <c r="J3764" s="249"/>
      <c r="K3764" s="92"/>
    </row>
    <row r="3765" spans="2:11" x14ac:dyDescent="0.2">
      <c r="B3765" s="295"/>
      <c r="C3765" s="295"/>
      <c r="D3765" s="312"/>
      <c r="E3765" s="310"/>
      <c r="F3765" s="310"/>
      <c r="G3765" s="310"/>
      <c r="H3765" s="311"/>
      <c r="I3765" s="249"/>
      <c r="J3765" s="249"/>
      <c r="K3765" s="92"/>
    </row>
    <row r="3766" spans="2:11" x14ac:dyDescent="0.2">
      <c r="B3766" s="295"/>
      <c r="C3766" s="295"/>
      <c r="D3766" s="312"/>
      <c r="E3766" s="310"/>
      <c r="F3766" s="310"/>
      <c r="G3766" s="310"/>
      <c r="H3766" s="311"/>
      <c r="I3766" s="249"/>
      <c r="J3766" s="249"/>
      <c r="K3766" s="92"/>
    </row>
    <row r="3767" spans="2:11" x14ac:dyDescent="0.2">
      <c r="B3767" s="295"/>
      <c r="C3767" s="295"/>
      <c r="D3767" s="312"/>
      <c r="E3767" s="310"/>
      <c r="F3767" s="310"/>
      <c r="G3767" s="310"/>
      <c r="H3767" s="311"/>
      <c r="I3767" s="249"/>
      <c r="J3767" s="249"/>
      <c r="K3767" s="92"/>
    </row>
    <row r="3768" spans="2:11" x14ac:dyDescent="0.2">
      <c r="B3768" s="295"/>
      <c r="C3768" s="295"/>
      <c r="D3768" s="312"/>
      <c r="E3768" s="310"/>
      <c r="F3768" s="310"/>
      <c r="G3768" s="310"/>
      <c r="H3768" s="311"/>
      <c r="I3768" s="249"/>
      <c r="J3768" s="249"/>
      <c r="K3768" s="92"/>
    </row>
    <row r="3769" spans="2:11" x14ac:dyDescent="0.2">
      <c r="B3769" s="295"/>
      <c r="C3769" s="295"/>
      <c r="D3769" s="312"/>
      <c r="E3769" s="310"/>
      <c r="F3769" s="310"/>
      <c r="G3769" s="310"/>
      <c r="H3769" s="311"/>
      <c r="I3769" s="249"/>
      <c r="J3769" s="249"/>
      <c r="K3769" s="92"/>
    </row>
    <row r="3770" spans="2:11" x14ac:dyDescent="0.2">
      <c r="B3770" s="295"/>
      <c r="C3770" s="295"/>
      <c r="D3770" s="312"/>
      <c r="E3770" s="310"/>
      <c r="F3770" s="310"/>
      <c r="G3770" s="310"/>
      <c r="H3770" s="311"/>
      <c r="I3770" s="249"/>
      <c r="J3770" s="249"/>
      <c r="K3770" s="92"/>
    </row>
    <row r="3771" spans="2:11" x14ac:dyDescent="0.2">
      <c r="B3771" s="295"/>
      <c r="C3771" s="295"/>
      <c r="D3771" s="312"/>
      <c r="E3771" s="310"/>
      <c r="F3771" s="310"/>
      <c r="G3771" s="310"/>
      <c r="H3771" s="311"/>
      <c r="I3771" s="249"/>
      <c r="J3771" s="249"/>
      <c r="K3771" s="92"/>
    </row>
    <row r="3772" spans="2:11" x14ac:dyDescent="0.2">
      <c r="B3772" s="295"/>
      <c r="C3772" s="295"/>
      <c r="D3772" s="312"/>
      <c r="E3772" s="310"/>
      <c r="F3772" s="310"/>
      <c r="G3772" s="310"/>
      <c r="H3772" s="311"/>
      <c r="I3772" s="249"/>
      <c r="J3772" s="249"/>
      <c r="K3772" s="92"/>
    </row>
    <row r="3773" spans="2:11" x14ac:dyDescent="0.2">
      <c r="B3773" s="295"/>
      <c r="C3773" s="295"/>
      <c r="D3773" s="312"/>
      <c r="E3773" s="310"/>
      <c r="F3773" s="310"/>
      <c r="G3773" s="310"/>
      <c r="H3773" s="311"/>
      <c r="I3773" s="249"/>
      <c r="J3773" s="249"/>
      <c r="K3773" s="92"/>
    </row>
    <row r="3774" spans="2:11" x14ac:dyDescent="0.2">
      <c r="B3774" s="295"/>
      <c r="C3774" s="295"/>
      <c r="D3774" s="312"/>
      <c r="E3774" s="310"/>
      <c r="F3774" s="310"/>
      <c r="G3774" s="310"/>
      <c r="H3774" s="311"/>
      <c r="I3774" s="249"/>
      <c r="J3774" s="249"/>
      <c r="K3774" s="92"/>
    </row>
    <row r="3775" spans="2:11" x14ac:dyDescent="0.2">
      <c r="B3775" s="295"/>
      <c r="C3775" s="295"/>
      <c r="D3775" s="312"/>
      <c r="E3775" s="310"/>
      <c r="F3775" s="310"/>
      <c r="G3775" s="310"/>
      <c r="H3775" s="311"/>
      <c r="I3775" s="249"/>
      <c r="J3775" s="249"/>
      <c r="K3775" s="92"/>
    </row>
    <row r="3776" spans="2:11" x14ac:dyDescent="0.2">
      <c r="B3776" s="295"/>
      <c r="C3776" s="295"/>
      <c r="D3776" s="312"/>
      <c r="E3776" s="310"/>
      <c r="F3776" s="310"/>
      <c r="G3776" s="310"/>
      <c r="H3776" s="311"/>
      <c r="I3776" s="249"/>
      <c r="J3776" s="249"/>
      <c r="K3776" s="92"/>
    </row>
    <row r="3777" spans="2:11" x14ac:dyDescent="0.2">
      <c r="B3777" s="295"/>
      <c r="C3777" s="295"/>
      <c r="D3777" s="312"/>
      <c r="E3777" s="310"/>
      <c r="F3777" s="310"/>
      <c r="G3777" s="310"/>
      <c r="H3777" s="311"/>
      <c r="I3777" s="249"/>
      <c r="J3777" s="249"/>
      <c r="K3777" s="92"/>
    </row>
    <row r="3778" spans="2:11" x14ac:dyDescent="0.2">
      <c r="B3778" s="295"/>
      <c r="C3778" s="295"/>
      <c r="D3778" s="312"/>
      <c r="E3778" s="310"/>
      <c r="F3778" s="310"/>
      <c r="G3778" s="310"/>
      <c r="H3778" s="311"/>
      <c r="I3778" s="249"/>
      <c r="J3778" s="249"/>
      <c r="K3778" s="92"/>
    </row>
    <row r="3779" spans="2:11" x14ac:dyDescent="0.2">
      <c r="B3779" s="295"/>
      <c r="C3779" s="295"/>
      <c r="D3779" s="312"/>
      <c r="E3779" s="310"/>
      <c r="F3779" s="310"/>
      <c r="G3779" s="310"/>
      <c r="H3779" s="311"/>
      <c r="I3779" s="249"/>
      <c r="J3779" s="249"/>
      <c r="K3779" s="92"/>
    </row>
    <row r="3780" spans="2:11" x14ac:dyDescent="0.2">
      <c r="B3780" s="295"/>
      <c r="C3780" s="295"/>
      <c r="D3780" s="312"/>
      <c r="E3780" s="310"/>
      <c r="F3780" s="310"/>
      <c r="G3780" s="310"/>
      <c r="H3780" s="311"/>
      <c r="I3780" s="249"/>
      <c r="J3780" s="249"/>
      <c r="K3780" s="92"/>
    </row>
    <row r="3781" spans="2:11" x14ac:dyDescent="0.2">
      <c r="B3781" s="295"/>
      <c r="C3781" s="295"/>
      <c r="D3781" s="312"/>
      <c r="E3781" s="310"/>
      <c r="F3781" s="310"/>
      <c r="G3781" s="310"/>
      <c r="H3781" s="311"/>
      <c r="I3781" s="249"/>
      <c r="J3781" s="249"/>
      <c r="K3781" s="92"/>
    </row>
    <row r="3782" spans="2:11" x14ac:dyDescent="0.2">
      <c r="B3782" s="295"/>
      <c r="C3782" s="295"/>
      <c r="D3782" s="312"/>
      <c r="E3782" s="310"/>
      <c r="F3782" s="310"/>
      <c r="G3782" s="310"/>
      <c r="H3782" s="311"/>
      <c r="I3782" s="249"/>
      <c r="J3782" s="249"/>
      <c r="K3782" s="92"/>
    </row>
    <row r="3783" spans="2:11" x14ac:dyDescent="0.2">
      <c r="B3783" s="295"/>
      <c r="C3783" s="295"/>
      <c r="D3783" s="312"/>
      <c r="E3783" s="310"/>
      <c r="F3783" s="310"/>
      <c r="G3783" s="310"/>
      <c r="H3783" s="311"/>
      <c r="I3783" s="249"/>
      <c r="J3783" s="249"/>
      <c r="K3783" s="92"/>
    </row>
    <row r="3784" spans="2:11" x14ac:dyDescent="0.2">
      <c r="B3784" s="295"/>
      <c r="C3784" s="295"/>
      <c r="D3784" s="312"/>
      <c r="E3784" s="310"/>
      <c r="F3784" s="310"/>
      <c r="G3784" s="310"/>
      <c r="H3784" s="311"/>
      <c r="I3784" s="249"/>
      <c r="J3784" s="249"/>
      <c r="K3784" s="92"/>
    </row>
    <row r="3785" spans="2:11" x14ac:dyDescent="0.2">
      <c r="B3785" s="295"/>
      <c r="C3785" s="295"/>
      <c r="D3785" s="312"/>
      <c r="E3785" s="310"/>
      <c r="F3785" s="310"/>
      <c r="G3785" s="310"/>
      <c r="H3785" s="311"/>
      <c r="I3785" s="249"/>
      <c r="J3785" s="249"/>
      <c r="K3785" s="92"/>
    </row>
    <row r="3786" spans="2:11" x14ac:dyDescent="0.2">
      <c r="B3786" s="295"/>
      <c r="C3786" s="295"/>
      <c r="D3786" s="312"/>
      <c r="E3786" s="310"/>
      <c r="F3786" s="310"/>
      <c r="G3786" s="310"/>
      <c r="H3786" s="311"/>
      <c r="I3786" s="249"/>
      <c r="J3786" s="249"/>
      <c r="K3786" s="92"/>
    </row>
    <row r="3787" spans="2:11" x14ac:dyDescent="0.2">
      <c r="B3787" s="295"/>
      <c r="C3787" s="295"/>
      <c r="D3787" s="312"/>
      <c r="E3787" s="310"/>
      <c r="F3787" s="310"/>
      <c r="G3787" s="310"/>
      <c r="H3787" s="311"/>
      <c r="I3787" s="249"/>
      <c r="J3787" s="249"/>
      <c r="K3787" s="92"/>
    </row>
    <row r="3788" spans="2:11" x14ac:dyDescent="0.2">
      <c r="B3788" s="295"/>
      <c r="C3788" s="295"/>
      <c r="D3788" s="312"/>
      <c r="E3788" s="310"/>
      <c r="F3788" s="310"/>
      <c r="G3788" s="310"/>
      <c r="H3788" s="311"/>
      <c r="I3788" s="249"/>
      <c r="J3788" s="249"/>
      <c r="K3788" s="92"/>
    </row>
    <row r="3789" spans="2:11" x14ac:dyDescent="0.2">
      <c r="B3789" s="295"/>
      <c r="C3789" s="295"/>
      <c r="D3789" s="312"/>
      <c r="E3789" s="310"/>
      <c r="F3789" s="310"/>
      <c r="G3789" s="310"/>
      <c r="H3789" s="311"/>
      <c r="I3789" s="249"/>
      <c r="J3789" s="249"/>
      <c r="K3789" s="92"/>
    </row>
    <row r="3790" spans="2:11" x14ac:dyDescent="0.2">
      <c r="B3790" s="295"/>
      <c r="C3790" s="295"/>
      <c r="D3790" s="312"/>
      <c r="E3790" s="310"/>
      <c r="F3790" s="310"/>
      <c r="G3790" s="310"/>
      <c r="H3790" s="311"/>
      <c r="I3790" s="249"/>
      <c r="J3790" s="249"/>
      <c r="K3790" s="92"/>
    </row>
    <row r="3791" spans="2:11" x14ac:dyDescent="0.2">
      <c r="B3791" s="295"/>
      <c r="C3791" s="295"/>
      <c r="D3791" s="312"/>
      <c r="E3791" s="310"/>
      <c r="F3791" s="310"/>
      <c r="G3791" s="310"/>
      <c r="H3791" s="311"/>
      <c r="I3791" s="249"/>
      <c r="J3791" s="249"/>
      <c r="K3791" s="92"/>
    </row>
    <row r="3792" spans="2:11" x14ac:dyDescent="0.2">
      <c r="B3792" s="295"/>
      <c r="C3792" s="295"/>
      <c r="D3792" s="312"/>
      <c r="E3792" s="310"/>
      <c r="F3792" s="310"/>
      <c r="G3792" s="310"/>
      <c r="H3792" s="311"/>
      <c r="I3792" s="249"/>
      <c r="J3792" s="249"/>
      <c r="K3792" s="92"/>
    </row>
    <row r="3793" spans="2:11" x14ac:dyDescent="0.2">
      <c r="B3793" s="295"/>
      <c r="C3793" s="295"/>
      <c r="D3793" s="312"/>
      <c r="E3793" s="310"/>
      <c r="F3793" s="310"/>
      <c r="G3793" s="310"/>
      <c r="H3793" s="311"/>
      <c r="I3793" s="249"/>
      <c r="J3793" s="249"/>
      <c r="K3793" s="92"/>
    </row>
    <row r="3794" spans="2:11" x14ac:dyDescent="0.2">
      <c r="B3794" s="295"/>
      <c r="C3794" s="295"/>
      <c r="D3794" s="312"/>
      <c r="E3794" s="310"/>
      <c r="F3794" s="310"/>
      <c r="G3794" s="310"/>
      <c r="H3794" s="311"/>
      <c r="I3794" s="249"/>
      <c r="J3794" s="249"/>
      <c r="K3794" s="92"/>
    </row>
    <row r="3795" spans="2:11" x14ac:dyDescent="0.2">
      <c r="B3795" s="295"/>
      <c r="C3795" s="295"/>
      <c r="D3795" s="312"/>
      <c r="E3795" s="310"/>
      <c r="F3795" s="310"/>
      <c r="G3795" s="310"/>
      <c r="H3795" s="311"/>
      <c r="I3795" s="249"/>
      <c r="J3795" s="249"/>
      <c r="K3795" s="92"/>
    </row>
    <row r="3796" spans="2:11" x14ac:dyDescent="0.2">
      <c r="B3796" s="295"/>
      <c r="C3796" s="295"/>
      <c r="D3796" s="312"/>
      <c r="E3796" s="310"/>
      <c r="F3796" s="310"/>
      <c r="G3796" s="310"/>
      <c r="H3796" s="311"/>
      <c r="I3796" s="249"/>
      <c r="J3796" s="249"/>
      <c r="K3796" s="92"/>
    </row>
    <row r="3797" spans="2:11" x14ac:dyDescent="0.2">
      <c r="B3797" s="295"/>
      <c r="C3797" s="295"/>
      <c r="D3797" s="312"/>
      <c r="E3797" s="310"/>
      <c r="F3797" s="310"/>
      <c r="G3797" s="310"/>
      <c r="H3797" s="311"/>
      <c r="I3797" s="249"/>
      <c r="J3797" s="249"/>
      <c r="K3797" s="92"/>
    </row>
    <row r="3798" spans="2:11" x14ac:dyDescent="0.2">
      <c r="B3798" s="295"/>
      <c r="C3798" s="295"/>
      <c r="D3798" s="312"/>
      <c r="E3798" s="310"/>
      <c r="F3798" s="310"/>
      <c r="G3798" s="310"/>
      <c r="H3798" s="311"/>
      <c r="I3798" s="249"/>
      <c r="J3798" s="249"/>
      <c r="K3798" s="92"/>
    </row>
    <row r="3799" spans="2:11" x14ac:dyDescent="0.2">
      <c r="B3799" s="295"/>
      <c r="C3799" s="295"/>
      <c r="D3799" s="312"/>
      <c r="E3799" s="310"/>
      <c r="F3799" s="310"/>
      <c r="G3799" s="310"/>
      <c r="H3799" s="311"/>
      <c r="I3799" s="249"/>
      <c r="J3799" s="249"/>
      <c r="K3799" s="92"/>
    </row>
    <row r="3800" spans="2:11" x14ac:dyDescent="0.2">
      <c r="B3800" s="295"/>
      <c r="C3800" s="295"/>
      <c r="D3800" s="312"/>
      <c r="E3800" s="310"/>
      <c r="F3800" s="310"/>
      <c r="G3800" s="310"/>
      <c r="H3800" s="311"/>
      <c r="I3800" s="249"/>
      <c r="J3800" s="249"/>
      <c r="K3800" s="92"/>
    </row>
    <row r="3801" spans="2:11" x14ac:dyDescent="0.2">
      <c r="B3801" s="295"/>
      <c r="C3801" s="295"/>
      <c r="D3801" s="312"/>
      <c r="E3801" s="310"/>
      <c r="F3801" s="310"/>
      <c r="G3801" s="310"/>
      <c r="H3801" s="311"/>
      <c r="I3801" s="249"/>
      <c r="J3801" s="249"/>
      <c r="K3801" s="92"/>
    </row>
    <row r="3802" spans="2:11" x14ac:dyDescent="0.2">
      <c r="B3802" s="295"/>
      <c r="C3802" s="295"/>
      <c r="D3802" s="312"/>
      <c r="E3802" s="310"/>
      <c r="F3802" s="310"/>
      <c r="G3802" s="310"/>
      <c r="H3802" s="311"/>
      <c r="I3802" s="249"/>
      <c r="J3802" s="249"/>
      <c r="K3802" s="92"/>
    </row>
    <row r="3803" spans="2:11" x14ac:dyDescent="0.2">
      <c r="B3803" s="295"/>
      <c r="C3803" s="295"/>
      <c r="D3803" s="312"/>
      <c r="E3803" s="310"/>
      <c r="F3803" s="310"/>
      <c r="G3803" s="310"/>
      <c r="H3803" s="311"/>
      <c r="I3803" s="249"/>
      <c r="J3803" s="249"/>
      <c r="K3803" s="92"/>
    </row>
    <row r="3804" spans="2:11" x14ac:dyDescent="0.2">
      <c r="B3804" s="295"/>
      <c r="C3804" s="295"/>
      <c r="D3804" s="312"/>
      <c r="E3804" s="310"/>
      <c r="F3804" s="310"/>
      <c r="G3804" s="310"/>
      <c r="H3804" s="311"/>
      <c r="I3804" s="249"/>
      <c r="J3804" s="249"/>
      <c r="K3804" s="92"/>
    </row>
    <row r="3805" spans="2:11" x14ac:dyDescent="0.2">
      <c r="B3805" s="295"/>
      <c r="C3805" s="295"/>
      <c r="D3805" s="312"/>
      <c r="E3805" s="310"/>
      <c r="F3805" s="310"/>
      <c r="G3805" s="310"/>
      <c r="H3805" s="311"/>
      <c r="I3805" s="249"/>
      <c r="J3805" s="249"/>
      <c r="K3805" s="92"/>
    </row>
    <row r="3806" spans="2:11" x14ac:dyDescent="0.2">
      <c r="B3806" s="295"/>
      <c r="C3806" s="295"/>
      <c r="D3806" s="312"/>
      <c r="E3806" s="310"/>
      <c r="F3806" s="310"/>
      <c r="G3806" s="310"/>
      <c r="H3806" s="311"/>
      <c r="I3806" s="249"/>
      <c r="J3806" s="249"/>
      <c r="K3806" s="92"/>
    </row>
    <row r="3807" spans="2:11" x14ac:dyDescent="0.2">
      <c r="B3807" s="295"/>
      <c r="C3807" s="295"/>
      <c r="D3807" s="312"/>
      <c r="E3807" s="310"/>
      <c r="F3807" s="310"/>
      <c r="G3807" s="310"/>
      <c r="H3807" s="311"/>
      <c r="I3807" s="249"/>
      <c r="J3807" s="249"/>
      <c r="K3807" s="92"/>
    </row>
    <row r="3808" spans="2:11" x14ac:dyDescent="0.2">
      <c r="B3808" s="295"/>
      <c r="C3808" s="295"/>
      <c r="D3808" s="312"/>
      <c r="E3808" s="310"/>
      <c r="F3808" s="310"/>
      <c r="G3808" s="310"/>
      <c r="H3808" s="311"/>
      <c r="I3808" s="249"/>
      <c r="J3808" s="249"/>
      <c r="K3808" s="92"/>
    </row>
    <row r="3809" spans="2:11" x14ac:dyDescent="0.2">
      <c r="B3809" s="295"/>
      <c r="C3809" s="295"/>
      <c r="D3809" s="312"/>
      <c r="E3809" s="310"/>
      <c r="F3809" s="310"/>
      <c r="G3809" s="310"/>
      <c r="H3809" s="311"/>
      <c r="I3809" s="249"/>
      <c r="J3809" s="249"/>
      <c r="K3809" s="92"/>
    </row>
    <row r="3810" spans="2:11" x14ac:dyDescent="0.2">
      <c r="B3810" s="295"/>
      <c r="C3810" s="295"/>
      <c r="D3810" s="312"/>
      <c r="E3810" s="310"/>
      <c r="F3810" s="310"/>
      <c r="G3810" s="310"/>
      <c r="H3810" s="311"/>
      <c r="I3810" s="249"/>
      <c r="J3810" s="249"/>
      <c r="K3810" s="92"/>
    </row>
    <row r="3811" spans="2:11" x14ac:dyDescent="0.2">
      <c r="B3811" s="295"/>
      <c r="C3811" s="295"/>
      <c r="D3811" s="312"/>
      <c r="E3811" s="310"/>
      <c r="F3811" s="310"/>
      <c r="G3811" s="310"/>
      <c r="H3811" s="311"/>
      <c r="I3811" s="249"/>
      <c r="J3811" s="249"/>
      <c r="K3811" s="92"/>
    </row>
    <row r="3812" spans="2:11" x14ac:dyDescent="0.2">
      <c r="B3812" s="295"/>
      <c r="C3812" s="295"/>
      <c r="D3812" s="312"/>
      <c r="E3812" s="310"/>
      <c r="F3812" s="310"/>
      <c r="G3812" s="310"/>
      <c r="H3812" s="311"/>
      <c r="I3812" s="249"/>
      <c r="J3812" s="249"/>
      <c r="K3812" s="92"/>
    </row>
    <row r="3813" spans="2:11" x14ac:dyDescent="0.2">
      <c r="B3813" s="295"/>
      <c r="C3813" s="295"/>
      <c r="D3813" s="312"/>
      <c r="E3813" s="310"/>
      <c r="F3813" s="310"/>
      <c r="G3813" s="310"/>
      <c r="H3813" s="311"/>
      <c r="I3813" s="249"/>
      <c r="J3813" s="249"/>
      <c r="K3813" s="92"/>
    </row>
    <row r="3814" spans="2:11" x14ac:dyDescent="0.2">
      <c r="B3814" s="295"/>
      <c r="C3814" s="295"/>
      <c r="D3814" s="312"/>
      <c r="E3814" s="310"/>
      <c r="F3814" s="310"/>
      <c r="G3814" s="310"/>
      <c r="H3814" s="311"/>
      <c r="I3814" s="249"/>
      <c r="J3814" s="249"/>
      <c r="K3814" s="92"/>
    </row>
    <row r="3815" spans="2:11" x14ac:dyDescent="0.2">
      <c r="B3815" s="295"/>
      <c r="C3815" s="295"/>
      <c r="D3815" s="312"/>
      <c r="E3815" s="310"/>
      <c r="F3815" s="310"/>
      <c r="G3815" s="310"/>
      <c r="H3815" s="311"/>
      <c r="I3815" s="249"/>
      <c r="J3815" s="249"/>
      <c r="K3815" s="92"/>
    </row>
    <row r="3816" spans="2:11" x14ac:dyDescent="0.2">
      <c r="B3816" s="295"/>
      <c r="C3816" s="295"/>
      <c r="D3816" s="312"/>
      <c r="E3816" s="310"/>
      <c r="F3816" s="310"/>
      <c r="G3816" s="310"/>
      <c r="H3816" s="311"/>
      <c r="I3816" s="249"/>
      <c r="J3816" s="249"/>
      <c r="K3816" s="92"/>
    </row>
    <row r="3817" spans="2:11" x14ac:dyDescent="0.2">
      <c r="B3817" s="295"/>
      <c r="C3817" s="295"/>
      <c r="D3817" s="312"/>
      <c r="E3817" s="310"/>
      <c r="F3817" s="310"/>
      <c r="G3817" s="310"/>
      <c r="H3817" s="311"/>
      <c r="I3817" s="249"/>
      <c r="J3817" s="249"/>
      <c r="K3817" s="92"/>
    </row>
    <row r="3818" spans="2:11" x14ac:dyDescent="0.2">
      <c r="B3818" s="295"/>
      <c r="C3818" s="295"/>
      <c r="D3818" s="312"/>
      <c r="E3818" s="310"/>
      <c r="F3818" s="310"/>
      <c r="G3818" s="310"/>
      <c r="H3818" s="311"/>
      <c r="I3818" s="249"/>
      <c r="J3818" s="249"/>
      <c r="K3818" s="92"/>
    </row>
    <row r="3819" spans="2:11" x14ac:dyDescent="0.2">
      <c r="B3819" s="295"/>
      <c r="C3819" s="295"/>
      <c r="D3819" s="312"/>
      <c r="E3819" s="310"/>
      <c r="F3819" s="310"/>
      <c r="G3819" s="310"/>
      <c r="H3819" s="311"/>
      <c r="I3819" s="249"/>
      <c r="J3819" s="249"/>
      <c r="K3819" s="92"/>
    </row>
    <row r="3820" spans="2:11" x14ac:dyDescent="0.2">
      <c r="B3820" s="295"/>
      <c r="C3820" s="295"/>
      <c r="D3820" s="312"/>
      <c r="E3820" s="310"/>
      <c r="F3820" s="310"/>
      <c r="G3820" s="310"/>
      <c r="H3820" s="311"/>
      <c r="I3820" s="249"/>
      <c r="J3820" s="249"/>
      <c r="K3820" s="92"/>
    </row>
    <row r="3821" spans="2:11" x14ac:dyDescent="0.2">
      <c r="B3821" s="295"/>
      <c r="C3821" s="295"/>
      <c r="D3821" s="312"/>
      <c r="E3821" s="310"/>
      <c r="F3821" s="310"/>
      <c r="G3821" s="310"/>
      <c r="H3821" s="311"/>
      <c r="I3821" s="249"/>
      <c r="J3821" s="249"/>
      <c r="K3821" s="92"/>
    </row>
    <row r="3822" spans="2:11" x14ac:dyDescent="0.2">
      <c r="B3822" s="295"/>
      <c r="C3822" s="295"/>
      <c r="D3822" s="312"/>
      <c r="E3822" s="310"/>
      <c r="F3822" s="310"/>
      <c r="G3822" s="310"/>
      <c r="H3822" s="311"/>
      <c r="I3822" s="249"/>
      <c r="J3822" s="249"/>
      <c r="K3822" s="92"/>
    </row>
    <row r="3823" spans="2:11" x14ac:dyDescent="0.2">
      <c r="B3823" s="295"/>
      <c r="C3823" s="295"/>
      <c r="D3823" s="312"/>
      <c r="E3823" s="310"/>
      <c r="F3823" s="310"/>
      <c r="G3823" s="310"/>
      <c r="H3823" s="311"/>
      <c r="I3823" s="249"/>
      <c r="J3823" s="249"/>
      <c r="K3823" s="92"/>
    </row>
    <row r="3824" spans="2:11" x14ac:dyDescent="0.2">
      <c r="B3824" s="295"/>
      <c r="C3824" s="295"/>
      <c r="D3824" s="312"/>
      <c r="E3824" s="310"/>
      <c r="F3824" s="310"/>
      <c r="G3824" s="310"/>
      <c r="H3824" s="311"/>
      <c r="I3824" s="249"/>
      <c r="J3824" s="249"/>
      <c r="K3824" s="92"/>
    </row>
    <row r="3825" spans="2:11" x14ac:dyDescent="0.2">
      <c r="B3825" s="295"/>
      <c r="C3825" s="295"/>
      <c r="D3825" s="312"/>
      <c r="E3825" s="310"/>
      <c r="F3825" s="310"/>
      <c r="G3825" s="310"/>
      <c r="H3825" s="311"/>
      <c r="I3825" s="249"/>
      <c r="J3825" s="249"/>
      <c r="K3825" s="92"/>
    </row>
    <row r="3826" spans="2:11" x14ac:dyDescent="0.2">
      <c r="B3826" s="295"/>
      <c r="C3826" s="295"/>
      <c r="D3826" s="312"/>
      <c r="E3826" s="310"/>
      <c r="F3826" s="310"/>
      <c r="G3826" s="310"/>
      <c r="H3826" s="311"/>
      <c r="I3826" s="249"/>
      <c r="J3826" s="249"/>
      <c r="K3826" s="92"/>
    </row>
    <row r="3827" spans="2:11" x14ac:dyDescent="0.2">
      <c r="B3827" s="295"/>
      <c r="C3827" s="295"/>
      <c r="D3827" s="312"/>
      <c r="E3827" s="310"/>
      <c r="F3827" s="310"/>
      <c r="G3827" s="310"/>
      <c r="H3827" s="311"/>
      <c r="I3827" s="249"/>
      <c r="J3827" s="249"/>
      <c r="K3827" s="92"/>
    </row>
    <row r="3828" spans="2:11" x14ac:dyDescent="0.2">
      <c r="B3828" s="295"/>
      <c r="C3828" s="295"/>
      <c r="D3828" s="312"/>
      <c r="E3828" s="310"/>
      <c r="F3828" s="310"/>
      <c r="G3828" s="310"/>
      <c r="H3828" s="311"/>
      <c r="I3828" s="249"/>
      <c r="J3828" s="249"/>
      <c r="K3828" s="92"/>
    </row>
    <row r="3829" spans="2:11" x14ac:dyDescent="0.2">
      <c r="B3829" s="295"/>
      <c r="C3829" s="295"/>
      <c r="D3829" s="312"/>
      <c r="E3829" s="310"/>
      <c r="F3829" s="310"/>
      <c r="G3829" s="310"/>
      <c r="H3829" s="311"/>
      <c r="I3829" s="249"/>
      <c r="J3829" s="249"/>
      <c r="K3829" s="92"/>
    </row>
    <row r="3830" spans="2:11" x14ac:dyDescent="0.2">
      <c r="B3830" s="295"/>
      <c r="C3830" s="295"/>
      <c r="D3830" s="312"/>
      <c r="E3830" s="310"/>
      <c r="F3830" s="310"/>
      <c r="G3830" s="310"/>
      <c r="H3830" s="311"/>
      <c r="I3830" s="249"/>
      <c r="J3830" s="249"/>
      <c r="K3830" s="92"/>
    </row>
    <row r="3831" spans="2:11" x14ac:dyDescent="0.2">
      <c r="B3831" s="295"/>
      <c r="C3831" s="295"/>
      <c r="D3831" s="312"/>
      <c r="E3831" s="310"/>
      <c r="F3831" s="310"/>
      <c r="G3831" s="310"/>
      <c r="H3831" s="311"/>
      <c r="I3831" s="249"/>
      <c r="J3831" s="249"/>
      <c r="K3831" s="92"/>
    </row>
    <row r="3832" spans="2:11" x14ac:dyDescent="0.2">
      <c r="B3832" s="295"/>
      <c r="C3832" s="295"/>
      <c r="D3832" s="312"/>
      <c r="E3832" s="310"/>
      <c r="F3832" s="310"/>
      <c r="G3832" s="310"/>
      <c r="H3832" s="311"/>
      <c r="I3832" s="249"/>
      <c r="J3832" s="249"/>
      <c r="K3832" s="92"/>
    </row>
    <row r="3833" spans="2:11" x14ac:dyDescent="0.2">
      <c r="B3833" s="295"/>
      <c r="C3833" s="295"/>
      <c r="D3833" s="312"/>
      <c r="E3833" s="310"/>
      <c r="F3833" s="310"/>
      <c r="G3833" s="310"/>
      <c r="H3833" s="311"/>
      <c r="I3833" s="249"/>
      <c r="J3833" s="249"/>
      <c r="K3833" s="92"/>
    </row>
    <row r="3834" spans="2:11" x14ac:dyDescent="0.2">
      <c r="B3834" s="295"/>
      <c r="C3834" s="295"/>
      <c r="D3834" s="312"/>
      <c r="E3834" s="310"/>
      <c r="F3834" s="310"/>
      <c r="G3834" s="310"/>
      <c r="H3834" s="311"/>
      <c r="I3834" s="249"/>
      <c r="J3834" s="249"/>
      <c r="K3834" s="92"/>
    </row>
    <row r="3835" spans="2:11" x14ac:dyDescent="0.2">
      <c r="B3835" s="295"/>
      <c r="C3835" s="295"/>
      <c r="D3835" s="312"/>
      <c r="E3835" s="310"/>
      <c r="F3835" s="310"/>
      <c r="G3835" s="310"/>
      <c r="H3835" s="311"/>
      <c r="I3835" s="249"/>
      <c r="J3835" s="249"/>
      <c r="K3835" s="92"/>
    </row>
    <row r="3836" spans="2:11" x14ac:dyDescent="0.2">
      <c r="B3836" s="295"/>
      <c r="C3836" s="295"/>
      <c r="D3836" s="312"/>
      <c r="E3836" s="310"/>
      <c r="F3836" s="310"/>
      <c r="G3836" s="310"/>
      <c r="H3836" s="311"/>
      <c r="I3836" s="249"/>
      <c r="J3836" s="249"/>
      <c r="K3836" s="92"/>
    </row>
    <row r="3837" spans="2:11" x14ac:dyDescent="0.2">
      <c r="B3837" s="295"/>
      <c r="C3837" s="295"/>
      <c r="D3837" s="312"/>
      <c r="E3837" s="310"/>
      <c r="F3837" s="310"/>
      <c r="G3837" s="310"/>
      <c r="H3837" s="311"/>
      <c r="I3837" s="249"/>
      <c r="J3837" s="249"/>
      <c r="K3837" s="92"/>
    </row>
    <row r="3838" spans="2:11" x14ac:dyDescent="0.2">
      <c r="B3838" s="295"/>
      <c r="C3838" s="295"/>
      <c r="D3838" s="312"/>
      <c r="E3838" s="310"/>
      <c r="F3838" s="310"/>
      <c r="G3838" s="310"/>
      <c r="H3838" s="311"/>
      <c r="I3838" s="249"/>
      <c r="J3838" s="249"/>
      <c r="K3838" s="92"/>
    </row>
    <row r="3839" spans="2:11" x14ac:dyDescent="0.2">
      <c r="B3839" s="295"/>
      <c r="C3839" s="295"/>
      <c r="D3839" s="312"/>
      <c r="E3839" s="310"/>
      <c r="F3839" s="310"/>
      <c r="G3839" s="310"/>
      <c r="H3839" s="311"/>
      <c r="I3839" s="249"/>
      <c r="J3839" s="249"/>
      <c r="K3839" s="92"/>
    </row>
    <row r="3840" spans="2:11" x14ac:dyDescent="0.2">
      <c r="B3840" s="295"/>
      <c r="C3840" s="295"/>
      <c r="D3840" s="312"/>
      <c r="E3840" s="310"/>
      <c r="F3840" s="310"/>
      <c r="G3840" s="310"/>
      <c r="H3840" s="311"/>
      <c r="I3840" s="249"/>
      <c r="J3840" s="249"/>
      <c r="K3840" s="92"/>
    </row>
    <row r="3841" spans="2:11" x14ac:dyDescent="0.2">
      <c r="B3841" s="295"/>
      <c r="C3841" s="295"/>
      <c r="D3841" s="312"/>
      <c r="E3841" s="310"/>
      <c r="F3841" s="310"/>
      <c r="G3841" s="310"/>
      <c r="H3841" s="311"/>
      <c r="I3841" s="249"/>
      <c r="J3841" s="249"/>
      <c r="K3841" s="92"/>
    </row>
    <row r="3842" spans="2:11" x14ac:dyDescent="0.2">
      <c r="B3842" s="295"/>
      <c r="C3842" s="295"/>
      <c r="D3842" s="312"/>
      <c r="E3842" s="310"/>
      <c r="F3842" s="310"/>
      <c r="G3842" s="310"/>
      <c r="H3842" s="311"/>
      <c r="I3842" s="249"/>
      <c r="J3842" s="249"/>
      <c r="K3842" s="92"/>
    </row>
    <row r="3843" spans="2:11" x14ac:dyDescent="0.2">
      <c r="B3843" s="295"/>
      <c r="C3843" s="295"/>
      <c r="D3843" s="312"/>
      <c r="E3843" s="310"/>
      <c r="F3843" s="310"/>
      <c r="G3843" s="310"/>
      <c r="H3843" s="311"/>
      <c r="I3843" s="249"/>
      <c r="J3843" s="249"/>
      <c r="K3843" s="92"/>
    </row>
    <row r="3844" spans="2:11" x14ac:dyDescent="0.2">
      <c r="B3844" s="295"/>
      <c r="C3844" s="295"/>
      <c r="D3844" s="312"/>
      <c r="E3844" s="310"/>
      <c r="F3844" s="310"/>
      <c r="G3844" s="310"/>
      <c r="H3844" s="311"/>
      <c r="I3844" s="249"/>
      <c r="J3844" s="249"/>
      <c r="K3844" s="92"/>
    </row>
    <row r="3845" spans="2:11" x14ac:dyDescent="0.2">
      <c r="B3845" s="295"/>
      <c r="C3845" s="295"/>
      <c r="D3845" s="312"/>
      <c r="E3845" s="310"/>
      <c r="F3845" s="310"/>
      <c r="G3845" s="310"/>
      <c r="H3845" s="311"/>
      <c r="I3845" s="249"/>
      <c r="J3845" s="249"/>
      <c r="K3845" s="92"/>
    </row>
    <row r="3846" spans="2:11" x14ac:dyDescent="0.2">
      <c r="B3846" s="295"/>
      <c r="C3846" s="295"/>
      <c r="D3846" s="312"/>
      <c r="E3846" s="310"/>
      <c r="F3846" s="310"/>
      <c r="G3846" s="310"/>
      <c r="H3846" s="311"/>
      <c r="I3846" s="249"/>
      <c r="J3846" s="249"/>
      <c r="K3846" s="92"/>
    </row>
    <row r="3847" spans="2:11" x14ac:dyDescent="0.2">
      <c r="B3847" s="295"/>
      <c r="C3847" s="295"/>
      <c r="D3847" s="312"/>
      <c r="E3847" s="310"/>
      <c r="F3847" s="310"/>
      <c r="G3847" s="310"/>
      <c r="H3847" s="311"/>
      <c r="I3847" s="249"/>
      <c r="J3847" s="249"/>
      <c r="K3847" s="92"/>
    </row>
    <row r="3848" spans="2:11" x14ac:dyDescent="0.2">
      <c r="B3848" s="295"/>
      <c r="C3848" s="295"/>
      <c r="D3848" s="312"/>
      <c r="E3848" s="310"/>
      <c r="F3848" s="310"/>
      <c r="G3848" s="310"/>
      <c r="H3848" s="311"/>
      <c r="I3848" s="249"/>
      <c r="J3848" s="249"/>
      <c r="K3848" s="92"/>
    </row>
    <row r="3849" spans="2:11" x14ac:dyDescent="0.2">
      <c r="B3849" s="295"/>
      <c r="C3849" s="295"/>
      <c r="D3849" s="312"/>
      <c r="E3849" s="310"/>
      <c r="F3849" s="310"/>
      <c r="G3849" s="310"/>
      <c r="H3849" s="311"/>
      <c r="I3849" s="249"/>
      <c r="J3849" s="249"/>
      <c r="K3849" s="92"/>
    </row>
    <row r="3850" spans="2:11" x14ac:dyDescent="0.2">
      <c r="B3850" s="295"/>
      <c r="C3850" s="295"/>
      <c r="D3850" s="312"/>
      <c r="E3850" s="310"/>
      <c r="F3850" s="310"/>
      <c r="G3850" s="310"/>
      <c r="H3850" s="311"/>
      <c r="I3850" s="249"/>
      <c r="J3850" s="249"/>
      <c r="K3850" s="92"/>
    </row>
    <row r="3851" spans="2:11" x14ac:dyDescent="0.2">
      <c r="B3851" s="295"/>
      <c r="C3851" s="295"/>
      <c r="D3851" s="312"/>
      <c r="E3851" s="310"/>
      <c r="F3851" s="310"/>
      <c r="G3851" s="310"/>
      <c r="H3851" s="311"/>
      <c r="I3851" s="249"/>
      <c r="J3851" s="249"/>
      <c r="K3851" s="92"/>
    </row>
    <row r="3852" spans="2:11" x14ac:dyDescent="0.2">
      <c r="B3852" s="295"/>
      <c r="C3852" s="295"/>
      <c r="D3852" s="312"/>
      <c r="E3852" s="310"/>
      <c r="F3852" s="310"/>
      <c r="G3852" s="310"/>
      <c r="H3852" s="311"/>
      <c r="I3852" s="249"/>
      <c r="J3852" s="249"/>
      <c r="K3852" s="92"/>
    </row>
    <row r="3853" spans="2:11" x14ac:dyDescent="0.2">
      <c r="B3853" s="295"/>
      <c r="C3853" s="295"/>
      <c r="D3853" s="312"/>
      <c r="E3853" s="310"/>
      <c r="F3853" s="310"/>
      <c r="G3853" s="310"/>
      <c r="H3853" s="311"/>
      <c r="I3853" s="249"/>
      <c r="J3853" s="249"/>
      <c r="K3853" s="92"/>
    </row>
    <row r="3854" spans="2:11" x14ac:dyDescent="0.2">
      <c r="B3854" s="295"/>
      <c r="C3854" s="295"/>
      <c r="D3854" s="312"/>
      <c r="E3854" s="310"/>
      <c r="F3854" s="310"/>
      <c r="G3854" s="310"/>
      <c r="H3854" s="311"/>
      <c r="I3854" s="249"/>
      <c r="J3854" s="249"/>
      <c r="K3854" s="92"/>
    </row>
    <row r="3855" spans="2:11" x14ac:dyDescent="0.2">
      <c r="B3855" s="295"/>
      <c r="C3855" s="295"/>
      <c r="D3855" s="312"/>
      <c r="E3855" s="310"/>
      <c r="F3855" s="310"/>
      <c r="G3855" s="310"/>
      <c r="H3855" s="311"/>
      <c r="I3855" s="249"/>
      <c r="J3855" s="249"/>
      <c r="K3855" s="92"/>
    </row>
    <row r="3856" spans="2:11" x14ac:dyDescent="0.2">
      <c r="B3856" s="295"/>
      <c r="C3856" s="295"/>
      <c r="D3856" s="312"/>
      <c r="E3856" s="310"/>
      <c r="F3856" s="310"/>
      <c r="G3856" s="310"/>
      <c r="H3856" s="311"/>
      <c r="I3856" s="249"/>
      <c r="J3856" s="249"/>
      <c r="K3856" s="92"/>
    </row>
    <row r="3857" spans="2:11" x14ac:dyDescent="0.2">
      <c r="B3857" s="295"/>
      <c r="C3857" s="295"/>
      <c r="D3857" s="312"/>
      <c r="E3857" s="310"/>
      <c r="F3857" s="310"/>
      <c r="G3857" s="310"/>
      <c r="H3857" s="311"/>
      <c r="I3857" s="249"/>
      <c r="J3857" s="249"/>
      <c r="K3857" s="92"/>
    </row>
    <row r="3858" spans="2:11" x14ac:dyDescent="0.2">
      <c r="B3858" s="295"/>
      <c r="C3858" s="295"/>
      <c r="D3858" s="312"/>
      <c r="E3858" s="310"/>
      <c r="F3858" s="310"/>
      <c r="G3858" s="310"/>
      <c r="H3858" s="311"/>
      <c r="I3858" s="249"/>
      <c r="J3858" s="249"/>
      <c r="K3858" s="92"/>
    </row>
    <row r="3859" spans="2:11" x14ac:dyDescent="0.2">
      <c r="B3859" s="295"/>
      <c r="C3859" s="295"/>
      <c r="D3859" s="312"/>
      <c r="E3859" s="310"/>
      <c r="F3859" s="310"/>
      <c r="G3859" s="310"/>
      <c r="H3859" s="311"/>
      <c r="I3859" s="249"/>
      <c r="J3859" s="249"/>
      <c r="K3859" s="92"/>
    </row>
    <row r="3860" spans="2:11" x14ac:dyDescent="0.2">
      <c r="B3860" s="295"/>
      <c r="C3860" s="295"/>
      <c r="D3860" s="312"/>
      <c r="E3860" s="310"/>
      <c r="F3860" s="310"/>
      <c r="G3860" s="310"/>
      <c r="H3860" s="311"/>
      <c r="I3860" s="249"/>
      <c r="J3860" s="249"/>
      <c r="K3860" s="92"/>
    </row>
    <row r="3861" spans="2:11" x14ac:dyDescent="0.2">
      <c r="B3861" s="295"/>
      <c r="C3861" s="295"/>
      <c r="D3861" s="312"/>
      <c r="E3861" s="310"/>
      <c r="F3861" s="310"/>
      <c r="G3861" s="310"/>
      <c r="H3861" s="311"/>
      <c r="I3861" s="249"/>
      <c r="J3861" s="249"/>
      <c r="K3861" s="92"/>
    </row>
    <row r="3862" spans="2:11" x14ac:dyDescent="0.2">
      <c r="B3862" s="295"/>
      <c r="C3862" s="295"/>
      <c r="D3862" s="312"/>
      <c r="E3862" s="310"/>
      <c r="F3862" s="310"/>
      <c r="G3862" s="310"/>
      <c r="H3862" s="311"/>
      <c r="I3862" s="249"/>
      <c r="J3862" s="249"/>
      <c r="K3862" s="92"/>
    </row>
    <row r="3863" spans="2:11" x14ac:dyDescent="0.2">
      <c r="B3863" s="295"/>
      <c r="C3863" s="295"/>
      <c r="D3863" s="312"/>
      <c r="E3863" s="310"/>
      <c r="F3863" s="310"/>
      <c r="G3863" s="310"/>
      <c r="H3863" s="311"/>
      <c r="I3863" s="249"/>
      <c r="J3863" s="249"/>
      <c r="K3863" s="92"/>
    </row>
    <row r="3864" spans="2:11" x14ac:dyDescent="0.2">
      <c r="B3864" s="295"/>
      <c r="C3864" s="295"/>
      <c r="D3864" s="312"/>
      <c r="E3864" s="310"/>
      <c r="F3864" s="310"/>
      <c r="G3864" s="310"/>
      <c r="H3864" s="311"/>
      <c r="I3864" s="249"/>
      <c r="J3864" s="249"/>
      <c r="K3864" s="92"/>
    </row>
    <row r="3865" spans="2:11" x14ac:dyDescent="0.2">
      <c r="B3865" s="295"/>
      <c r="C3865" s="295"/>
      <c r="D3865" s="312"/>
      <c r="E3865" s="310"/>
      <c r="F3865" s="310"/>
      <c r="G3865" s="310"/>
      <c r="H3865" s="311"/>
      <c r="I3865" s="249"/>
      <c r="J3865" s="249"/>
      <c r="K3865" s="92"/>
    </row>
    <row r="3866" spans="2:11" x14ac:dyDescent="0.2">
      <c r="B3866" s="295"/>
      <c r="C3866" s="295"/>
      <c r="D3866" s="312"/>
      <c r="E3866" s="310"/>
      <c r="F3866" s="310"/>
      <c r="G3866" s="310"/>
      <c r="H3866" s="311"/>
      <c r="I3866" s="249"/>
      <c r="J3866" s="249"/>
      <c r="K3866" s="92"/>
    </row>
    <row r="3867" spans="2:11" x14ac:dyDescent="0.2">
      <c r="B3867" s="295"/>
      <c r="C3867" s="295"/>
      <c r="D3867" s="312"/>
      <c r="E3867" s="310"/>
      <c r="F3867" s="310"/>
      <c r="G3867" s="310"/>
      <c r="H3867" s="311"/>
      <c r="I3867" s="249"/>
      <c r="J3867" s="249"/>
      <c r="K3867" s="92"/>
    </row>
    <row r="3868" spans="2:11" x14ac:dyDescent="0.2">
      <c r="B3868" s="295"/>
      <c r="C3868" s="295"/>
      <c r="D3868" s="312"/>
      <c r="E3868" s="310"/>
      <c r="F3868" s="310"/>
      <c r="G3868" s="310"/>
      <c r="H3868" s="311"/>
      <c r="I3868" s="249"/>
      <c r="J3868" s="249"/>
      <c r="K3868" s="92"/>
    </row>
    <row r="3869" spans="2:11" x14ac:dyDescent="0.2">
      <c r="B3869" s="295"/>
      <c r="C3869" s="295"/>
      <c r="D3869" s="312"/>
      <c r="E3869" s="310"/>
      <c r="F3869" s="310"/>
      <c r="G3869" s="310"/>
      <c r="H3869" s="311"/>
      <c r="I3869" s="249"/>
      <c r="J3869" s="249"/>
      <c r="K3869" s="92"/>
    </row>
    <row r="3870" spans="2:11" x14ac:dyDescent="0.2">
      <c r="B3870" s="295"/>
      <c r="C3870" s="295"/>
      <c r="D3870" s="312"/>
      <c r="E3870" s="310"/>
      <c r="F3870" s="310"/>
      <c r="G3870" s="310"/>
      <c r="H3870" s="311"/>
      <c r="I3870" s="249"/>
      <c r="J3870" s="249"/>
      <c r="K3870" s="92"/>
    </row>
    <row r="3871" spans="2:11" x14ac:dyDescent="0.2">
      <c r="B3871" s="295"/>
      <c r="C3871" s="295"/>
      <c r="D3871" s="312"/>
      <c r="E3871" s="310"/>
      <c r="F3871" s="310"/>
      <c r="G3871" s="310"/>
      <c r="H3871" s="311"/>
      <c r="I3871" s="249"/>
      <c r="J3871" s="249"/>
      <c r="K3871" s="92"/>
    </row>
    <row r="3872" spans="2:11" x14ac:dyDescent="0.2">
      <c r="B3872" s="295"/>
      <c r="C3872" s="295"/>
      <c r="D3872" s="312"/>
      <c r="E3872" s="310"/>
      <c r="F3872" s="310"/>
      <c r="G3872" s="310"/>
      <c r="H3872" s="311"/>
      <c r="I3872" s="249"/>
      <c r="J3872" s="249"/>
      <c r="K3872" s="92"/>
    </row>
    <row r="3873" spans="2:11" x14ac:dyDescent="0.2">
      <c r="B3873" s="295"/>
      <c r="C3873" s="295"/>
      <c r="D3873" s="312"/>
      <c r="E3873" s="310"/>
      <c r="F3873" s="310"/>
      <c r="G3873" s="310"/>
      <c r="H3873" s="311"/>
      <c r="I3873" s="249"/>
      <c r="J3873" s="249"/>
      <c r="K3873" s="92"/>
    </row>
    <row r="3874" spans="2:11" x14ac:dyDescent="0.2">
      <c r="B3874" s="295"/>
      <c r="C3874" s="295"/>
      <c r="D3874" s="312"/>
      <c r="E3874" s="310"/>
      <c r="F3874" s="310"/>
      <c r="G3874" s="310"/>
      <c r="H3874" s="311"/>
      <c r="I3874" s="249"/>
      <c r="J3874" s="249"/>
      <c r="K3874" s="92"/>
    </row>
    <row r="3875" spans="2:11" x14ac:dyDescent="0.2">
      <c r="B3875" s="295"/>
      <c r="C3875" s="295"/>
      <c r="D3875" s="312"/>
      <c r="E3875" s="310"/>
      <c r="F3875" s="310"/>
      <c r="G3875" s="310"/>
      <c r="H3875" s="311"/>
      <c r="I3875" s="249"/>
      <c r="J3875" s="249"/>
      <c r="K3875" s="92"/>
    </row>
    <row r="3876" spans="2:11" x14ac:dyDescent="0.2">
      <c r="B3876" s="295"/>
      <c r="C3876" s="295"/>
      <c r="D3876" s="312"/>
      <c r="E3876" s="310"/>
      <c r="F3876" s="310"/>
      <c r="G3876" s="310"/>
      <c r="H3876" s="311"/>
      <c r="I3876" s="249"/>
      <c r="J3876" s="249"/>
      <c r="K3876" s="92"/>
    </row>
    <row r="3877" spans="2:11" x14ac:dyDescent="0.2">
      <c r="B3877" s="295"/>
      <c r="C3877" s="295"/>
      <c r="D3877" s="312"/>
      <c r="E3877" s="310"/>
      <c r="F3877" s="310"/>
      <c r="G3877" s="310"/>
      <c r="H3877" s="311"/>
      <c r="I3877" s="249"/>
      <c r="J3877" s="249"/>
      <c r="K3877" s="92"/>
    </row>
    <row r="3878" spans="2:11" x14ac:dyDescent="0.2">
      <c r="B3878" s="295"/>
      <c r="C3878" s="295"/>
      <c r="D3878" s="312"/>
      <c r="E3878" s="310"/>
      <c r="F3878" s="310"/>
      <c r="G3878" s="310"/>
      <c r="H3878" s="311"/>
      <c r="I3878" s="249"/>
      <c r="J3878" s="249"/>
      <c r="K3878" s="92"/>
    </row>
    <row r="3879" spans="2:11" x14ac:dyDescent="0.2">
      <c r="B3879" s="295"/>
      <c r="C3879" s="295"/>
      <c r="D3879" s="312"/>
      <c r="E3879" s="310"/>
      <c r="F3879" s="310"/>
      <c r="G3879" s="310"/>
      <c r="H3879" s="311"/>
      <c r="I3879" s="249"/>
      <c r="J3879" s="249"/>
      <c r="K3879" s="92"/>
    </row>
    <row r="3880" spans="2:11" x14ac:dyDescent="0.2">
      <c r="B3880" s="295"/>
      <c r="C3880" s="295"/>
      <c r="D3880" s="312"/>
      <c r="E3880" s="310"/>
      <c r="F3880" s="310"/>
      <c r="G3880" s="310"/>
      <c r="H3880" s="311"/>
      <c r="I3880" s="249"/>
      <c r="J3880" s="249"/>
      <c r="K3880" s="92"/>
    </row>
    <row r="3881" spans="2:11" x14ac:dyDescent="0.2">
      <c r="B3881" s="295"/>
      <c r="C3881" s="295"/>
      <c r="D3881" s="312"/>
      <c r="E3881" s="310"/>
      <c r="F3881" s="310"/>
      <c r="G3881" s="310"/>
      <c r="H3881" s="311"/>
      <c r="I3881" s="249"/>
      <c r="J3881" s="249"/>
      <c r="K3881" s="92"/>
    </row>
    <row r="3882" spans="2:11" x14ac:dyDescent="0.2">
      <c r="B3882" s="295"/>
      <c r="C3882" s="295"/>
      <c r="D3882" s="312"/>
      <c r="E3882" s="310"/>
      <c r="F3882" s="310"/>
      <c r="G3882" s="310"/>
      <c r="H3882" s="311"/>
      <c r="I3882" s="249"/>
      <c r="J3882" s="249"/>
      <c r="K3882" s="92"/>
    </row>
    <row r="3883" spans="2:11" x14ac:dyDescent="0.2">
      <c r="B3883" s="295"/>
      <c r="C3883" s="295"/>
      <c r="D3883" s="312"/>
      <c r="E3883" s="310"/>
      <c r="F3883" s="310"/>
      <c r="G3883" s="310"/>
      <c r="H3883" s="311"/>
      <c r="I3883" s="249"/>
      <c r="J3883" s="249"/>
      <c r="K3883" s="92"/>
    </row>
    <row r="3884" spans="2:11" x14ac:dyDescent="0.2">
      <c r="B3884" s="295"/>
      <c r="C3884" s="295"/>
      <c r="D3884" s="312"/>
      <c r="E3884" s="310"/>
      <c r="F3884" s="310"/>
      <c r="G3884" s="310"/>
      <c r="H3884" s="311"/>
      <c r="I3884" s="249"/>
      <c r="J3884" s="249"/>
      <c r="K3884" s="92"/>
    </row>
    <row r="3885" spans="2:11" x14ac:dyDescent="0.2">
      <c r="B3885" s="295"/>
      <c r="C3885" s="295"/>
      <c r="D3885" s="312"/>
      <c r="E3885" s="310"/>
      <c r="F3885" s="310"/>
      <c r="G3885" s="310"/>
      <c r="H3885" s="311"/>
      <c r="I3885" s="249"/>
      <c r="J3885" s="249"/>
      <c r="K3885" s="92"/>
    </row>
    <row r="3886" spans="2:11" x14ac:dyDescent="0.2">
      <c r="B3886" s="295"/>
      <c r="C3886" s="295"/>
      <c r="D3886" s="312"/>
      <c r="E3886" s="310"/>
      <c r="F3886" s="310"/>
      <c r="G3886" s="310"/>
      <c r="H3886" s="311"/>
      <c r="I3886" s="249"/>
      <c r="J3886" s="249"/>
      <c r="K3886" s="92"/>
    </row>
    <row r="3887" spans="2:11" x14ac:dyDescent="0.2">
      <c r="B3887" s="295"/>
      <c r="C3887" s="295"/>
      <c r="D3887" s="312"/>
      <c r="E3887" s="310"/>
      <c r="F3887" s="310"/>
      <c r="G3887" s="310"/>
      <c r="H3887" s="311"/>
      <c r="I3887" s="249"/>
      <c r="J3887" s="249"/>
      <c r="K3887" s="92"/>
    </row>
    <row r="3888" spans="2:11" x14ac:dyDescent="0.2">
      <c r="B3888" s="295"/>
      <c r="C3888" s="295"/>
      <c r="D3888" s="312"/>
      <c r="E3888" s="310"/>
      <c r="F3888" s="310"/>
      <c r="G3888" s="310"/>
      <c r="H3888" s="311"/>
      <c r="I3888" s="249"/>
      <c r="J3888" s="249"/>
      <c r="K3888" s="92"/>
    </row>
    <row r="3889" spans="2:11" x14ac:dyDescent="0.2">
      <c r="B3889" s="295"/>
      <c r="C3889" s="295"/>
      <c r="D3889" s="312"/>
      <c r="E3889" s="310"/>
      <c r="F3889" s="310"/>
      <c r="G3889" s="310"/>
      <c r="H3889" s="311"/>
      <c r="I3889" s="249"/>
      <c r="J3889" s="249"/>
      <c r="K3889" s="92"/>
    </row>
    <row r="3890" spans="2:11" x14ac:dyDescent="0.2">
      <c r="B3890" s="295"/>
      <c r="C3890" s="295"/>
      <c r="D3890" s="312"/>
      <c r="E3890" s="310"/>
      <c r="F3890" s="310"/>
      <c r="G3890" s="310"/>
      <c r="H3890" s="311"/>
      <c r="I3890" s="249"/>
      <c r="J3890" s="249"/>
      <c r="K3890" s="92"/>
    </row>
    <row r="3891" spans="2:11" x14ac:dyDescent="0.2">
      <c r="B3891" s="295"/>
      <c r="C3891" s="295"/>
      <c r="D3891" s="312"/>
      <c r="E3891" s="310"/>
      <c r="F3891" s="310"/>
      <c r="G3891" s="310"/>
      <c r="H3891" s="311"/>
      <c r="I3891" s="249"/>
      <c r="J3891" s="249"/>
      <c r="K3891" s="92"/>
    </row>
    <row r="3892" spans="2:11" x14ac:dyDescent="0.2">
      <c r="B3892" s="295"/>
      <c r="C3892" s="295"/>
      <c r="D3892" s="312"/>
      <c r="E3892" s="310"/>
      <c r="F3892" s="310"/>
      <c r="G3892" s="310"/>
      <c r="H3892" s="311"/>
      <c r="I3892" s="249"/>
      <c r="J3892" s="249"/>
      <c r="K3892" s="92"/>
    </row>
    <row r="3893" spans="2:11" x14ac:dyDescent="0.2">
      <c r="B3893" s="295"/>
      <c r="C3893" s="295"/>
      <c r="D3893" s="312"/>
      <c r="E3893" s="310"/>
      <c r="F3893" s="310"/>
      <c r="G3893" s="310"/>
      <c r="H3893" s="311"/>
      <c r="I3893" s="249"/>
      <c r="J3893" s="249"/>
      <c r="K3893" s="92"/>
    </row>
    <row r="3894" spans="2:11" x14ac:dyDescent="0.2">
      <c r="B3894" s="295"/>
      <c r="C3894" s="295"/>
      <c r="D3894" s="312"/>
      <c r="E3894" s="310"/>
      <c r="F3894" s="310"/>
      <c r="G3894" s="310"/>
      <c r="H3894" s="311"/>
      <c r="I3894" s="249"/>
      <c r="J3894" s="249"/>
      <c r="K3894" s="92"/>
    </row>
    <row r="3895" spans="2:11" x14ac:dyDescent="0.2">
      <c r="B3895" s="295"/>
      <c r="C3895" s="295"/>
      <c r="D3895" s="312"/>
      <c r="E3895" s="310"/>
      <c r="F3895" s="310"/>
      <c r="G3895" s="310"/>
      <c r="H3895" s="311"/>
      <c r="I3895" s="249"/>
      <c r="J3895" s="249"/>
      <c r="K3895" s="92"/>
    </row>
    <row r="3896" spans="2:11" x14ac:dyDescent="0.2">
      <c r="B3896" s="295"/>
      <c r="C3896" s="295"/>
      <c r="D3896" s="312"/>
      <c r="E3896" s="310"/>
      <c r="F3896" s="310"/>
      <c r="G3896" s="310"/>
      <c r="H3896" s="311"/>
      <c r="I3896" s="249"/>
      <c r="J3896" s="249"/>
      <c r="K3896" s="92"/>
    </row>
    <row r="3897" spans="2:11" x14ac:dyDescent="0.2">
      <c r="B3897" s="295"/>
      <c r="C3897" s="295"/>
      <c r="D3897" s="312"/>
      <c r="E3897" s="310"/>
      <c r="F3897" s="310"/>
      <c r="G3897" s="310"/>
      <c r="H3897" s="311"/>
      <c r="I3897" s="249"/>
      <c r="J3897" s="249"/>
      <c r="K3897" s="92"/>
    </row>
    <row r="3898" spans="2:11" x14ac:dyDescent="0.2">
      <c r="B3898" s="295"/>
      <c r="C3898" s="295"/>
      <c r="D3898" s="312"/>
      <c r="E3898" s="310"/>
      <c r="F3898" s="310"/>
      <c r="G3898" s="310"/>
      <c r="H3898" s="311"/>
      <c r="I3898" s="249"/>
      <c r="J3898" s="249"/>
      <c r="K3898" s="92"/>
    </row>
    <row r="3899" spans="2:11" x14ac:dyDescent="0.2">
      <c r="B3899" s="295"/>
      <c r="C3899" s="295"/>
      <c r="D3899" s="312"/>
      <c r="E3899" s="310"/>
      <c r="F3899" s="310"/>
      <c r="G3899" s="310"/>
      <c r="H3899" s="311"/>
      <c r="I3899" s="249"/>
      <c r="J3899" s="249"/>
      <c r="K3899" s="92"/>
    </row>
    <row r="3900" spans="2:11" x14ac:dyDescent="0.2">
      <c r="B3900" s="295"/>
      <c r="C3900" s="295"/>
      <c r="D3900" s="312"/>
      <c r="E3900" s="310"/>
      <c r="F3900" s="310"/>
      <c r="G3900" s="310"/>
      <c r="H3900" s="311"/>
      <c r="I3900" s="249"/>
      <c r="J3900" s="249"/>
      <c r="K3900" s="92"/>
    </row>
    <row r="3901" spans="2:11" x14ac:dyDescent="0.2">
      <c r="B3901" s="295"/>
      <c r="C3901" s="295"/>
      <c r="D3901" s="312"/>
      <c r="E3901" s="310"/>
      <c r="F3901" s="310"/>
      <c r="G3901" s="310"/>
      <c r="H3901" s="311"/>
      <c r="I3901" s="249"/>
      <c r="J3901" s="249"/>
      <c r="K3901" s="92"/>
    </row>
    <row r="3902" spans="2:11" x14ac:dyDescent="0.2">
      <c r="B3902" s="295"/>
      <c r="C3902" s="295"/>
      <c r="D3902" s="312"/>
      <c r="E3902" s="310"/>
      <c r="F3902" s="310"/>
      <c r="G3902" s="310"/>
      <c r="H3902" s="311"/>
      <c r="I3902" s="249"/>
      <c r="J3902" s="249"/>
      <c r="K3902" s="92"/>
    </row>
    <row r="3903" spans="2:11" x14ac:dyDescent="0.2">
      <c r="B3903" s="295"/>
      <c r="C3903" s="295"/>
      <c r="D3903" s="312"/>
      <c r="E3903" s="310"/>
      <c r="F3903" s="310"/>
      <c r="G3903" s="310"/>
      <c r="H3903" s="311"/>
      <c r="I3903" s="249"/>
      <c r="J3903" s="249"/>
      <c r="K3903" s="92"/>
    </row>
    <row r="3904" spans="2:11" x14ac:dyDescent="0.2">
      <c r="B3904" s="295"/>
      <c r="C3904" s="295"/>
      <c r="D3904" s="312"/>
      <c r="E3904" s="310"/>
      <c r="F3904" s="310"/>
      <c r="G3904" s="310"/>
      <c r="H3904" s="311"/>
      <c r="I3904" s="249"/>
      <c r="J3904" s="249"/>
      <c r="K3904" s="92"/>
    </row>
    <row r="3905" spans="2:11" x14ac:dyDescent="0.2">
      <c r="B3905" s="295"/>
      <c r="C3905" s="295"/>
      <c r="D3905" s="312"/>
      <c r="E3905" s="310"/>
      <c r="F3905" s="310"/>
      <c r="G3905" s="310"/>
      <c r="H3905" s="311"/>
      <c r="I3905" s="249"/>
      <c r="J3905" s="249"/>
      <c r="K3905" s="92"/>
    </row>
    <row r="3906" spans="2:11" x14ac:dyDescent="0.2">
      <c r="B3906" s="295"/>
      <c r="C3906" s="295"/>
      <c r="D3906" s="312"/>
      <c r="E3906" s="310"/>
      <c r="F3906" s="310"/>
      <c r="G3906" s="310"/>
      <c r="H3906" s="311"/>
      <c r="I3906" s="249"/>
      <c r="J3906" s="249"/>
      <c r="K3906" s="92"/>
    </row>
    <row r="3907" spans="2:11" x14ac:dyDescent="0.2">
      <c r="B3907" s="295"/>
      <c r="C3907" s="295"/>
      <c r="D3907" s="312"/>
      <c r="E3907" s="310"/>
      <c r="F3907" s="310"/>
      <c r="G3907" s="310"/>
      <c r="H3907" s="311"/>
      <c r="I3907" s="249"/>
      <c r="J3907" s="249"/>
      <c r="K3907" s="92"/>
    </row>
    <row r="3908" spans="2:11" x14ac:dyDescent="0.2">
      <c r="B3908" s="295"/>
      <c r="C3908" s="295"/>
      <c r="D3908" s="312"/>
      <c r="E3908" s="310"/>
      <c r="F3908" s="310"/>
      <c r="G3908" s="310"/>
      <c r="H3908" s="311"/>
      <c r="I3908" s="249"/>
      <c r="J3908" s="249"/>
      <c r="K3908" s="92"/>
    </row>
    <row r="3909" spans="2:11" x14ac:dyDescent="0.2">
      <c r="B3909" s="295"/>
      <c r="C3909" s="295"/>
      <c r="D3909" s="312"/>
      <c r="E3909" s="310"/>
      <c r="F3909" s="310"/>
      <c r="G3909" s="310"/>
      <c r="H3909" s="311"/>
      <c r="I3909" s="249"/>
      <c r="J3909" s="249"/>
      <c r="K3909" s="92"/>
    </row>
    <row r="3910" spans="2:11" x14ac:dyDescent="0.2">
      <c r="B3910" s="295"/>
      <c r="C3910" s="295"/>
      <c r="D3910" s="312"/>
      <c r="E3910" s="310"/>
      <c r="F3910" s="310"/>
      <c r="G3910" s="310"/>
      <c r="H3910" s="311"/>
      <c r="I3910" s="249"/>
      <c r="J3910" s="249"/>
      <c r="K3910" s="92"/>
    </row>
    <row r="3911" spans="2:11" x14ac:dyDescent="0.2">
      <c r="B3911" s="295"/>
      <c r="C3911" s="295"/>
      <c r="D3911" s="312"/>
      <c r="E3911" s="310"/>
      <c r="F3911" s="310"/>
      <c r="G3911" s="310"/>
      <c r="H3911" s="311"/>
      <c r="I3911" s="249"/>
      <c r="J3911" s="249"/>
      <c r="K3911" s="92"/>
    </row>
    <row r="3912" spans="2:11" x14ac:dyDescent="0.2">
      <c r="B3912" s="295"/>
      <c r="C3912" s="295"/>
      <c r="D3912" s="312"/>
      <c r="E3912" s="310"/>
      <c r="F3912" s="310"/>
      <c r="G3912" s="310"/>
      <c r="H3912" s="311"/>
      <c r="I3912" s="249"/>
      <c r="J3912" s="249"/>
      <c r="K3912" s="92"/>
    </row>
    <row r="3913" spans="2:11" x14ac:dyDescent="0.2">
      <c r="B3913" s="295"/>
      <c r="C3913" s="295"/>
      <c r="D3913" s="312"/>
      <c r="E3913" s="310"/>
      <c r="F3913" s="310"/>
      <c r="G3913" s="310"/>
      <c r="H3913" s="311"/>
      <c r="I3913" s="249"/>
      <c r="J3913" s="249"/>
      <c r="K3913" s="92"/>
    </row>
    <row r="3914" spans="2:11" x14ac:dyDescent="0.2">
      <c r="B3914" s="295"/>
      <c r="C3914" s="295"/>
      <c r="D3914" s="312"/>
      <c r="E3914" s="310"/>
      <c r="F3914" s="310"/>
      <c r="G3914" s="310"/>
      <c r="H3914" s="311"/>
      <c r="I3914" s="249"/>
      <c r="J3914" s="249"/>
      <c r="K3914" s="92"/>
    </row>
    <row r="3915" spans="2:11" x14ac:dyDescent="0.2">
      <c r="B3915" s="295"/>
      <c r="C3915" s="295"/>
      <c r="D3915" s="312"/>
      <c r="E3915" s="310"/>
      <c r="F3915" s="310"/>
      <c r="G3915" s="310"/>
      <c r="H3915" s="311"/>
      <c r="I3915" s="249"/>
      <c r="J3915" s="249"/>
      <c r="K3915" s="92"/>
    </row>
    <row r="3916" spans="2:11" x14ac:dyDescent="0.2">
      <c r="B3916" s="295"/>
      <c r="C3916" s="295"/>
      <c r="D3916" s="312"/>
      <c r="E3916" s="310"/>
      <c r="F3916" s="310"/>
      <c r="G3916" s="310"/>
      <c r="H3916" s="311"/>
      <c r="I3916" s="249"/>
      <c r="J3916" s="249"/>
      <c r="K3916" s="92"/>
    </row>
    <row r="3917" spans="2:11" x14ac:dyDescent="0.2">
      <c r="B3917" s="295"/>
      <c r="C3917" s="295"/>
      <c r="D3917" s="312"/>
      <c r="E3917" s="310"/>
      <c r="F3917" s="310"/>
      <c r="G3917" s="310"/>
      <c r="H3917" s="311"/>
      <c r="I3917" s="249"/>
      <c r="J3917" s="249"/>
      <c r="K3917" s="92"/>
    </row>
    <row r="3918" spans="2:11" x14ac:dyDescent="0.2">
      <c r="B3918" s="295"/>
      <c r="C3918" s="295"/>
      <c r="D3918" s="312"/>
      <c r="E3918" s="310"/>
      <c r="F3918" s="310"/>
      <c r="G3918" s="310"/>
      <c r="H3918" s="311"/>
      <c r="I3918" s="249"/>
      <c r="J3918" s="249"/>
      <c r="K3918" s="92"/>
    </row>
    <row r="3919" spans="2:11" x14ac:dyDescent="0.2">
      <c r="B3919" s="295"/>
      <c r="C3919" s="295"/>
      <c r="D3919" s="312"/>
      <c r="E3919" s="310"/>
      <c r="F3919" s="310"/>
      <c r="G3919" s="310"/>
      <c r="H3919" s="311"/>
      <c r="I3919" s="249"/>
      <c r="J3919" s="249"/>
      <c r="K3919" s="92"/>
    </row>
    <row r="3920" spans="2:11" x14ac:dyDescent="0.2">
      <c r="B3920" s="295"/>
      <c r="C3920" s="295"/>
      <c r="D3920" s="312"/>
      <c r="E3920" s="310"/>
      <c r="F3920" s="310"/>
      <c r="G3920" s="310"/>
      <c r="H3920" s="311"/>
      <c r="I3920" s="249"/>
      <c r="J3920" s="249"/>
      <c r="K3920" s="92"/>
    </row>
    <row r="3921" spans="2:11" x14ac:dyDescent="0.2">
      <c r="B3921" s="295"/>
      <c r="C3921" s="295"/>
      <c r="D3921" s="312"/>
      <c r="E3921" s="310"/>
      <c r="F3921" s="310"/>
      <c r="G3921" s="310"/>
      <c r="H3921" s="311"/>
      <c r="I3921" s="249"/>
      <c r="J3921" s="249"/>
      <c r="K3921" s="92"/>
    </row>
    <row r="3922" spans="2:11" x14ac:dyDescent="0.2">
      <c r="B3922" s="295"/>
      <c r="C3922" s="295"/>
      <c r="D3922" s="312"/>
      <c r="E3922" s="310"/>
      <c r="F3922" s="310"/>
      <c r="G3922" s="310"/>
      <c r="H3922" s="311"/>
      <c r="I3922" s="249"/>
      <c r="J3922" s="249"/>
      <c r="K3922" s="92"/>
    </row>
    <row r="3923" spans="2:11" x14ac:dyDescent="0.2">
      <c r="B3923" s="295"/>
      <c r="C3923" s="295"/>
      <c r="D3923" s="312"/>
      <c r="E3923" s="310"/>
      <c r="F3923" s="310"/>
      <c r="G3923" s="310"/>
      <c r="H3923" s="311"/>
      <c r="I3923" s="249"/>
      <c r="J3923" s="249"/>
      <c r="K3923" s="92"/>
    </row>
    <row r="3924" spans="2:11" x14ac:dyDescent="0.2">
      <c r="B3924" s="295"/>
      <c r="C3924" s="295"/>
      <c r="D3924" s="312"/>
      <c r="E3924" s="310"/>
      <c r="F3924" s="310"/>
      <c r="G3924" s="310"/>
      <c r="H3924" s="311"/>
      <c r="I3924" s="249"/>
      <c r="J3924" s="249"/>
      <c r="K3924" s="92"/>
    </row>
    <row r="3925" spans="2:11" x14ac:dyDescent="0.2">
      <c r="B3925" s="295"/>
      <c r="C3925" s="295"/>
      <c r="D3925" s="312"/>
      <c r="E3925" s="310"/>
      <c r="F3925" s="310"/>
      <c r="G3925" s="310"/>
      <c r="H3925" s="311"/>
      <c r="I3925" s="249"/>
      <c r="J3925" s="249"/>
      <c r="K3925" s="92"/>
    </row>
    <row r="3926" spans="2:11" x14ac:dyDescent="0.2">
      <c r="B3926" s="295"/>
      <c r="C3926" s="295"/>
      <c r="D3926" s="312"/>
      <c r="E3926" s="310"/>
      <c r="F3926" s="310"/>
      <c r="G3926" s="310"/>
      <c r="H3926" s="311"/>
      <c r="I3926" s="249"/>
      <c r="J3926" s="249"/>
      <c r="K3926" s="92"/>
    </row>
    <row r="3927" spans="2:11" x14ac:dyDescent="0.2">
      <c r="B3927" s="295"/>
      <c r="C3927" s="295"/>
      <c r="D3927" s="312"/>
      <c r="E3927" s="310"/>
      <c r="F3927" s="310"/>
      <c r="G3927" s="310"/>
      <c r="H3927" s="311"/>
      <c r="I3927" s="249"/>
      <c r="J3927" s="249"/>
      <c r="K3927" s="92"/>
    </row>
    <row r="3928" spans="2:11" x14ac:dyDescent="0.2">
      <c r="B3928" s="295"/>
      <c r="C3928" s="295"/>
      <c r="D3928" s="312"/>
      <c r="E3928" s="310"/>
      <c r="F3928" s="310"/>
      <c r="G3928" s="310"/>
      <c r="H3928" s="311"/>
      <c r="I3928" s="249"/>
      <c r="J3928" s="249"/>
      <c r="K3928" s="92"/>
    </row>
    <row r="3929" spans="2:11" x14ac:dyDescent="0.2">
      <c r="B3929" s="295"/>
      <c r="C3929" s="295"/>
      <c r="D3929" s="312"/>
      <c r="E3929" s="310"/>
      <c r="F3929" s="310"/>
      <c r="G3929" s="310"/>
      <c r="H3929" s="311"/>
      <c r="I3929" s="249"/>
      <c r="J3929" s="249"/>
      <c r="K3929" s="92"/>
    </row>
    <row r="3930" spans="2:11" x14ac:dyDescent="0.2">
      <c r="B3930" s="295"/>
      <c r="C3930" s="295"/>
      <c r="D3930" s="312"/>
      <c r="E3930" s="310"/>
      <c r="F3930" s="310"/>
      <c r="G3930" s="310"/>
      <c r="H3930" s="311"/>
      <c r="I3930" s="249"/>
      <c r="J3930" s="249"/>
      <c r="K3930" s="92"/>
    </row>
    <row r="3931" spans="2:11" x14ac:dyDescent="0.2">
      <c r="B3931" s="295"/>
      <c r="C3931" s="295"/>
      <c r="D3931" s="312"/>
      <c r="E3931" s="310"/>
      <c r="F3931" s="310"/>
      <c r="G3931" s="310"/>
      <c r="H3931" s="311"/>
      <c r="I3931" s="249"/>
      <c r="J3931" s="249"/>
      <c r="K3931" s="92"/>
    </row>
    <row r="3932" spans="2:11" x14ac:dyDescent="0.2">
      <c r="B3932" s="295"/>
      <c r="C3932" s="295"/>
      <c r="D3932" s="312"/>
      <c r="E3932" s="310"/>
      <c r="F3932" s="310"/>
      <c r="G3932" s="310"/>
      <c r="H3932" s="311"/>
      <c r="I3932" s="249"/>
      <c r="J3932" s="249"/>
      <c r="K3932" s="92"/>
    </row>
    <row r="3933" spans="2:11" x14ac:dyDescent="0.2">
      <c r="B3933" s="295"/>
      <c r="C3933" s="295"/>
      <c r="D3933" s="312"/>
      <c r="E3933" s="310"/>
      <c r="F3933" s="310"/>
      <c r="G3933" s="310"/>
      <c r="H3933" s="311"/>
      <c r="I3933" s="249"/>
      <c r="J3933" s="249"/>
      <c r="K3933" s="92"/>
    </row>
    <row r="3934" spans="2:11" x14ac:dyDescent="0.2">
      <c r="B3934" s="295"/>
      <c r="C3934" s="295"/>
      <c r="D3934" s="312"/>
      <c r="E3934" s="310"/>
      <c r="F3934" s="310"/>
      <c r="G3934" s="310"/>
      <c r="H3934" s="311"/>
      <c r="I3934" s="249"/>
      <c r="J3934" s="249"/>
      <c r="K3934" s="92"/>
    </row>
    <row r="3935" spans="2:11" x14ac:dyDescent="0.2">
      <c r="B3935" s="295"/>
      <c r="C3935" s="295"/>
      <c r="D3935" s="312"/>
      <c r="E3935" s="310"/>
      <c r="F3935" s="310"/>
      <c r="G3935" s="310"/>
      <c r="H3935" s="311"/>
      <c r="I3935" s="249"/>
      <c r="J3935" s="249"/>
      <c r="K3935" s="92"/>
    </row>
    <row r="3936" spans="2:11" x14ac:dyDescent="0.2">
      <c r="B3936" s="295"/>
      <c r="C3936" s="295"/>
      <c r="D3936" s="312"/>
      <c r="E3936" s="310"/>
      <c r="F3936" s="310"/>
      <c r="G3936" s="310"/>
      <c r="H3936" s="311"/>
      <c r="I3936" s="249"/>
      <c r="J3936" s="249"/>
      <c r="K3936" s="92"/>
    </row>
    <row r="3937" spans="2:11" x14ac:dyDescent="0.2">
      <c r="B3937" s="295"/>
      <c r="C3937" s="295"/>
      <c r="D3937" s="312"/>
      <c r="E3937" s="310"/>
      <c r="F3937" s="310"/>
      <c r="G3937" s="310"/>
      <c r="H3937" s="311"/>
      <c r="I3937" s="249"/>
      <c r="J3937" s="249"/>
      <c r="K3937" s="92"/>
    </row>
    <row r="3938" spans="2:11" x14ac:dyDescent="0.2">
      <c r="B3938" s="295"/>
      <c r="C3938" s="295"/>
      <c r="D3938" s="312"/>
      <c r="E3938" s="310"/>
      <c r="F3938" s="310"/>
      <c r="G3938" s="310"/>
      <c r="H3938" s="311"/>
      <c r="I3938" s="249"/>
      <c r="J3938" s="249"/>
      <c r="K3938" s="92"/>
    </row>
    <row r="3939" spans="2:11" x14ac:dyDescent="0.2">
      <c r="B3939" s="295"/>
      <c r="C3939" s="295"/>
      <c r="D3939" s="312"/>
      <c r="E3939" s="310"/>
      <c r="F3939" s="310"/>
      <c r="G3939" s="310"/>
      <c r="H3939" s="311"/>
      <c r="I3939" s="249"/>
      <c r="J3939" s="249"/>
      <c r="K3939" s="92"/>
    </row>
    <row r="3940" spans="2:11" x14ac:dyDescent="0.2">
      <c r="B3940" s="295"/>
      <c r="C3940" s="295"/>
      <c r="D3940" s="312"/>
      <c r="E3940" s="310"/>
      <c r="F3940" s="310"/>
      <c r="G3940" s="310"/>
      <c r="H3940" s="311"/>
      <c r="I3940" s="249"/>
      <c r="J3940" s="249"/>
      <c r="K3940" s="92"/>
    </row>
    <row r="3941" spans="2:11" x14ac:dyDescent="0.2">
      <c r="B3941" s="295"/>
      <c r="C3941" s="295"/>
      <c r="D3941" s="312"/>
      <c r="E3941" s="310"/>
      <c r="F3941" s="310"/>
      <c r="G3941" s="310"/>
      <c r="H3941" s="311"/>
      <c r="I3941" s="249"/>
      <c r="J3941" s="249"/>
      <c r="K3941" s="92"/>
    </row>
    <row r="3942" spans="2:11" x14ac:dyDescent="0.2">
      <c r="B3942" s="295"/>
      <c r="C3942" s="295"/>
      <c r="D3942" s="312"/>
      <c r="E3942" s="310"/>
      <c r="F3942" s="310"/>
      <c r="G3942" s="310"/>
      <c r="H3942" s="311"/>
      <c r="I3942" s="249"/>
      <c r="J3942" s="249"/>
      <c r="K3942" s="92"/>
    </row>
    <row r="3943" spans="2:11" x14ac:dyDescent="0.2">
      <c r="B3943" s="295"/>
      <c r="C3943" s="295"/>
      <c r="D3943" s="312"/>
      <c r="E3943" s="310"/>
      <c r="F3943" s="310"/>
      <c r="G3943" s="310"/>
      <c r="H3943" s="311"/>
      <c r="I3943" s="249"/>
      <c r="J3943" s="249"/>
      <c r="K3943" s="92"/>
    </row>
    <row r="3944" spans="2:11" x14ac:dyDescent="0.2">
      <c r="B3944" s="295"/>
      <c r="C3944" s="295"/>
      <c r="D3944" s="312"/>
      <c r="E3944" s="310"/>
      <c r="F3944" s="310"/>
      <c r="G3944" s="310"/>
      <c r="H3944" s="311"/>
      <c r="I3944" s="249"/>
      <c r="J3944" s="249"/>
      <c r="K3944" s="92"/>
    </row>
    <row r="3945" spans="2:11" x14ac:dyDescent="0.2">
      <c r="B3945" s="295"/>
      <c r="C3945" s="295"/>
      <c r="D3945" s="312"/>
      <c r="E3945" s="310"/>
      <c r="F3945" s="310"/>
      <c r="G3945" s="310"/>
      <c r="H3945" s="311"/>
      <c r="I3945" s="249"/>
      <c r="J3945" s="249"/>
      <c r="K3945" s="92"/>
    </row>
    <row r="3946" spans="2:11" x14ac:dyDescent="0.2">
      <c r="B3946" s="295"/>
      <c r="C3946" s="295"/>
      <c r="D3946" s="312"/>
      <c r="E3946" s="310"/>
      <c r="F3946" s="310"/>
      <c r="G3946" s="310"/>
      <c r="H3946" s="311"/>
      <c r="I3946" s="249"/>
      <c r="J3946" s="249"/>
      <c r="K3946" s="92"/>
    </row>
    <row r="3947" spans="2:11" x14ac:dyDescent="0.2">
      <c r="B3947" s="295"/>
      <c r="C3947" s="295"/>
      <c r="D3947" s="312"/>
      <c r="E3947" s="310"/>
      <c r="F3947" s="310"/>
      <c r="G3947" s="310"/>
      <c r="H3947" s="311"/>
      <c r="I3947" s="249"/>
      <c r="J3947" s="249"/>
      <c r="K3947" s="92"/>
    </row>
    <row r="3948" spans="2:11" x14ac:dyDescent="0.2">
      <c r="B3948" s="295"/>
      <c r="C3948" s="295"/>
      <c r="D3948" s="312"/>
      <c r="E3948" s="310"/>
      <c r="F3948" s="310"/>
      <c r="G3948" s="310"/>
      <c r="H3948" s="311"/>
      <c r="I3948" s="249"/>
      <c r="J3948" s="249"/>
      <c r="K3948" s="92"/>
    </row>
    <row r="3949" spans="2:11" x14ac:dyDescent="0.2">
      <c r="B3949" s="295"/>
      <c r="C3949" s="295"/>
      <c r="D3949" s="312"/>
      <c r="E3949" s="310"/>
      <c r="F3949" s="310"/>
      <c r="G3949" s="310"/>
      <c r="H3949" s="311"/>
      <c r="I3949" s="249"/>
      <c r="J3949" s="249"/>
      <c r="K3949" s="92"/>
    </row>
    <row r="3950" spans="2:11" x14ac:dyDescent="0.2">
      <c r="B3950" s="295"/>
      <c r="C3950" s="295"/>
      <c r="D3950" s="312"/>
      <c r="E3950" s="310"/>
      <c r="F3950" s="310"/>
      <c r="G3950" s="310"/>
      <c r="H3950" s="311"/>
      <c r="I3950" s="249"/>
      <c r="J3950" s="249"/>
      <c r="K3950" s="92"/>
    </row>
    <row r="3951" spans="2:11" x14ac:dyDescent="0.2">
      <c r="B3951" s="295"/>
      <c r="C3951" s="295"/>
      <c r="D3951" s="312"/>
      <c r="E3951" s="310"/>
      <c r="F3951" s="310"/>
      <c r="G3951" s="310"/>
      <c r="H3951" s="311"/>
      <c r="I3951" s="249"/>
      <c r="J3951" s="249"/>
      <c r="K3951" s="92"/>
    </row>
    <row r="3952" spans="2:11" x14ac:dyDescent="0.2">
      <c r="B3952" s="295"/>
      <c r="C3952" s="295"/>
      <c r="D3952" s="312"/>
      <c r="E3952" s="310"/>
      <c r="F3952" s="310"/>
      <c r="G3952" s="310"/>
      <c r="H3952" s="311"/>
      <c r="I3952" s="249"/>
      <c r="J3952" s="249"/>
      <c r="K3952" s="92"/>
    </row>
    <row r="3953" spans="2:11" x14ac:dyDescent="0.2">
      <c r="B3953" s="295"/>
      <c r="C3953" s="295"/>
      <c r="D3953" s="312"/>
      <c r="E3953" s="310"/>
      <c r="F3953" s="310"/>
      <c r="G3953" s="310"/>
      <c r="H3953" s="311"/>
      <c r="I3953" s="249"/>
      <c r="J3953" s="249"/>
      <c r="K3953" s="92"/>
    </row>
    <row r="3954" spans="2:11" x14ac:dyDescent="0.2">
      <c r="B3954" s="295"/>
      <c r="C3954" s="295"/>
      <c r="D3954" s="312"/>
      <c r="E3954" s="310"/>
      <c r="F3954" s="310"/>
      <c r="G3954" s="310"/>
      <c r="H3954" s="311"/>
      <c r="I3954" s="249"/>
      <c r="J3954" s="249"/>
      <c r="K3954" s="92"/>
    </row>
    <row r="3955" spans="2:11" x14ac:dyDescent="0.2">
      <c r="B3955" s="295"/>
      <c r="C3955" s="295"/>
      <c r="D3955" s="312"/>
      <c r="E3955" s="310"/>
      <c r="F3955" s="310"/>
      <c r="G3955" s="310"/>
      <c r="H3955" s="311"/>
      <c r="I3955" s="249"/>
      <c r="J3955" s="249"/>
      <c r="K3955" s="92"/>
    </row>
    <row r="3956" spans="2:11" x14ac:dyDescent="0.2">
      <c r="B3956" s="295"/>
      <c r="C3956" s="295"/>
      <c r="D3956" s="312"/>
      <c r="E3956" s="310"/>
      <c r="F3956" s="310"/>
      <c r="G3956" s="310"/>
      <c r="H3956" s="311"/>
      <c r="I3956" s="249"/>
      <c r="J3956" s="249"/>
      <c r="K3956" s="92"/>
    </row>
    <row r="3957" spans="2:11" x14ac:dyDescent="0.2">
      <c r="B3957" s="295"/>
      <c r="C3957" s="295"/>
      <c r="D3957" s="312"/>
      <c r="E3957" s="310"/>
      <c r="F3957" s="310"/>
      <c r="G3957" s="310"/>
      <c r="H3957" s="311"/>
      <c r="I3957" s="249"/>
      <c r="J3957" s="249"/>
      <c r="K3957" s="92"/>
    </row>
    <row r="3958" spans="2:11" x14ac:dyDescent="0.2">
      <c r="B3958" s="295"/>
      <c r="C3958" s="295"/>
      <c r="D3958" s="312"/>
      <c r="E3958" s="310"/>
      <c r="F3958" s="310"/>
      <c r="G3958" s="310"/>
      <c r="H3958" s="311"/>
      <c r="I3958" s="249"/>
      <c r="J3958" s="249"/>
      <c r="K3958" s="92"/>
    </row>
    <row r="3959" spans="2:11" x14ac:dyDescent="0.2">
      <c r="B3959" s="295"/>
      <c r="C3959" s="295"/>
      <c r="D3959" s="312"/>
      <c r="E3959" s="310"/>
      <c r="F3959" s="310"/>
      <c r="G3959" s="310"/>
      <c r="H3959" s="311"/>
      <c r="I3959" s="249"/>
      <c r="J3959" s="249"/>
      <c r="K3959" s="92"/>
    </row>
    <row r="3960" spans="2:11" x14ac:dyDescent="0.2">
      <c r="B3960" s="295"/>
      <c r="C3960" s="295"/>
      <c r="D3960" s="312"/>
      <c r="E3960" s="310"/>
      <c r="F3960" s="310"/>
      <c r="G3960" s="310"/>
      <c r="H3960" s="311"/>
      <c r="I3960" s="249"/>
      <c r="J3960" s="249"/>
      <c r="K3960" s="92"/>
    </row>
    <row r="3961" spans="2:11" x14ac:dyDescent="0.2">
      <c r="B3961" s="295"/>
      <c r="C3961" s="295"/>
      <c r="D3961" s="312"/>
      <c r="E3961" s="310"/>
      <c r="F3961" s="310"/>
      <c r="G3961" s="310"/>
      <c r="H3961" s="311"/>
      <c r="I3961" s="249"/>
      <c r="J3961" s="249"/>
      <c r="K3961" s="92"/>
    </row>
    <row r="3962" spans="2:11" x14ac:dyDescent="0.2">
      <c r="B3962" s="295"/>
      <c r="C3962" s="295"/>
      <c r="D3962" s="312"/>
      <c r="E3962" s="310"/>
      <c r="F3962" s="310"/>
      <c r="G3962" s="310"/>
      <c r="H3962" s="311"/>
      <c r="I3962" s="249"/>
      <c r="J3962" s="249"/>
      <c r="K3962" s="92"/>
    </row>
    <row r="3963" spans="2:11" x14ac:dyDescent="0.2">
      <c r="B3963" s="295"/>
      <c r="C3963" s="295"/>
      <c r="D3963" s="312"/>
      <c r="E3963" s="310"/>
      <c r="F3963" s="310"/>
      <c r="G3963" s="310"/>
      <c r="H3963" s="311"/>
      <c r="I3963" s="249"/>
      <c r="J3963" s="249"/>
      <c r="K3963" s="92"/>
    </row>
    <row r="3964" spans="2:11" x14ac:dyDescent="0.2">
      <c r="B3964" s="295"/>
      <c r="C3964" s="295"/>
      <c r="D3964" s="312"/>
      <c r="E3964" s="310"/>
      <c r="F3964" s="310"/>
      <c r="G3964" s="310"/>
      <c r="H3964" s="311"/>
      <c r="I3964" s="249"/>
      <c r="J3964" s="249"/>
      <c r="K3964" s="92"/>
    </row>
    <row r="3965" spans="2:11" x14ac:dyDescent="0.2">
      <c r="B3965" s="295"/>
      <c r="C3965" s="295"/>
      <c r="D3965" s="312"/>
      <c r="E3965" s="310"/>
      <c r="F3965" s="310"/>
      <c r="G3965" s="310"/>
      <c r="H3965" s="311"/>
      <c r="I3965" s="249"/>
      <c r="J3965" s="249"/>
      <c r="K3965" s="92"/>
    </row>
    <row r="3966" spans="2:11" x14ac:dyDescent="0.2">
      <c r="B3966" s="295"/>
      <c r="C3966" s="295"/>
      <c r="D3966" s="312"/>
      <c r="E3966" s="310"/>
      <c r="F3966" s="310"/>
      <c r="G3966" s="310"/>
      <c r="H3966" s="311"/>
      <c r="I3966" s="249"/>
      <c r="J3966" s="249"/>
      <c r="K3966" s="92"/>
    </row>
    <row r="3967" spans="2:11" x14ac:dyDescent="0.2">
      <c r="B3967" s="295"/>
      <c r="C3967" s="295"/>
      <c r="D3967" s="312"/>
      <c r="E3967" s="310"/>
      <c r="F3967" s="310"/>
      <c r="G3967" s="310"/>
      <c r="H3967" s="311"/>
      <c r="I3967" s="249"/>
      <c r="J3967" s="249"/>
      <c r="K3967" s="92"/>
    </row>
    <row r="3968" spans="2:11" x14ac:dyDescent="0.2">
      <c r="B3968" s="295"/>
      <c r="C3968" s="295"/>
      <c r="D3968" s="312"/>
      <c r="E3968" s="310"/>
      <c r="F3968" s="310"/>
      <c r="G3968" s="310"/>
      <c r="H3968" s="311"/>
      <c r="I3968" s="249"/>
      <c r="J3968" s="249"/>
      <c r="K3968" s="92"/>
    </row>
    <row r="3969" spans="2:11" x14ac:dyDescent="0.2">
      <c r="B3969" s="295"/>
      <c r="C3969" s="295"/>
      <c r="D3969" s="312"/>
      <c r="E3969" s="310"/>
      <c r="F3969" s="310"/>
      <c r="G3969" s="310"/>
      <c r="H3969" s="311"/>
      <c r="I3969" s="249"/>
      <c r="J3969" s="249"/>
      <c r="K3969" s="92"/>
    </row>
    <row r="3970" spans="2:11" x14ac:dyDescent="0.2">
      <c r="B3970" s="295"/>
      <c r="C3970" s="295"/>
      <c r="D3970" s="312"/>
      <c r="E3970" s="310"/>
      <c r="F3970" s="310"/>
      <c r="G3970" s="310"/>
      <c r="H3970" s="311"/>
      <c r="I3970" s="249"/>
      <c r="J3970" s="249"/>
      <c r="K3970" s="92"/>
    </row>
    <row r="3971" spans="2:11" x14ac:dyDescent="0.2">
      <c r="B3971" s="295"/>
      <c r="C3971" s="295"/>
      <c r="D3971" s="312"/>
      <c r="E3971" s="310"/>
      <c r="F3971" s="310"/>
      <c r="G3971" s="310"/>
      <c r="H3971" s="311"/>
      <c r="I3971" s="249"/>
      <c r="J3971" s="249"/>
      <c r="K3971" s="92"/>
    </row>
    <row r="3972" spans="2:11" x14ac:dyDescent="0.2">
      <c r="B3972" s="295"/>
      <c r="C3972" s="295"/>
      <c r="D3972" s="312"/>
      <c r="E3972" s="310"/>
      <c r="F3972" s="310"/>
      <c r="G3972" s="310"/>
      <c r="H3972" s="311"/>
      <c r="I3972" s="249"/>
      <c r="J3972" s="249"/>
      <c r="K3972" s="92"/>
    </row>
    <row r="3973" spans="2:11" x14ac:dyDescent="0.2">
      <c r="B3973" s="295"/>
      <c r="C3973" s="295"/>
      <c r="D3973" s="312"/>
      <c r="E3973" s="310"/>
      <c r="F3973" s="310"/>
      <c r="G3973" s="310"/>
      <c r="H3973" s="311"/>
      <c r="I3973" s="249"/>
      <c r="J3973" s="249"/>
      <c r="K3973" s="92"/>
    </row>
    <row r="3974" spans="2:11" x14ac:dyDescent="0.2">
      <c r="B3974" s="295"/>
      <c r="C3974" s="295"/>
      <c r="D3974" s="312"/>
      <c r="E3974" s="310"/>
      <c r="F3974" s="310"/>
      <c r="G3974" s="310"/>
      <c r="H3974" s="311"/>
      <c r="I3974" s="249"/>
      <c r="J3974" s="249"/>
      <c r="K3974" s="92"/>
    </row>
    <row r="3975" spans="2:11" x14ac:dyDescent="0.2">
      <c r="B3975" s="295"/>
      <c r="C3975" s="295"/>
      <c r="D3975" s="312"/>
      <c r="E3975" s="310"/>
      <c r="F3975" s="310"/>
      <c r="G3975" s="310"/>
      <c r="H3975" s="311"/>
      <c r="I3975" s="249"/>
      <c r="J3975" s="249"/>
      <c r="K3975" s="92"/>
    </row>
    <row r="3976" spans="2:11" x14ac:dyDescent="0.2">
      <c r="B3976" s="295"/>
      <c r="C3976" s="295"/>
      <c r="D3976" s="312"/>
      <c r="E3976" s="310"/>
      <c r="F3976" s="310"/>
      <c r="G3976" s="310"/>
      <c r="H3976" s="311"/>
      <c r="I3976" s="249"/>
      <c r="J3976" s="249"/>
      <c r="K3976" s="92"/>
    </row>
    <row r="3977" spans="2:11" x14ac:dyDescent="0.2">
      <c r="B3977" s="295"/>
      <c r="C3977" s="295"/>
      <c r="D3977" s="312"/>
      <c r="E3977" s="310"/>
      <c r="F3977" s="310"/>
      <c r="G3977" s="310"/>
      <c r="H3977" s="311"/>
      <c r="I3977" s="249"/>
      <c r="J3977" s="249"/>
      <c r="K3977" s="92"/>
    </row>
    <row r="3978" spans="2:11" x14ac:dyDescent="0.2">
      <c r="B3978" s="295"/>
      <c r="C3978" s="295"/>
      <c r="D3978" s="312"/>
      <c r="E3978" s="310"/>
      <c r="F3978" s="310"/>
      <c r="G3978" s="310"/>
      <c r="H3978" s="311"/>
      <c r="I3978" s="249"/>
      <c r="J3978" s="249"/>
      <c r="K3978" s="92"/>
    </row>
    <row r="3979" spans="2:11" x14ac:dyDescent="0.2">
      <c r="B3979" s="295"/>
      <c r="C3979" s="295"/>
      <c r="D3979" s="312"/>
      <c r="E3979" s="310"/>
      <c r="F3979" s="310"/>
      <c r="G3979" s="310"/>
      <c r="H3979" s="311"/>
      <c r="I3979" s="249"/>
      <c r="J3979" s="249"/>
      <c r="K3979" s="92"/>
    </row>
    <row r="3980" spans="2:11" x14ac:dyDescent="0.2">
      <c r="B3980" s="295"/>
      <c r="C3980" s="295"/>
      <c r="D3980" s="312"/>
      <c r="E3980" s="310"/>
      <c r="F3980" s="310"/>
      <c r="G3980" s="310"/>
      <c r="H3980" s="311"/>
      <c r="I3980" s="249"/>
      <c r="J3980" s="249"/>
      <c r="K3980" s="92"/>
    </row>
    <row r="3981" spans="2:11" x14ac:dyDescent="0.2">
      <c r="B3981" s="295"/>
      <c r="C3981" s="295"/>
      <c r="D3981" s="312"/>
      <c r="E3981" s="310"/>
      <c r="F3981" s="310"/>
      <c r="G3981" s="310"/>
      <c r="H3981" s="311"/>
      <c r="I3981" s="249"/>
      <c r="J3981" s="249"/>
      <c r="K3981" s="92"/>
    </row>
    <row r="3982" spans="2:11" x14ac:dyDescent="0.2">
      <c r="B3982" s="295"/>
      <c r="C3982" s="295"/>
      <c r="D3982" s="312"/>
      <c r="E3982" s="310"/>
      <c r="F3982" s="310"/>
      <c r="G3982" s="310"/>
      <c r="H3982" s="311"/>
      <c r="I3982" s="249"/>
      <c r="J3982" s="249"/>
      <c r="K3982" s="92"/>
    </row>
    <row r="3983" spans="2:11" x14ac:dyDescent="0.2">
      <c r="B3983" s="295"/>
      <c r="C3983" s="295"/>
      <c r="D3983" s="312"/>
      <c r="E3983" s="310"/>
      <c r="F3983" s="310"/>
      <c r="G3983" s="310"/>
      <c r="H3983" s="311"/>
      <c r="I3983" s="249"/>
      <c r="J3983" s="249"/>
      <c r="K3983" s="92"/>
    </row>
    <row r="3984" spans="2:11" x14ac:dyDescent="0.2">
      <c r="B3984" s="295"/>
      <c r="C3984" s="295"/>
      <c r="D3984" s="312"/>
      <c r="E3984" s="310"/>
      <c r="F3984" s="310"/>
      <c r="G3984" s="310"/>
      <c r="H3984" s="311"/>
      <c r="I3984" s="249"/>
      <c r="J3984" s="249"/>
      <c r="K3984" s="92"/>
    </row>
    <row r="3985" spans="2:11" x14ac:dyDescent="0.2">
      <c r="B3985" s="295"/>
      <c r="C3985" s="295"/>
      <c r="D3985" s="312"/>
      <c r="E3985" s="310"/>
      <c r="F3985" s="310"/>
      <c r="G3985" s="310"/>
      <c r="H3985" s="311"/>
      <c r="I3985" s="249"/>
      <c r="J3985" s="249"/>
      <c r="K3985" s="92"/>
    </row>
    <row r="3986" spans="2:11" x14ac:dyDescent="0.2">
      <c r="B3986" s="295"/>
      <c r="C3986" s="295"/>
      <c r="D3986" s="312"/>
      <c r="E3986" s="310"/>
      <c r="F3986" s="310"/>
      <c r="G3986" s="310"/>
      <c r="H3986" s="311"/>
      <c r="I3986" s="249"/>
      <c r="J3986" s="249"/>
      <c r="K3986" s="92"/>
    </row>
    <row r="3987" spans="2:11" x14ac:dyDescent="0.2">
      <c r="B3987" s="295"/>
      <c r="C3987" s="295"/>
      <c r="D3987" s="312"/>
      <c r="E3987" s="310"/>
      <c r="F3987" s="310"/>
      <c r="G3987" s="310"/>
      <c r="H3987" s="311"/>
      <c r="I3987" s="249"/>
      <c r="J3987" s="249"/>
      <c r="K3987" s="92"/>
    </row>
    <row r="3988" spans="2:11" x14ac:dyDescent="0.2">
      <c r="B3988" s="295"/>
      <c r="C3988" s="295"/>
      <c r="D3988" s="312"/>
      <c r="E3988" s="310"/>
      <c r="F3988" s="310"/>
      <c r="G3988" s="310"/>
      <c r="H3988" s="311"/>
      <c r="I3988" s="249"/>
      <c r="J3988" s="249"/>
      <c r="K3988" s="92"/>
    </row>
    <row r="3989" spans="2:11" x14ac:dyDescent="0.2">
      <c r="B3989" s="295"/>
      <c r="C3989" s="295"/>
      <c r="D3989" s="312"/>
      <c r="E3989" s="310"/>
      <c r="F3989" s="310"/>
      <c r="G3989" s="310"/>
      <c r="H3989" s="311"/>
      <c r="I3989" s="249"/>
      <c r="J3989" s="249"/>
      <c r="K3989" s="92"/>
    </row>
    <row r="3990" spans="2:11" x14ac:dyDescent="0.2">
      <c r="B3990" s="295"/>
      <c r="C3990" s="295"/>
      <c r="D3990" s="312"/>
      <c r="E3990" s="310"/>
      <c r="F3990" s="310"/>
      <c r="G3990" s="310"/>
      <c r="H3990" s="311"/>
      <c r="I3990" s="249"/>
      <c r="J3990" s="249"/>
      <c r="K3990" s="92"/>
    </row>
    <row r="3991" spans="2:11" x14ac:dyDescent="0.2">
      <c r="B3991" s="295"/>
      <c r="C3991" s="295"/>
      <c r="D3991" s="312"/>
      <c r="E3991" s="310"/>
      <c r="F3991" s="310"/>
      <c r="G3991" s="310"/>
      <c r="H3991" s="311"/>
      <c r="I3991" s="249"/>
      <c r="J3991" s="249"/>
      <c r="K3991" s="92"/>
    </row>
    <row r="3992" spans="2:11" x14ac:dyDescent="0.2">
      <c r="B3992" s="295"/>
      <c r="C3992" s="295"/>
      <c r="D3992" s="312"/>
      <c r="E3992" s="310"/>
      <c r="F3992" s="310"/>
      <c r="G3992" s="310"/>
      <c r="H3992" s="311"/>
      <c r="I3992" s="249"/>
      <c r="J3992" s="249"/>
      <c r="K3992" s="92"/>
    </row>
    <row r="3993" spans="2:11" x14ac:dyDescent="0.2">
      <c r="B3993" s="295"/>
      <c r="C3993" s="295"/>
      <c r="D3993" s="312"/>
      <c r="E3993" s="310"/>
      <c r="F3993" s="310"/>
      <c r="G3993" s="310"/>
      <c r="H3993" s="311"/>
      <c r="I3993" s="249"/>
      <c r="J3993" s="249"/>
      <c r="K3993" s="92"/>
    </row>
    <row r="3994" spans="2:11" x14ac:dyDescent="0.2">
      <c r="B3994" s="295"/>
      <c r="C3994" s="295"/>
      <c r="D3994" s="312"/>
      <c r="E3994" s="310"/>
      <c r="F3994" s="310"/>
      <c r="G3994" s="310"/>
      <c r="H3994" s="311"/>
      <c r="I3994" s="249"/>
      <c r="J3994" s="249"/>
      <c r="K3994" s="92"/>
    </row>
    <row r="3995" spans="2:11" x14ac:dyDescent="0.2">
      <c r="B3995" s="295"/>
      <c r="C3995" s="295"/>
      <c r="D3995" s="312"/>
      <c r="E3995" s="310"/>
      <c r="F3995" s="310"/>
      <c r="G3995" s="310"/>
      <c r="H3995" s="311"/>
      <c r="I3995" s="249"/>
      <c r="J3995" s="249"/>
      <c r="K3995" s="92"/>
    </row>
    <row r="3996" spans="2:11" x14ac:dyDescent="0.2">
      <c r="B3996" s="295"/>
      <c r="C3996" s="295"/>
      <c r="D3996" s="312"/>
      <c r="E3996" s="310"/>
      <c r="F3996" s="310"/>
      <c r="G3996" s="310"/>
      <c r="H3996" s="311"/>
      <c r="I3996" s="249"/>
      <c r="J3996" s="249"/>
      <c r="K3996" s="92"/>
    </row>
    <row r="3997" spans="2:11" x14ac:dyDescent="0.2">
      <c r="B3997" s="295"/>
      <c r="C3997" s="295"/>
      <c r="D3997" s="312"/>
      <c r="E3997" s="310"/>
      <c r="F3997" s="310"/>
      <c r="G3997" s="310"/>
      <c r="H3997" s="311"/>
      <c r="I3997" s="249"/>
      <c r="J3997" s="249"/>
      <c r="K3997" s="92"/>
    </row>
    <row r="3998" spans="2:11" x14ac:dyDescent="0.2">
      <c r="B3998" s="295"/>
      <c r="C3998" s="295"/>
      <c r="D3998" s="312"/>
      <c r="E3998" s="310"/>
      <c r="F3998" s="310"/>
      <c r="G3998" s="310"/>
      <c r="H3998" s="311"/>
      <c r="I3998" s="249"/>
      <c r="J3998" s="249"/>
      <c r="K3998" s="92"/>
    </row>
    <row r="3999" spans="2:11" x14ac:dyDescent="0.2">
      <c r="B3999" s="295"/>
      <c r="C3999" s="295"/>
      <c r="D3999" s="312"/>
      <c r="E3999" s="310"/>
      <c r="F3999" s="310"/>
      <c r="G3999" s="310"/>
      <c r="H3999" s="311"/>
      <c r="I3999" s="249"/>
      <c r="J3999" s="249"/>
      <c r="K3999" s="92"/>
    </row>
    <row r="4000" spans="2:11" x14ac:dyDescent="0.2">
      <c r="B4000" s="295"/>
      <c r="C4000" s="295"/>
      <c r="D4000" s="312"/>
      <c r="E4000" s="310"/>
      <c r="F4000" s="310"/>
      <c r="G4000" s="310"/>
      <c r="H4000" s="311"/>
      <c r="I4000" s="249"/>
      <c r="J4000" s="249"/>
      <c r="K4000" s="92"/>
    </row>
    <row r="4001" spans="2:11" x14ac:dyDescent="0.2">
      <c r="B4001" s="295"/>
      <c r="C4001" s="295"/>
      <c r="D4001" s="312"/>
      <c r="E4001" s="310"/>
      <c r="F4001" s="310"/>
      <c r="G4001" s="310"/>
      <c r="H4001" s="311"/>
      <c r="I4001" s="249"/>
      <c r="J4001" s="249"/>
      <c r="K4001" s="92"/>
    </row>
    <row r="4002" spans="2:11" x14ac:dyDescent="0.2">
      <c r="B4002" s="295"/>
      <c r="C4002" s="295"/>
      <c r="D4002" s="312"/>
      <c r="E4002" s="310"/>
      <c r="F4002" s="310"/>
      <c r="G4002" s="310"/>
      <c r="H4002" s="311"/>
      <c r="I4002" s="249"/>
      <c r="J4002" s="249"/>
      <c r="K4002" s="92"/>
    </row>
    <row r="4003" spans="2:11" x14ac:dyDescent="0.2">
      <c r="B4003" s="295"/>
      <c r="C4003" s="295"/>
      <c r="D4003" s="312"/>
      <c r="E4003" s="310"/>
      <c r="F4003" s="310"/>
      <c r="G4003" s="310"/>
      <c r="H4003" s="311"/>
      <c r="I4003" s="249"/>
      <c r="J4003" s="249"/>
      <c r="K4003" s="92"/>
    </row>
    <row r="4004" spans="2:11" x14ac:dyDescent="0.2">
      <c r="B4004" s="295"/>
      <c r="C4004" s="295"/>
      <c r="D4004" s="312"/>
      <c r="E4004" s="310"/>
      <c r="F4004" s="310"/>
      <c r="G4004" s="310"/>
      <c r="H4004" s="311"/>
      <c r="I4004" s="249"/>
      <c r="J4004" s="249"/>
      <c r="K4004" s="92"/>
    </row>
    <row r="4005" spans="2:11" x14ac:dyDescent="0.2">
      <c r="B4005" s="295"/>
      <c r="C4005" s="295"/>
      <c r="D4005" s="312"/>
      <c r="E4005" s="310"/>
      <c r="F4005" s="310"/>
      <c r="G4005" s="310"/>
      <c r="H4005" s="311"/>
      <c r="I4005" s="249"/>
      <c r="J4005" s="249"/>
      <c r="K4005" s="92"/>
    </row>
    <row r="4006" spans="2:11" x14ac:dyDescent="0.2">
      <c r="B4006" s="295"/>
      <c r="C4006" s="295"/>
      <c r="D4006" s="312"/>
      <c r="E4006" s="310"/>
      <c r="F4006" s="310"/>
      <c r="G4006" s="310"/>
      <c r="H4006" s="311"/>
      <c r="I4006" s="249"/>
      <c r="J4006" s="249"/>
      <c r="K4006" s="92"/>
    </row>
    <row r="4007" spans="2:11" x14ac:dyDescent="0.2">
      <c r="B4007" s="295"/>
      <c r="C4007" s="295"/>
      <c r="D4007" s="312"/>
      <c r="E4007" s="310"/>
      <c r="F4007" s="310"/>
      <c r="G4007" s="310"/>
      <c r="H4007" s="311"/>
      <c r="I4007" s="249"/>
      <c r="J4007" s="249"/>
      <c r="K4007" s="92"/>
    </row>
    <row r="4008" spans="2:11" x14ac:dyDescent="0.2">
      <c r="B4008" s="295"/>
      <c r="C4008" s="295"/>
      <c r="D4008" s="312"/>
      <c r="E4008" s="310"/>
      <c r="F4008" s="310"/>
      <c r="G4008" s="310"/>
      <c r="H4008" s="311"/>
      <c r="I4008" s="249"/>
      <c r="J4008" s="249"/>
      <c r="K4008" s="92"/>
    </row>
    <row r="4009" spans="2:11" x14ac:dyDescent="0.2">
      <c r="B4009" s="295"/>
      <c r="C4009" s="295"/>
      <c r="D4009" s="312"/>
      <c r="E4009" s="310"/>
      <c r="F4009" s="310"/>
      <c r="G4009" s="310"/>
      <c r="H4009" s="311"/>
      <c r="I4009" s="249"/>
      <c r="J4009" s="249"/>
      <c r="K4009" s="92"/>
    </row>
    <row r="4010" spans="2:11" x14ac:dyDescent="0.2">
      <c r="B4010" s="295"/>
      <c r="C4010" s="295"/>
      <c r="D4010" s="312"/>
      <c r="E4010" s="310"/>
      <c r="F4010" s="310"/>
      <c r="G4010" s="310"/>
      <c r="H4010" s="311"/>
      <c r="I4010" s="249"/>
      <c r="J4010" s="249"/>
      <c r="K4010" s="92"/>
    </row>
    <row r="4011" spans="2:11" x14ac:dyDescent="0.2">
      <c r="B4011" s="295"/>
      <c r="C4011" s="295"/>
      <c r="D4011" s="312"/>
      <c r="E4011" s="310"/>
      <c r="F4011" s="310"/>
      <c r="G4011" s="310"/>
      <c r="H4011" s="311"/>
      <c r="I4011" s="249"/>
      <c r="J4011" s="249"/>
      <c r="K4011" s="92"/>
    </row>
    <row r="4012" spans="2:11" x14ac:dyDescent="0.2">
      <c r="B4012" s="295"/>
      <c r="C4012" s="295"/>
      <c r="D4012" s="312"/>
      <c r="E4012" s="310"/>
      <c r="F4012" s="310"/>
      <c r="G4012" s="310"/>
      <c r="H4012" s="311"/>
      <c r="I4012" s="249"/>
      <c r="J4012" s="249"/>
      <c r="K4012" s="92"/>
    </row>
    <row r="4013" spans="2:11" x14ac:dyDescent="0.2">
      <c r="B4013" s="295"/>
      <c r="C4013" s="295"/>
      <c r="D4013" s="312"/>
      <c r="E4013" s="310"/>
      <c r="F4013" s="310"/>
      <c r="G4013" s="310"/>
      <c r="H4013" s="311"/>
      <c r="I4013" s="249"/>
      <c r="J4013" s="249"/>
      <c r="K4013" s="92"/>
    </row>
    <row r="4014" spans="2:11" x14ac:dyDescent="0.2">
      <c r="B4014" s="295"/>
      <c r="C4014" s="295"/>
      <c r="D4014" s="312"/>
      <c r="E4014" s="310"/>
      <c r="F4014" s="310"/>
      <c r="G4014" s="310"/>
      <c r="H4014" s="311"/>
      <c r="I4014" s="249"/>
      <c r="J4014" s="249"/>
      <c r="K4014" s="92"/>
    </row>
    <row r="4015" spans="2:11" x14ac:dyDescent="0.2">
      <c r="B4015" s="295"/>
      <c r="C4015" s="295"/>
      <c r="D4015" s="312"/>
      <c r="E4015" s="310"/>
      <c r="F4015" s="310"/>
      <c r="G4015" s="310"/>
      <c r="H4015" s="311"/>
      <c r="I4015" s="249"/>
      <c r="J4015" s="249"/>
      <c r="K4015" s="92"/>
    </row>
    <row r="4016" spans="2:11" x14ac:dyDescent="0.2">
      <c r="B4016" s="295"/>
      <c r="C4016" s="295"/>
      <c r="D4016" s="312"/>
      <c r="E4016" s="310"/>
      <c r="F4016" s="310"/>
      <c r="G4016" s="310"/>
      <c r="H4016" s="311"/>
      <c r="I4016" s="249"/>
      <c r="J4016" s="249"/>
      <c r="K4016" s="92"/>
    </row>
    <row r="4017" spans="2:11" x14ac:dyDescent="0.2">
      <c r="B4017" s="295"/>
      <c r="C4017" s="295"/>
      <c r="D4017" s="312"/>
      <c r="E4017" s="310"/>
      <c r="F4017" s="310"/>
      <c r="G4017" s="310"/>
      <c r="H4017" s="311"/>
      <c r="I4017" s="249"/>
      <c r="J4017" s="249"/>
      <c r="K4017" s="92"/>
    </row>
    <row r="4018" spans="2:11" x14ac:dyDescent="0.2">
      <c r="B4018" s="295"/>
      <c r="C4018" s="295"/>
      <c r="D4018" s="312"/>
      <c r="E4018" s="310"/>
      <c r="F4018" s="310"/>
      <c r="G4018" s="310"/>
      <c r="H4018" s="311"/>
      <c r="I4018" s="249"/>
      <c r="J4018" s="249"/>
      <c r="K4018" s="92"/>
    </row>
    <row r="4019" spans="2:11" x14ac:dyDescent="0.2">
      <c r="B4019" s="295"/>
      <c r="C4019" s="295"/>
      <c r="D4019" s="312"/>
      <c r="E4019" s="310"/>
      <c r="F4019" s="310"/>
      <c r="G4019" s="310"/>
      <c r="H4019" s="311"/>
      <c r="I4019" s="249"/>
      <c r="J4019" s="249"/>
      <c r="K4019" s="92"/>
    </row>
    <row r="4020" spans="2:11" x14ac:dyDescent="0.2">
      <c r="B4020" s="295"/>
      <c r="C4020" s="295"/>
      <c r="D4020" s="312"/>
      <c r="E4020" s="310"/>
      <c r="F4020" s="310"/>
      <c r="G4020" s="310"/>
      <c r="H4020" s="311"/>
      <c r="I4020" s="249"/>
      <c r="J4020" s="249"/>
      <c r="K4020" s="92"/>
    </row>
    <row r="4021" spans="2:11" x14ac:dyDescent="0.2">
      <c r="B4021" s="295"/>
      <c r="C4021" s="295"/>
      <c r="D4021" s="312"/>
      <c r="E4021" s="310"/>
      <c r="F4021" s="310"/>
      <c r="G4021" s="310"/>
      <c r="H4021" s="311"/>
      <c r="I4021" s="249"/>
      <c r="J4021" s="249"/>
      <c r="K4021" s="92"/>
    </row>
    <row r="4022" spans="2:11" x14ac:dyDescent="0.2">
      <c r="B4022" s="295"/>
      <c r="C4022" s="295"/>
      <c r="D4022" s="312"/>
      <c r="E4022" s="310"/>
      <c r="F4022" s="310"/>
      <c r="G4022" s="310"/>
      <c r="H4022" s="311"/>
      <c r="I4022" s="249"/>
      <c r="J4022" s="249"/>
      <c r="K4022" s="92"/>
    </row>
    <row r="4023" spans="2:11" x14ac:dyDescent="0.2">
      <c r="B4023" s="295"/>
      <c r="C4023" s="295"/>
      <c r="D4023" s="312"/>
      <c r="E4023" s="310"/>
      <c r="F4023" s="310"/>
      <c r="G4023" s="310"/>
      <c r="H4023" s="311"/>
      <c r="I4023" s="249"/>
      <c r="J4023" s="249"/>
      <c r="K4023" s="92"/>
    </row>
    <row r="4024" spans="2:11" x14ac:dyDescent="0.2">
      <c r="B4024" s="295"/>
      <c r="C4024" s="295"/>
      <c r="D4024" s="312"/>
      <c r="E4024" s="310"/>
      <c r="F4024" s="310"/>
      <c r="G4024" s="310"/>
      <c r="H4024" s="311"/>
      <c r="I4024" s="249"/>
      <c r="J4024" s="249"/>
      <c r="K4024" s="92"/>
    </row>
    <row r="4025" spans="2:11" x14ac:dyDescent="0.2">
      <c r="B4025" s="295"/>
      <c r="C4025" s="295"/>
      <c r="D4025" s="312"/>
      <c r="E4025" s="310"/>
      <c r="F4025" s="310"/>
      <c r="G4025" s="310"/>
      <c r="H4025" s="311"/>
      <c r="I4025" s="249"/>
      <c r="J4025" s="249"/>
      <c r="K4025" s="92"/>
    </row>
    <row r="4026" spans="2:11" x14ac:dyDescent="0.2">
      <c r="B4026" s="295"/>
      <c r="C4026" s="295"/>
      <c r="D4026" s="312"/>
      <c r="E4026" s="310"/>
      <c r="F4026" s="310"/>
      <c r="G4026" s="310"/>
      <c r="H4026" s="311"/>
      <c r="I4026" s="249"/>
      <c r="J4026" s="249"/>
      <c r="K4026" s="92"/>
    </row>
    <row r="4027" spans="2:11" x14ac:dyDescent="0.2">
      <c r="B4027" s="295"/>
      <c r="C4027" s="295"/>
      <c r="D4027" s="312"/>
      <c r="E4027" s="310"/>
      <c r="F4027" s="310"/>
      <c r="G4027" s="310"/>
      <c r="H4027" s="311"/>
      <c r="I4027" s="249"/>
      <c r="J4027" s="249"/>
      <c r="K4027" s="92"/>
    </row>
    <row r="4028" spans="2:11" x14ac:dyDescent="0.2">
      <c r="B4028" s="295"/>
      <c r="C4028" s="295"/>
      <c r="D4028" s="312"/>
      <c r="E4028" s="310"/>
      <c r="F4028" s="310"/>
      <c r="G4028" s="310"/>
      <c r="H4028" s="311"/>
      <c r="I4028" s="249"/>
      <c r="J4028" s="249"/>
      <c r="K4028" s="92"/>
    </row>
    <row r="4029" spans="2:11" x14ac:dyDescent="0.2">
      <c r="B4029" s="295"/>
      <c r="C4029" s="295"/>
      <c r="D4029" s="312"/>
      <c r="E4029" s="310"/>
      <c r="F4029" s="310"/>
      <c r="G4029" s="310"/>
      <c r="H4029" s="311"/>
      <c r="I4029" s="249"/>
      <c r="J4029" s="249"/>
      <c r="K4029" s="92"/>
    </row>
    <row r="4030" spans="2:11" x14ac:dyDescent="0.2">
      <c r="B4030" s="295"/>
      <c r="C4030" s="295"/>
      <c r="D4030" s="312"/>
      <c r="E4030" s="310"/>
      <c r="F4030" s="310"/>
      <c r="G4030" s="310"/>
      <c r="H4030" s="311"/>
      <c r="I4030" s="249"/>
      <c r="J4030" s="249"/>
      <c r="K4030" s="92"/>
    </row>
    <row r="4031" spans="2:11" x14ac:dyDescent="0.2">
      <c r="B4031" s="295"/>
      <c r="C4031" s="295"/>
      <c r="D4031" s="312"/>
      <c r="E4031" s="310"/>
      <c r="F4031" s="310"/>
      <c r="G4031" s="310"/>
      <c r="H4031" s="311"/>
      <c r="I4031" s="249"/>
      <c r="J4031" s="249"/>
      <c r="K4031" s="92"/>
    </row>
    <row r="4032" spans="2:11" x14ac:dyDescent="0.2">
      <c r="B4032" s="295"/>
      <c r="C4032" s="295"/>
      <c r="D4032" s="312"/>
      <c r="E4032" s="310"/>
      <c r="F4032" s="310"/>
      <c r="G4032" s="310"/>
      <c r="H4032" s="311"/>
      <c r="I4032" s="249"/>
      <c r="J4032" s="249"/>
      <c r="K4032" s="92"/>
    </row>
    <row r="4033" spans="2:11" x14ac:dyDescent="0.2">
      <c r="B4033" s="295"/>
      <c r="C4033" s="295"/>
      <c r="D4033" s="312"/>
      <c r="E4033" s="310"/>
      <c r="F4033" s="310"/>
      <c r="G4033" s="310"/>
      <c r="H4033" s="311"/>
      <c r="I4033" s="249"/>
      <c r="J4033" s="249"/>
      <c r="K4033" s="92"/>
    </row>
    <row r="4034" spans="2:11" x14ac:dyDescent="0.2">
      <c r="B4034" s="295"/>
      <c r="C4034" s="295"/>
      <c r="D4034" s="312"/>
      <c r="E4034" s="310"/>
      <c r="F4034" s="310"/>
      <c r="G4034" s="310"/>
      <c r="H4034" s="311"/>
      <c r="I4034" s="249"/>
      <c r="J4034" s="249"/>
      <c r="K4034" s="92"/>
    </row>
    <row r="4035" spans="2:11" x14ac:dyDescent="0.2">
      <c r="B4035" s="295"/>
      <c r="C4035" s="295"/>
      <c r="D4035" s="312"/>
      <c r="E4035" s="310"/>
      <c r="F4035" s="310"/>
      <c r="G4035" s="310"/>
      <c r="H4035" s="311"/>
      <c r="I4035" s="249"/>
      <c r="J4035" s="249"/>
      <c r="K4035" s="92"/>
    </row>
    <row r="4036" spans="2:11" x14ac:dyDescent="0.2">
      <c r="B4036" s="295"/>
      <c r="C4036" s="295"/>
      <c r="D4036" s="312"/>
      <c r="E4036" s="310"/>
      <c r="F4036" s="310"/>
      <c r="G4036" s="310"/>
      <c r="H4036" s="311"/>
      <c r="I4036" s="249"/>
      <c r="J4036" s="249"/>
      <c r="K4036" s="92"/>
    </row>
    <row r="4037" spans="2:11" x14ac:dyDescent="0.2">
      <c r="B4037" s="295"/>
      <c r="C4037" s="295"/>
      <c r="D4037" s="312"/>
      <c r="E4037" s="310"/>
      <c r="F4037" s="310"/>
      <c r="G4037" s="310"/>
      <c r="H4037" s="311"/>
      <c r="I4037" s="249"/>
      <c r="J4037" s="249"/>
      <c r="K4037" s="92"/>
    </row>
    <row r="4038" spans="2:11" x14ac:dyDescent="0.2">
      <c r="B4038" s="295"/>
      <c r="C4038" s="295"/>
      <c r="D4038" s="312"/>
      <c r="E4038" s="310"/>
      <c r="F4038" s="310"/>
      <c r="G4038" s="310"/>
      <c r="H4038" s="311"/>
      <c r="I4038" s="249"/>
      <c r="J4038" s="249"/>
      <c r="K4038" s="92"/>
    </row>
    <row r="4039" spans="2:11" x14ac:dyDescent="0.2">
      <c r="B4039" s="295"/>
      <c r="C4039" s="295"/>
      <c r="D4039" s="312"/>
      <c r="E4039" s="310"/>
      <c r="F4039" s="310"/>
      <c r="G4039" s="310"/>
      <c r="H4039" s="311"/>
      <c r="I4039" s="249"/>
      <c r="J4039" s="249"/>
      <c r="K4039" s="92"/>
    </row>
    <row r="4040" spans="2:11" x14ac:dyDescent="0.2">
      <c r="B4040" s="295"/>
      <c r="C4040" s="295"/>
      <c r="D4040" s="312"/>
      <c r="E4040" s="310"/>
      <c r="F4040" s="310"/>
      <c r="G4040" s="310"/>
      <c r="H4040" s="311"/>
      <c r="I4040" s="249"/>
      <c r="J4040" s="249"/>
      <c r="K4040" s="92"/>
    </row>
    <row r="4041" spans="2:11" x14ac:dyDescent="0.2">
      <c r="B4041" s="295"/>
      <c r="C4041" s="295"/>
      <c r="D4041" s="312"/>
      <c r="E4041" s="310"/>
      <c r="F4041" s="310"/>
      <c r="G4041" s="310"/>
      <c r="H4041" s="311"/>
      <c r="I4041" s="249"/>
      <c r="J4041" s="249"/>
      <c r="K4041" s="92"/>
    </row>
    <row r="4042" spans="2:11" x14ac:dyDescent="0.2">
      <c r="B4042" s="295"/>
      <c r="C4042" s="295"/>
      <c r="D4042" s="312"/>
      <c r="E4042" s="310"/>
      <c r="F4042" s="310"/>
      <c r="G4042" s="310"/>
      <c r="H4042" s="311"/>
      <c r="I4042" s="249"/>
      <c r="J4042" s="249"/>
      <c r="K4042" s="92"/>
    </row>
    <row r="4043" spans="2:11" x14ac:dyDescent="0.2">
      <c r="B4043" s="295"/>
      <c r="C4043" s="295"/>
      <c r="D4043" s="312"/>
      <c r="E4043" s="310"/>
      <c r="F4043" s="310"/>
      <c r="G4043" s="310"/>
      <c r="H4043" s="311"/>
      <c r="I4043" s="249"/>
      <c r="J4043" s="249"/>
      <c r="K4043" s="92"/>
    </row>
    <row r="4044" spans="2:11" x14ac:dyDescent="0.2">
      <c r="B4044" s="295"/>
      <c r="C4044" s="295"/>
      <c r="D4044" s="312"/>
      <c r="E4044" s="310"/>
      <c r="F4044" s="310"/>
      <c r="G4044" s="310"/>
      <c r="H4044" s="311"/>
      <c r="I4044" s="249"/>
      <c r="J4044" s="249"/>
      <c r="K4044" s="92"/>
    </row>
    <row r="4045" spans="2:11" x14ac:dyDescent="0.2">
      <c r="B4045" s="295"/>
      <c r="C4045" s="295"/>
      <c r="D4045" s="312"/>
      <c r="E4045" s="310"/>
      <c r="F4045" s="310"/>
      <c r="G4045" s="310"/>
      <c r="H4045" s="311"/>
      <c r="I4045" s="249"/>
      <c r="J4045" s="249"/>
      <c r="K4045" s="92"/>
    </row>
    <row r="4046" spans="2:11" x14ac:dyDescent="0.2">
      <c r="B4046" s="295"/>
      <c r="C4046" s="295"/>
      <c r="D4046" s="312"/>
      <c r="E4046" s="310"/>
      <c r="F4046" s="310"/>
      <c r="G4046" s="310"/>
      <c r="H4046" s="311"/>
      <c r="I4046" s="249"/>
      <c r="J4046" s="249"/>
      <c r="K4046" s="92"/>
    </row>
    <row r="4047" spans="2:11" x14ac:dyDescent="0.2">
      <c r="B4047" s="295"/>
      <c r="C4047" s="295"/>
      <c r="D4047" s="312"/>
      <c r="E4047" s="310"/>
      <c r="F4047" s="310"/>
      <c r="G4047" s="310"/>
      <c r="H4047" s="311"/>
      <c r="I4047" s="249"/>
      <c r="J4047" s="249"/>
      <c r="K4047" s="92"/>
    </row>
    <row r="4048" spans="2:11" x14ac:dyDescent="0.2">
      <c r="B4048" s="295"/>
      <c r="C4048" s="295"/>
      <c r="D4048" s="312"/>
      <c r="E4048" s="310"/>
      <c r="F4048" s="310"/>
      <c r="G4048" s="310"/>
      <c r="H4048" s="311"/>
      <c r="I4048" s="249"/>
      <c r="J4048" s="249"/>
      <c r="K4048" s="92"/>
    </row>
    <row r="4049" spans="2:11" x14ac:dyDescent="0.2">
      <c r="B4049" s="295"/>
      <c r="C4049" s="295"/>
      <c r="D4049" s="312"/>
      <c r="E4049" s="310"/>
      <c r="F4049" s="310"/>
      <c r="G4049" s="310"/>
      <c r="H4049" s="311"/>
      <c r="I4049" s="249"/>
      <c r="J4049" s="249"/>
      <c r="K4049" s="92"/>
    </row>
    <row r="4050" spans="2:11" x14ac:dyDescent="0.2">
      <c r="B4050" s="295"/>
      <c r="C4050" s="295"/>
      <c r="D4050" s="312"/>
      <c r="E4050" s="310"/>
      <c r="F4050" s="310"/>
      <c r="G4050" s="310"/>
      <c r="H4050" s="311"/>
      <c r="I4050" s="249"/>
      <c r="J4050" s="249"/>
      <c r="K4050" s="92"/>
    </row>
    <row r="4051" spans="2:11" x14ac:dyDescent="0.2">
      <c r="B4051" s="295"/>
      <c r="C4051" s="295"/>
      <c r="D4051" s="312"/>
      <c r="E4051" s="310"/>
      <c r="F4051" s="310"/>
      <c r="G4051" s="310"/>
      <c r="H4051" s="311"/>
      <c r="I4051" s="249"/>
      <c r="J4051" s="249"/>
      <c r="K4051" s="92"/>
    </row>
    <row r="4052" spans="2:11" x14ac:dyDescent="0.2">
      <c r="B4052" s="295"/>
      <c r="C4052" s="295"/>
      <c r="D4052" s="312"/>
      <c r="E4052" s="310"/>
      <c r="F4052" s="310"/>
      <c r="G4052" s="310"/>
      <c r="H4052" s="311"/>
      <c r="I4052" s="249"/>
      <c r="J4052" s="249"/>
      <c r="K4052" s="92"/>
    </row>
    <row r="4053" spans="2:11" x14ac:dyDescent="0.2">
      <c r="B4053" s="295"/>
      <c r="C4053" s="295"/>
      <c r="D4053" s="312"/>
      <c r="E4053" s="310"/>
      <c r="F4053" s="310"/>
      <c r="G4053" s="310"/>
      <c r="H4053" s="311"/>
      <c r="I4053" s="249"/>
      <c r="J4053" s="249"/>
      <c r="K4053" s="92"/>
    </row>
    <row r="4054" spans="2:11" x14ac:dyDescent="0.2">
      <c r="B4054" s="295"/>
      <c r="C4054" s="295"/>
      <c r="D4054" s="312"/>
      <c r="E4054" s="310"/>
      <c r="F4054" s="310"/>
      <c r="G4054" s="310"/>
      <c r="H4054" s="311"/>
      <c r="I4054" s="249"/>
      <c r="J4054" s="249"/>
      <c r="K4054" s="92"/>
    </row>
    <row r="4055" spans="2:11" x14ac:dyDescent="0.2">
      <c r="B4055" s="295"/>
      <c r="C4055" s="295"/>
      <c r="D4055" s="312"/>
      <c r="E4055" s="310"/>
      <c r="F4055" s="310"/>
      <c r="G4055" s="310"/>
      <c r="H4055" s="311"/>
      <c r="I4055" s="249"/>
      <c r="J4055" s="249"/>
      <c r="K4055" s="92"/>
    </row>
    <row r="4056" spans="2:11" x14ac:dyDescent="0.2">
      <c r="B4056" s="295"/>
      <c r="C4056" s="295"/>
      <c r="D4056" s="312"/>
      <c r="E4056" s="310"/>
      <c r="F4056" s="310"/>
      <c r="G4056" s="310"/>
      <c r="H4056" s="311"/>
      <c r="I4056" s="249"/>
      <c r="J4056" s="249"/>
      <c r="K4056" s="92"/>
    </row>
    <row r="4057" spans="2:11" x14ac:dyDescent="0.2">
      <c r="B4057" s="295"/>
      <c r="C4057" s="295"/>
      <c r="D4057" s="312"/>
      <c r="E4057" s="310"/>
      <c r="F4057" s="310"/>
      <c r="G4057" s="310"/>
      <c r="H4057" s="311"/>
      <c r="I4057" s="249"/>
      <c r="J4057" s="249"/>
      <c r="K4057" s="92"/>
    </row>
    <row r="4058" spans="2:11" x14ac:dyDescent="0.2">
      <c r="B4058" s="295"/>
      <c r="C4058" s="295"/>
      <c r="D4058" s="312"/>
      <c r="E4058" s="310"/>
      <c r="F4058" s="310"/>
      <c r="G4058" s="310"/>
      <c r="H4058" s="311"/>
      <c r="I4058" s="249"/>
      <c r="J4058" s="249"/>
      <c r="K4058" s="92"/>
    </row>
    <row r="4059" spans="2:11" x14ac:dyDescent="0.2">
      <c r="B4059" s="295"/>
      <c r="C4059" s="295"/>
      <c r="D4059" s="312"/>
      <c r="E4059" s="310"/>
      <c r="F4059" s="310"/>
      <c r="G4059" s="310"/>
      <c r="H4059" s="311"/>
      <c r="I4059" s="249"/>
      <c r="J4059" s="249"/>
      <c r="K4059" s="92"/>
    </row>
    <row r="4060" spans="2:11" x14ac:dyDescent="0.2">
      <c r="B4060" s="295"/>
      <c r="C4060" s="295"/>
      <c r="D4060" s="312"/>
      <c r="E4060" s="310"/>
      <c r="F4060" s="310"/>
      <c r="G4060" s="310"/>
      <c r="H4060" s="311"/>
      <c r="I4060" s="249"/>
      <c r="J4060" s="249"/>
      <c r="K4060" s="92"/>
    </row>
    <row r="4061" spans="2:11" x14ac:dyDescent="0.2">
      <c r="B4061" s="295"/>
      <c r="C4061" s="295"/>
      <c r="D4061" s="312"/>
      <c r="E4061" s="310"/>
      <c r="F4061" s="310"/>
      <c r="G4061" s="310"/>
      <c r="H4061" s="311"/>
      <c r="I4061" s="249"/>
      <c r="J4061" s="249"/>
      <c r="K4061" s="92"/>
    </row>
    <row r="4062" spans="2:11" x14ac:dyDescent="0.2">
      <c r="B4062" s="295"/>
      <c r="C4062" s="295"/>
      <c r="D4062" s="312"/>
      <c r="E4062" s="310"/>
      <c r="F4062" s="310"/>
      <c r="G4062" s="310"/>
      <c r="H4062" s="311"/>
      <c r="I4062" s="249"/>
      <c r="J4062" s="249"/>
      <c r="K4062" s="92"/>
    </row>
    <row r="4063" spans="2:11" x14ac:dyDescent="0.2">
      <c r="B4063" s="295"/>
      <c r="C4063" s="295"/>
      <c r="D4063" s="312"/>
      <c r="E4063" s="310"/>
      <c r="F4063" s="310"/>
      <c r="G4063" s="310"/>
      <c r="H4063" s="311"/>
      <c r="I4063" s="249"/>
      <c r="J4063" s="249"/>
      <c r="K4063" s="92"/>
    </row>
    <row r="4064" spans="2:11" x14ac:dyDescent="0.2">
      <c r="B4064" s="295"/>
      <c r="C4064" s="295"/>
      <c r="D4064" s="312"/>
      <c r="E4064" s="310"/>
      <c r="F4064" s="310"/>
      <c r="G4064" s="310"/>
      <c r="H4064" s="311"/>
      <c r="I4064" s="249"/>
      <c r="J4064" s="249"/>
      <c r="K4064" s="92"/>
    </row>
    <row r="4065" spans="2:11" x14ac:dyDescent="0.2">
      <c r="B4065" s="295"/>
      <c r="C4065" s="295"/>
      <c r="D4065" s="312"/>
      <c r="E4065" s="310"/>
      <c r="F4065" s="310"/>
      <c r="G4065" s="310"/>
      <c r="H4065" s="311"/>
      <c r="I4065" s="249"/>
      <c r="J4065" s="249"/>
      <c r="K4065" s="92"/>
    </row>
    <row r="4066" spans="2:11" x14ac:dyDescent="0.2">
      <c r="B4066" s="295"/>
      <c r="C4066" s="295"/>
      <c r="D4066" s="312"/>
      <c r="E4066" s="310"/>
      <c r="F4066" s="310"/>
      <c r="G4066" s="310"/>
      <c r="H4066" s="311"/>
      <c r="I4066" s="249"/>
      <c r="J4066" s="249"/>
      <c r="K4066" s="92"/>
    </row>
    <row r="4067" spans="2:11" x14ac:dyDescent="0.2">
      <c r="B4067" s="295"/>
      <c r="C4067" s="295"/>
      <c r="D4067" s="312"/>
      <c r="E4067" s="310"/>
      <c r="F4067" s="310"/>
      <c r="G4067" s="310"/>
      <c r="H4067" s="311"/>
      <c r="I4067" s="249"/>
      <c r="J4067" s="249"/>
      <c r="K4067" s="92"/>
    </row>
    <row r="4068" spans="2:11" x14ac:dyDescent="0.2">
      <c r="B4068" s="295"/>
      <c r="C4068" s="295"/>
      <c r="D4068" s="312"/>
      <c r="E4068" s="310"/>
      <c r="F4068" s="310"/>
      <c r="G4068" s="310"/>
      <c r="H4068" s="311"/>
      <c r="I4068" s="249"/>
      <c r="J4068" s="249"/>
      <c r="K4068" s="92"/>
    </row>
    <row r="4069" spans="2:11" x14ac:dyDescent="0.2">
      <c r="B4069" s="295"/>
      <c r="C4069" s="295"/>
      <c r="D4069" s="312"/>
      <c r="E4069" s="310"/>
      <c r="F4069" s="310"/>
      <c r="G4069" s="310"/>
      <c r="H4069" s="311"/>
      <c r="I4069" s="249"/>
      <c r="J4069" s="249"/>
      <c r="K4069" s="92"/>
    </row>
    <row r="4070" spans="2:11" x14ac:dyDescent="0.2">
      <c r="B4070" s="295"/>
      <c r="C4070" s="295"/>
      <c r="D4070" s="312"/>
      <c r="E4070" s="310"/>
      <c r="F4070" s="310"/>
      <c r="G4070" s="310"/>
      <c r="H4070" s="311"/>
      <c r="I4070" s="249"/>
      <c r="J4070" s="249"/>
      <c r="K4070" s="92"/>
    </row>
    <row r="4071" spans="2:11" x14ac:dyDescent="0.2">
      <c r="B4071" s="295"/>
      <c r="C4071" s="295"/>
      <c r="D4071" s="312"/>
      <c r="E4071" s="310"/>
      <c r="F4071" s="310"/>
      <c r="G4071" s="310"/>
      <c r="H4071" s="311"/>
      <c r="I4071" s="249"/>
      <c r="J4071" s="249"/>
      <c r="K4071" s="92"/>
    </row>
    <row r="4072" spans="2:11" x14ac:dyDescent="0.2">
      <c r="B4072" s="295"/>
      <c r="C4072" s="295"/>
      <c r="D4072" s="312"/>
      <c r="E4072" s="310"/>
      <c r="F4072" s="310"/>
      <c r="G4072" s="310"/>
      <c r="H4072" s="311"/>
      <c r="I4072" s="249"/>
      <c r="J4072" s="249"/>
      <c r="K4072" s="92"/>
    </row>
    <row r="4073" spans="2:11" x14ac:dyDescent="0.2">
      <c r="B4073" s="295"/>
      <c r="C4073" s="295"/>
      <c r="D4073" s="312"/>
      <c r="E4073" s="310"/>
      <c r="F4073" s="310"/>
      <c r="G4073" s="310"/>
      <c r="H4073" s="311"/>
      <c r="I4073" s="249"/>
      <c r="J4073" s="249"/>
      <c r="K4073" s="92"/>
    </row>
    <row r="4074" spans="2:11" x14ac:dyDescent="0.2">
      <c r="B4074" s="295"/>
      <c r="C4074" s="295"/>
      <c r="D4074" s="312"/>
      <c r="E4074" s="310"/>
      <c r="F4074" s="310"/>
      <c r="G4074" s="310"/>
      <c r="H4074" s="311"/>
      <c r="I4074" s="249"/>
      <c r="J4074" s="249"/>
      <c r="K4074" s="92"/>
    </row>
    <row r="4075" spans="2:11" x14ac:dyDescent="0.2">
      <c r="B4075" s="295"/>
      <c r="C4075" s="295"/>
      <c r="D4075" s="312"/>
      <c r="E4075" s="310"/>
      <c r="F4075" s="310"/>
      <c r="G4075" s="310"/>
      <c r="H4075" s="311"/>
      <c r="I4075" s="249"/>
      <c r="J4075" s="249"/>
      <c r="K4075" s="92"/>
    </row>
    <row r="4076" spans="2:11" x14ac:dyDescent="0.2">
      <c r="B4076" s="295"/>
      <c r="C4076" s="295"/>
      <c r="D4076" s="312"/>
      <c r="E4076" s="310"/>
      <c r="F4076" s="310"/>
      <c r="G4076" s="310"/>
      <c r="H4076" s="311"/>
      <c r="I4076" s="249"/>
      <c r="J4076" s="249"/>
      <c r="K4076" s="92"/>
    </row>
    <row r="4077" spans="2:11" x14ac:dyDescent="0.2">
      <c r="B4077" s="295"/>
      <c r="C4077" s="295"/>
      <c r="D4077" s="312"/>
      <c r="E4077" s="310"/>
      <c r="F4077" s="310"/>
      <c r="G4077" s="310"/>
      <c r="H4077" s="311"/>
      <c r="I4077" s="249"/>
      <c r="J4077" s="249"/>
      <c r="K4077" s="92"/>
    </row>
    <row r="4078" spans="2:11" x14ac:dyDescent="0.2">
      <c r="B4078" s="295"/>
      <c r="C4078" s="295"/>
      <c r="D4078" s="312"/>
      <c r="E4078" s="310"/>
      <c r="F4078" s="310"/>
      <c r="G4078" s="310"/>
      <c r="H4078" s="311"/>
      <c r="I4078" s="249"/>
      <c r="J4078" s="249"/>
      <c r="K4078" s="92"/>
    </row>
    <row r="4079" spans="2:11" x14ac:dyDescent="0.2">
      <c r="B4079" s="295"/>
      <c r="C4079" s="295"/>
      <c r="D4079" s="312"/>
      <c r="E4079" s="310"/>
      <c r="F4079" s="310"/>
      <c r="G4079" s="310"/>
      <c r="H4079" s="311"/>
      <c r="I4079" s="249"/>
      <c r="J4079" s="249"/>
      <c r="K4079" s="92"/>
    </row>
    <row r="4080" spans="2:11" x14ac:dyDescent="0.2">
      <c r="B4080" s="295"/>
      <c r="C4080" s="295"/>
      <c r="D4080" s="312"/>
      <c r="E4080" s="310"/>
      <c r="F4080" s="310"/>
      <c r="G4080" s="310"/>
      <c r="H4080" s="311"/>
      <c r="I4080" s="249"/>
      <c r="J4080" s="249"/>
      <c r="K4080" s="92"/>
    </row>
    <row r="4081" spans="2:11" x14ac:dyDescent="0.2">
      <c r="B4081" s="295"/>
      <c r="C4081" s="295"/>
      <c r="D4081" s="312"/>
      <c r="E4081" s="310"/>
      <c r="F4081" s="310"/>
      <c r="G4081" s="310"/>
      <c r="H4081" s="311"/>
      <c r="I4081" s="249"/>
      <c r="J4081" s="249"/>
      <c r="K4081" s="92"/>
    </row>
    <row r="4082" spans="2:11" x14ac:dyDescent="0.2">
      <c r="B4082" s="295"/>
      <c r="C4082" s="295"/>
      <c r="D4082" s="312"/>
      <c r="E4082" s="310"/>
      <c r="F4082" s="310"/>
      <c r="G4082" s="310"/>
      <c r="H4082" s="311"/>
      <c r="I4082" s="249"/>
      <c r="J4082" s="249"/>
      <c r="K4082" s="92"/>
    </row>
    <row r="4083" spans="2:11" x14ac:dyDescent="0.2">
      <c r="B4083" s="295"/>
      <c r="C4083" s="295"/>
      <c r="D4083" s="312"/>
      <c r="E4083" s="310"/>
      <c r="F4083" s="310"/>
      <c r="G4083" s="310"/>
      <c r="H4083" s="311"/>
      <c r="I4083" s="249"/>
      <c r="J4083" s="249"/>
      <c r="K4083" s="92"/>
    </row>
    <row r="4084" spans="2:11" x14ac:dyDescent="0.2">
      <c r="B4084" s="295"/>
      <c r="C4084" s="295"/>
      <c r="D4084" s="312"/>
      <c r="E4084" s="310"/>
      <c r="F4084" s="310"/>
      <c r="G4084" s="310"/>
      <c r="H4084" s="311"/>
      <c r="I4084" s="249"/>
      <c r="J4084" s="249"/>
      <c r="K4084" s="92"/>
    </row>
    <row r="4085" spans="2:11" x14ac:dyDescent="0.2">
      <c r="B4085" s="295"/>
      <c r="C4085" s="295"/>
      <c r="D4085" s="312"/>
      <c r="E4085" s="310"/>
      <c r="F4085" s="310"/>
      <c r="G4085" s="310"/>
      <c r="H4085" s="311"/>
      <c r="I4085" s="249"/>
      <c r="J4085" s="249"/>
      <c r="K4085" s="92"/>
    </row>
    <row r="4086" spans="2:11" x14ac:dyDescent="0.2">
      <c r="B4086" s="295"/>
      <c r="C4086" s="295"/>
      <c r="D4086" s="312"/>
      <c r="E4086" s="310"/>
      <c r="F4086" s="310"/>
      <c r="G4086" s="310"/>
      <c r="H4086" s="311"/>
      <c r="I4086" s="249"/>
      <c r="J4086" s="249"/>
      <c r="K4086" s="92"/>
    </row>
    <row r="4087" spans="2:11" x14ac:dyDescent="0.2">
      <c r="B4087" s="295"/>
      <c r="C4087" s="295"/>
      <c r="D4087" s="312"/>
      <c r="E4087" s="310"/>
      <c r="F4087" s="310"/>
      <c r="G4087" s="310"/>
      <c r="H4087" s="311"/>
      <c r="I4087" s="249"/>
      <c r="J4087" s="249"/>
      <c r="K4087" s="92"/>
    </row>
    <row r="4088" spans="2:11" x14ac:dyDescent="0.2">
      <c r="B4088" s="295"/>
      <c r="C4088" s="295"/>
      <c r="D4088" s="312"/>
      <c r="E4088" s="310"/>
      <c r="F4088" s="310"/>
      <c r="G4088" s="310"/>
      <c r="H4088" s="311"/>
      <c r="I4088" s="249"/>
      <c r="J4088" s="249"/>
      <c r="K4088" s="92"/>
    </row>
    <row r="4089" spans="2:11" x14ac:dyDescent="0.2">
      <c r="B4089" s="295"/>
      <c r="C4089" s="295"/>
      <c r="D4089" s="312"/>
      <c r="E4089" s="310"/>
      <c r="F4089" s="310"/>
      <c r="G4089" s="310"/>
      <c r="H4089" s="311"/>
      <c r="I4089" s="249"/>
      <c r="J4089" s="249"/>
      <c r="K4089" s="92"/>
    </row>
    <row r="4090" spans="2:11" x14ac:dyDescent="0.2">
      <c r="B4090" s="295"/>
      <c r="C4090" s="295"/>
      <c r="D4090" s="312"/>
      <c r="E4090" s="310"/>
      <c r="F4090" s="310"/>
      <c r="G4090" s="310"/>
      <c r="H4090" s="311"/>
      <c r="I4090" s="249"/>
      <c r="J4090" s="249"/>
      <c r="K4090" s="92"/>
    </row>
    <row r="4091" spans="2:11" x14ac:dyDescent="0.2">
      <c r="B4091" s="295"/>
      <c r="C4091" s="295"/>
      <c r="D4091" s="312"/>
      <c r="E4091" s="310"/>
      <c r="F4091" s="310"/>
      <c r="G4091" s="310"/>
      <c r="H4091" s="311"/>
      <c r="I4091" s="249"/>
      <c r="J4091" s="249"/>
      <c r="K4091" s="92"/>
    </row>
    <row r="4092" spans="2:11" x14ac:dyDescent="0.2">
      <c r="B4092" s="295"/>
      <c r="C4092" s="295"/>
      <c r="D4092" s="312"/>
      <c r="E4092" s="310"/>
      <c r="F4092" s="310"/>
      <c r="G4092" s="310"/>
      <c r="H4092" s="311"/>
      <c r="I4092" s="249"/>
      <c r="J4092" s="249"/>
      <c r="K4092" s="92"/>
    </row>
    <row r="4093" spans="2:11" x14ac:dyDescent="0.2">
      <c r="B4093" s="295"/>
      <c r="C4093" s="295"/>
      <c r="D4093" s="312"/>
      <c r="E4093" s="310"/>
      <c r="F4093" s="310"/>
      <c r="G4093" s="310"/>
      <c r="H4093" s="311"/>
      <c r="I4093" s="249"/>
      <c r="J4093" s="249"/>
      <c r="K4093" s="92"/>
    </row>
    <row r="4094" spans="2:11" x14ac:dyDescent="0.2">
      <c r="B4094" s="295"/>
      <c r="C4094" s="295"/>
      <c r="D4094" s="312"/>
      <c r="E4094" s="310"/>
      <c r="F4094" s="310"/>
      <c r="G4094" s="310"/>
      <c r="H4094" s="311"/>
      <c r="I4094" s="249"/>
      <c r="J4094" s="249"/>
      <c r="K4094" s="92"/>
    </row>
    <row r="4095" spans="2:11" x14ac:dyDescent="0.2">
      <c r="B4095" s="295"/>
      <c r="C4095" s="295"/>
      <c r="D4095" s="312"/>
      <c r="E4095" s="310"/>
      <c r="F4095" s="310"/>
      <c r="G4095" s="310"/>
      <c r="H4095" s="311"/>
      <c r="I4095" s="249"/>
      <c r="J4095" s="249"/>
      <c r="K4095" s="92"/>
    </row>
    <row r="4096" spans="2:11" x14ac:dyDescent="0.2">
      <c r="B4096" s="295"/>
      <c r="C4096" s="295"/>
      <c r="D4096" s="312"/>
      <c r="E4096" s="310"/>
      <c r="F4096" s="310"/>
      <c r="G4096" s="310"/>
      <c r="H4096" s="311"/>
      <c r="I4096" s="249"/>
      <c r="J4096" s="249"/>
      <c r="K4096" s="92"/>
    </row>
    <row r="4097" spans="2:11" x14ac:dyDescent="0.2">
      <c r="B4097" s="295"/>
      <c r="C4097" s="295"/>
      <c r="D4097" s="312"/>
      <c r="E4097" s="310"/>
      <c r="F4097" s="310"/>
      <c r="G4097" s="310"/>
      <c r="H4097" s="311"/>
      <c r="I4097" s="249"/>
      <c r="J4097" s="249"/>
      <c r="K4097" s="92"/>
    </row>
    <row r="4098" spans="2:11" x14ac:dyDescent="0.2">
      <c r="B4098" s="295"/>
      <c r="C4098" s="295"/>
      <c r="D4098" s="312"/>
      <c r="E4098" s="310"/>
      <c r="F4098" s="310"/>
      <c r="G4098" s="310"/>
      <c r="H4098" s="311"/>
      <c r="I4098" s="249"/>
      <c r="J4098" s="249"/>
      <c r="K4098" s="92"/>
    </row>
    <row r="4099" spans="2:11" x14ac:dyDescent="0.2">
      <c r="B4099" s="295"/>
      <c r="C4099" s="295"/>
      <c r="D4099" s="312"/>
      <c r="E4099" s="310"/>
      <c r="F4099" s="310"/>
      <c r="G4099" s="310"/>
      <c r="H4099" s="311"/>
      <c r="I4099" s="249"/>
      <c r="J4099" s="249"/>
      <c r="K4099" s="92"/>
    </row>
    <row r="4100" spans="2:11" x14ac:dyDescent="0.2">
      <c r="B4100" s="295"/>
      <c r="C4100" s="295"/>
      <c r="D4100" s="312"/>
      <c r="E4100" s="310"/>
      <c r="F4100" s="310"/>
      <c r="G4100" s="310"/>
      <c r="H4100" s="311"/>
      <c r="I4100" s="249"/>
      <c r="J4100" s="249"/>
      <c r="K4100" s="92"/>
    </row>
    <row r="4101" spans="2:11" x14ac:dyDescent="0.2">
      <c r="B4101" s="295"/>
      <c r="C4101" s="295"/>
      <c r="D4101" s="312"/>
      <c r="E4101" s="310"/>
      <c r="F4101" s="310"/>
      <c r="G4101" s="310"/>
      <c r="H4101" s="311"/>
      <c r="I4101" s="249"/>
      <c r="J4101" s="249"/>
      <c r="K4101" s="92"/>
    </row>
    <row r="4102" spans="2:11" x14ac:dyDescent="0.2">
      <c r="B4102" s="295"/>
      <c r="C4102" s="295"/>
      <c r="D4102" s="312"/>
      <c r="E4102" s="310"/>
      <c r="F4102" s="310"/>
      <c r="G4102" s="310"/>
      <c r="H4102" s="311"/>
      <c r="I4102" s="249"/>
      <c r="J4102" s="249"/>
      <c r="K4102" s="92"/>
    </row>
    <row r="4103" spans="2:11" x14ac:dyDescent="0.2">
      <c r="B4103" s="295"/>
      <c r="C4103" s="295"/>
      <c r="D4103" s="312"/>
      <c r="E4103" s="310"/>
      <c r="F4103" s="310"/>
      <c r="G4103" s="310"/>
      <c r="H4103" s="311"/>
      <c r="I4103" s="249"/>
      <c r="J4103" s="249"/>
      <c r="K4103" s="92"/>
    </row>
    <row r="4104" spans="2:11" x14ac:dyDescent="0.2">
      <c r="B4104" s="295"/>
      <c r="C4104" s="295"/>
      <c r="D4104" s="312"/>
      <c r="E4104" s="310"/>
      <c r="F4104" s="310"/>
      <c r="G4104" s="310"/>
      <c r="H4104" s="311"/>
      <c r="I4104" s="249"/>
      <c r="J4104" s="249"/>
      <c r="K4104" s="92"/>
    </row>
    <row r="4105" spans="2:11" x14ac:dyDescent="0.2">
      <c r="B4105" s="295"/>
      <c r="C4105" s="295"/>
      <c r="D4105" s="312"/>
      <c r="E4105" s="310"/>
      <c r="F4105" s="310"/>
      <c r="G4105" s="310"/>
      <c r="H4105" s="311"/>
      <c r="I4105" s="249"/>
      <c r="J4105" s="249"/>
      <c r="K4105" s="92"/>
    </row>
    <row r="4106" spans="2:11" x14ac:dyDescent="0.2">
      <c r="B4106" s="295"/>
      <c r="C4106" s="295"/>
      <c r="D4106" s="312"/>
      <c r="E4106" s="310"/>
      <c r="F4106" s="310"/>
      <c r="G4106" s="310"/>
      <c r="H4106" s="311"/>
      <c r="I4106" s="249"/>
      <c r="J4106" s="249"/>
      <c r="K4106" s="92"/>
    </row>
    <row r="4107" spans="2:11" x14ac:dyDescent="0.2">
      <c r="B4107" s="295"/>
      <c r="C4107" s="295"/>
      <c r="D4107" s="312"/>
      <c r="E4107" s="310"/>
      <c r="F4107" s="310"/>
      <c r="G4107" s="310"/>
      <c r="H4107" s="311"/>
      <c r="I4107" s="249"/>
      <c r="J4107" s="249"/>
      <c r="K4107" s="92"/>
    </row>
    <row r="4108" spans="2:11" x14ac:dyDescent="0.2">
      <c r="B4108" s="295"/>
      <c r="C4108" s="295"/>
      <c r="D4108" s="312"/>
      <c r="E4108" s="310"/>
      <c r="F4108" s="310"/>
      <c r="G4108" s="310"/>
      <c r="H4108" s="311"/>
      <c r="I4108" s="249"/>
      <c r="J4108" s="249"/>
      <c r="K4108" s="92"/>
    </row>
    <row r="4109" spans="2:11" x14ac:dyDescent="0.2">
      <c r="B4109" s="295"/>
      <c r="C4109" s="295"/>
      <c r="D4109" s="312"/>
      <c r="E4109" s="310"/>
      <c r="F4109" s="310"/>
      <c r="G4109" s="310"/>
      <c r="H4109" s="311"/>
      <c r="I4109" s="249"/>
      <c r="J4109" s="249"/>
      <c r="K4109" s="92"/>
    </row>
    <row r="4110" spans="2:11" x14ac:dyDescent="0.2">
      <c r="B4110" s="295"/>
      <c r="C4110" s="295"/>
      <c r="D4110" s="312"/>
      <c r="E4110" s="310"/>
      <c r="F4110" s="310"/>
      <c r="G4110" s="310"/>
      <c r="H4110" s="311"/>
      <c r="I4110" s="249"/>
      <c r="J4110" s="249"/>
      <c r="K4110" s="92"/>
    </row>
    <row r="4111" spans="2:11" x14ac:dyDescent="0.2">
      <c r="B4111" s="295"/>
      <c r="C4111" s="295"/>
      <c r="D4111" s="312"/>
      <c r="E4111" s="310"/>
      <c r="F4111" s="310"/>
      <c r="G4111" s="310"/>
      <c r="H4111" s="311"/>
      <c r="I4111" s="249"/>
      <c r="J4111" s="249"/>
      <c r="K4111" s="92"/>
    </row>
    <row r="4112" spans="2:11" x14ac:dyDescent="0.2">
      <c r="B4112" s="295"/>
      <c r="C4112" s="295"/>
      <c r="D4112" s="312"/>
      <c r="E4112" s="310"/>
      <c r="F4112" s="310"/>
      <c r="G4112" s="310"/>
      <c r="H4112" s="311"/>
      <c r="I4112" s="249"/>
      <c r="J4112" s="249"/>
      <c r="K4112" s="92"/>
    </row>
    <row r="4113" spans="2:11" x14ac:dyDescent="0.2">
      <c r="B4113" s="295"/>
      <c r="C4113" s="295"/>
      <c r="D4113" s="312"/>
      <c r="E4113" s="310"/>
      <c r="F4113" s="310"/>
      <c r="G4113" s="310"/>
      <c r="H4113" s="311"/>
      <c r="I4113" s="249"/>
      <c r="J4113" s="249"/>
      <c r="K4113" s="92"/>
    </row>
    <row r="4114" spans="2:11" x14ac:dyDescent="0.2">
      <c r="B4114" s="295"/>
      <c r="C4114" s="295"/>
      <c r="D4114" s="312"/>
      <c r="E4114" s="310"/>
      <c r="F4114" s="310"/>
      <c r="G4114" s="310"/>
      <c r="H4114" s="311"/>
      <c r="I4114" s="249"/>
      <c r="J4114" s="249"/>
      <c r="K4114" s="92"/>
    </row>
    <row r="4115" spans="2:11" x14ac:dyDescent="0.2">
      <c r="B4115" s="295"/>
      <c r="C4115" s="295"/>
      <c r="D4115" s="312"/>
      <c r="E4115" s="310"/>
      <c r="F4115" s="310"/>
      <c r="G4115" s="310"/>
      <c r="H4115" s="311"/>
      <c r="I4115" s="249"/>
      <c r="J4115" s="249"/>
      <c r="K4115" s="92"/>
    </row>
    <row r="4116" spans="2:11" x14ac:dyDescent="0.2">
      <c r="B4116" s="295"/>
      <c r="C4116" s="295"/>
      <c r="D4116" s="312"/>
      <c r="E4116" s="310"/>
      <c r="F4116" s="310"/>
      <c r="G4116" s="310"/>
      <c r="H4116" s="311"/>
      <c r="I4116" s="249"/>
      <c r="J4116" s="249"/>
      <c r="K4116" s="92"/>
    </row>
    <row r="4117" spans="2:11" x14ac:dyDescent="0.2">
      <c r="B4117" s="295"/>
      <c r="C4117" s="295"/>
      <c r="D4117" s="312"/>
      <c r="E4117" s="310"/>
      <c r="F4117" s="310"/>
      <c r="G4117" s="310"/>
      <c r="H4117" s="311"/>
      <c r="I4117" s="249"/>
      <c r="J4117" s="249"/>
      <c r="K4117" s="92"/>
    </row>
    <row r="4118" spans="2:11" x14ac:dyDescent="0.2">
      <c r="B4118" s="295"/>
      <c r="C4118" s="295"/>
      <c r="D4118" s="312"/>
      <c r="E4118" s="310"/>
      <c r="F4118" s="310"/>
      <c r="G4118" s="310"/>
      <c r="H4118" s="311"/>
      <c r="I4118" s="249"/>
      <c r="J4118" s="249"/>
      <c r="K4118" s="92"/>
    </row>
    <row r="4119" spans="2:11" x14ac:dyDescent="0.2">
      <c r="B4119" s="295"/>
      <c r="C4119" s="295"/>
      <c r="D4119" s="312"/>
      <c r="E4119" s="310"/>
      <c r="F4119" s="310"/>
      <c r="G4119" s="310"/>
      <c r="H4119" s="311"/>
      <c r="I4119" s="249"/>
      <c r="J4119" s="249"/>
      <c r="K4119" s="92"/>
    </row>
    <row r="4120" spans="2:11" x14ac:dyDescent="0.2">
      <c r="B4120" s="295"/>
      <c r="C4120" s="295"/>
      <c r="D4120" s="312"/>
      <c r="E4120" s="310"/>
      <c r="F4120" s="310"/>
      <c r="G4120" s="310"/>
      <c r="H4120" s="311"/>
      <c r="I4120" s="249"/>
      <c r="J4120" s="249"/>
      <c r="K4120" s="92"/>
    </row>
    <row r="4121" spans="2:11" x14ac:dyDescent="0.2">
      <c r="B4121" s="295"/>
      <c r="C4121" s="295"/>
      <c r="D4121" s="312"/>
      <c r="E4121" s="310"/>
      <c r="F4121" s="310"/>
      <c r="G4121" s="310"/>
      <c r="H4121" s="311"/>
      <c r="I4121" s="249"/>
      <c r="J4121" s="249"/>
      <c r="K4121" s="92"/>
    </row>
    <row r="4122" spans="2:11" x14ac:dyDescent="0.2">
      <c r="B4122" s="295"/>
      <c r="C4122" s="295"/>
      <c r="D4122" s="312"/>
      <c r="E4122" s="310"/>
      <c r="F4122" s="310"/>
      <c r="G4122" s="310"/>
      <c r="H4122" s="311"/>
      <c r="I4122" s="249"/>
      <c r="J4122" s="249"/>
      <c r="K4122" s="92"/>
    </row>
    <row r="4123" spans="2:11" x14ac:dyDescent="0.2">
      <c r="B4123" s="295"/>
      <c r="C4123" s="295"/>
      <c r="D4123" s="312"/>
      <c r="E4123" s="310"/>
      <c r="F4123" s="310"/>
      <c r="G4123" s="310"/>
      <c r="H4123" s="311"/>
      <c r="I4123" s="249"/>
      <c r="J4123" s="249"/>
      <c r="K4123" s="92"/>
    </row>
    <row r="4124" spans="2:11" x14ac:dyDescent="0.2">
      <c r="B4124" s="295"/>
      <c r="C4124" s="295"/>
      <c r="D4124" s="312"/>
      <c r="E4124" s="310"/>
      <c r="F4124" s="310"/>
      <c r="G4124" s="310"/>
      <c r="H4124" s="311"/>
      <c r="I4124" s="249"/>
      <c r="J4124" s="249"/>
      <c r="K4124" s="92"/>
    </row>
    <row r="4125" spans="2:11" x14ac:dyDescent="0.2">
      <c r="B4125" s="295"/>
      <c r="C4125" s="295"/>
      <c r="D4125" s="312"/>
      <c r="E4125" s="310"/>
      <c r="F4125" s="310"/>
      <c r="G4125" s="310"/>
      <c r="H4125" s="311"/>
      <c r="I4125" s="249"/>
      <c r="J4125" s="249"/>
      <c r="K4125" s="92"/>
    </row>
    <row r="4126" spans="2:11" x14ac:dyDescent="0.2">
      <c r="B4126" s="295"/>
      <c r="C4126" s="295"/>
      <c r="D4126" s="312"/>
      <c r="E4126" s="310"/>
      <c r="F4126" s="310"/>
      <c r="G4126" s="310"/>
      <c r="H4126" s="311"/>
      <c r="I4126" s="249"/>
      <c r="J4126" s="249"/>
      <c r="K4126" s="92"/>
    </row>
    <row r="4127" spans="2:11" x14ac:dyDescent="0.2">
      <c r="B4127" s="295"/>
      <c r="C4127" s="295"/>
      <c r="D4127" s="312"/>
      <c r="E4127" s="310"/>
      <c r="F4127" s="310"/>
      <c r="G4127" s="310"/>
      <c r="H4127" s="311"/>
      <c r="I4127" s="249"/>
      <c r="J4127" s="249"/>
      <c r="K4127" s="92"/>
    </row>
    <row r="4128" spans="2:11" x14ac:dyDescent="0.2">
      <c r="B4128" s="295"/>
      <c r="C4128" s="295"/>
      <c r="D4128" s="312"/>
      <c r="E4128" s="310"/>
      <c r="F4128" s="310"/>
      <c r="G4128" s="310"/>
      <c r="H4128" s="311"/>
      <c r="I4128" s="249"/>
      <c r="J4128" s="249"/>
      <c r="K4128" s="92"/>
    </row>
    <row r="4129" spans="2:11" x14ac:dyDescent="0.2">
      <c r="B4129" s="295"/>
      <c r="C4129" s="295"/>
      <c r="D4129" s="312"/>
      <c r="E4129" s="310"/>
      <c r="F4129" s="310"/>
      <c r="G4129" s="310"/>
      <c r="H4129" s="311"/>
      <c r="I4129" s="249"/>
      <c r="J4129" s="249"/>
      <c r="K4129" s="92"/>
    </row>
    <row r="4130" spans="2:11" x14ac:dyDescent="0.2">
      <c r="B4130" s="295"/>
      <c r="C4130" s="295"/>
      <c r="D4130" s="312"/>
      <c r="E4130" s="310"/>
      <c r="F4130" s="310"/>
      <c r="G4130" s="310"/>
      <c r="H4130" s="311"/>
      <c r="I4130" s="249"/>
      <c r="J4130" s="249"/>
      <c r="K4130" s="92"/>
    </row>
    <row r="4131" spans="2:11" x14ac:dyDescent="0.2">
      <c r="B4131" s="295"/>
      <c r="C4131" s="295"/>
      <c r="D4131" s="312"/>
      <c r="E4131" s="310"/>
      <c r="F4131" s="310"/>
      <c r="G4131" s="310"/>
      <c r="H4131" s="311"/>
      <c r="I4131" s="249"/>
      <c r="J4131" s="249"/>
      <c r="K4131" s="92"/>
    </row>
    <row r="4132" spans="2:11" x14ac:dyDescent="0.2">
      <c r="B4132" s="295"/>
      <c r="C4132" s="295"/>
      <c r="D4132" s="312"/>
      <c r="E4132" s="310"/>
      <c r="F4132" s="310"/>
      <c r="G4132" s="310"/>
      <c r="H4132" s="311"/>
      <c r="I4132" s="249"/>
      <c r="J4132" s="249"/>
      <c r="K4132" s="92"/>
    </row>
    <row r="4133" spans="2:11" x14ac:dyDescent="0.2">
      <c r="B4133" s="295"/>
      <c r="C4133" s="295"/>
      <c r="D4133" s="312"/>
      <c r="E4133" s="310"/>
      <c r="F4133" s="310"/>
      <c r="G4133" s="310"/>
      <c r="H4133" s="311"/>
      <c r="I4133" s="249"/>
      <c r="J4133" s="249"/>
      <c r="K4133" s="92"/>
    </row>
    <row r="4134" spans="2:11" x14ac:dyDescent="0.2">
      <c r="B4134" s="295"/>
      <c r="C4134" s="295"/>
      <c r="D4134" s="312"/>
      <c r="E4134" s="310"/>
      <c r="F4134" s="310"/>
      <c r="G4134" s="310"/>
      <c r="H4134" s="311"/>
      <c r="I4134" s="249"/>
      <c r="J4134" s="249"/>
      <c r="K4134" s="92"/>
    </row>
    <row r="4135" spans="2:11" x14ac:dyDescent="0.2">
      <c r="B4135" s="295"/>
      <c r="C4135" s="295"/>
      <c r="D4135" s="312"/>
      <c r="E4135" s="310"/>
      <c r="F4135" s="310"/>
      <c r="G4135" s="310"/>
      <c r="H4135" s="311"/>
      <c r="I4135" s="249"/>
      <c r="J4135" s="249"/>
      <c r="K4135" s="92"/>
    </row>
    <row r="4136" spans="2:11" x14ac:dyDescent="0.2">
      <c r="B4136" s="295"/>
      <c r="C4136" s="295"/>
      <c r="D4136" s="312"/>
      <c r="E4136" s="310"/>
      <c r="F4136" s="310"/>
      <c r="G4136" s="310"/>
      <c r="H4136" s="311"/>
      <c r="I4136" s="249"/>
      <c r="J4136" s="249"/>
      <c r="K4136" s="92"/>
    </row>
    <row r="4137" spans="2:11" x14ac:dyDescent="0.2">
      <c r="B4137" s="295"/>
      <c r="C4137" s="295"/>
      <c r="D4137" s="312"/>
      <c r="E4137" s="310"/>
      <c r="F4137" s="310"/>
      <c r="G4137" s="310"/>
      <c r="H4137" s="311"/>
      <c r="I4137" s="249"/>
      <c r="J4137" s="249"/>
      <c r="K4137" s="92"/>
    </row>
    <row r="4138" spans="2:11" x14ac:dyDescent="0.2">
      <c r="B4138" s="295"/>
      <c r="C4138" s="295"/>
      <c r="D4138" s="312"/>
      <c r="E4138" s="310"/>
      <c r="F4138" s="310"/>
      <c r="G4138" s="310"/>
      <c r="H4138" s="311"/>
      <c r="I4138" s="249"/>
      <c r="J4138" s="249"/>
      <c r="K4138" s="92"/>
    </row>
    <row r="4139" spans="2:11" x14ac:dyDescent="0.2">
      <c r="B4139" s="295"/>
      <c r="C4139" s="295"/>
      <c r="D4139" s="312"/>
      <c r="E4139" s="310"/>
      <c r="F4139" s="310"/>
      <c r="G4139" s="310"/>
      <c r="H4139" s="311"/>
      <c r="I4139" s="249"/>
      <c r="J4139" s="249"/>
      <c r="K4139" s="92"/>
    </row>
    <row r="4140" spans="2:11" x14ac:dyDescent="0.2">
      <c r="B4140" s="295"/>
      <c r="C4140" s="295"/>
      <c r="D4140" s="312"/>
      <c r="E4140" s="310"/>
      <c r="F4140" s="310"/>
      <c r="G4140" s="310"/>
      <c r="H4140" s="311"/>
      <c r="I4140" s="249"/>
      <c r="J4140" s="249"/>
      <c r="K4140" s="92"/>
    </row>
    <row r="4141" spans="2:11" x14ac:dyDescent="0.2">
      <c r="B4141" s="295"/>
      <c r="C4141" s="295"/>
      <c r="D4141" s="312"/>
      <c r="E4141" s="310"/>
      <c r="F4141" s="310"/>
      <c r="G4141" s="310"/>
      <c r="H4141" s="311"/>
      <c r="I4141" s="249"/>
      <c r="J4141" s="249"/>
      <c r="K4141" s="92"/>
    </row>
    <row r="4142" spans="2:11" x14ac:dyDescent="0.2">
      <c r="B4142" s="295"/>
      <c r="C4142" s="295"/>
      <c r="D4142" s="312"/>
      <c r="E4142" s="310"/>
      <c r="F4142" s="310"/>
      <c r="G4142" s="310"/>
      <c r="H4142" s="311"/>
      <c r="I4142" s="249"/>
      <c r="J4142" s="249"/>
      <c r="K4142" s="92"/>
    </row>
    <row r="4143" spans="2:11" x14ac:dyDescent="0.2">
      <c r="B4143" s="295"/>
      <c r="C4143" s="295"/>
      <c r="D4143" s="312"/>
      <c r="E4143" s="310"/>
      <c r="F4143" s="310"/>
      <c r="G4143" s="310"/>
      <c r="H4143" s="311"/>
      <c r="I4143" s="249"/>
      <c r="J4143" s="249"/>
      <c r="K4143" s="92"/>
    </row>
    <row r="4144" spans="2:11" x14ac:dyDescent="0.2">
      <c r="B4144" s="295"/>
      <c r="C4144" s="295"/>
      <c r="D4144" s="312"/>
      <c r="E4144" s="310"/>
      <c r="F4144" s="310"/>
      <c r="G4144" s="310"/>
      <c r="H4144" s="311"/>
      <c r="I4144" s="249"/>
      <c r="J4144" s="249"/>
      <c r="K4144" s="92"/>
    </row>
    <row r="4145" spans="2:11" x14ac:dyDescent="0.2">
      <c r="B4145" s="295"/>
      <c r="C4145" s="295"/>
      <c r="D4145" s="312"/>
      <c r="E4145" s="310"/>
      <c r="F4145" s="310"/>
      <c r="G4145" s="310"/>
      <c r="H4145" s="311"/>
      <c r="I4145" s="249"/>
      <c r="J4145" s="249"/>
      <c r="K4145" s="92"/>
    </row>
    <row r="4146" spans="2:11" x14ac:dyDescent="0.2">
      <c r="B4146" s="295"/>
      <c r="C4146" s="295"/>
      <c r="D4146" s="312"/>
      <c r="E4146" s="310"/>
      <c r="F4146" s="310"/>
      <c r="G4146" s="310"/>
      <c r="H4146" s="311"/>
      <c r="I4146" s="249"/>
      <c r="J4146" s="249"/>
      <c r="K4146" s="92"/>
    </row>
    <row r="4147" spans="2:11" x14ac:dyDescent="0.2">
      <c r="B4147" s="295"/>
      <c r="C4147" s="295"/>
      <c r="D4147" s="312"/>
      <c r="E4147" s="310"/>
      <c r="F4147" s="310"/>
      <c r="G4147" s="310"/>
      <c r="H4147" s="311"/>
      <c r="I4147" s="249"/>
      <c r="J4147" s="249"/>
      <c r="K4147" s="92"/>
    </row>
    <row r="4148" spans="2:11" x14ac:dyDescent="0.2">
      <c r="B4148" s="295"/>
      <c r="C4148" s="295"/>
      <c r="D4148" s="312"/>
      <c r="E4148" s="310"/>
      <c r="F4148" s="310"/>
      <c r="G4148" s="310"/>
      <c r="H4148" s="311"/>
      <c r="I4148" s="249"/>
      <c r="J4148" s="249"/>
      <c r="K4148" s="92"/>
    </row>
    <row r="4149" spans="2:11" x14ac:dyDescent="0.2">
      <c r="B4149" s="295"/>
      <c r="C4149" s="295"/>
      <c r="D4149" s="312"/>
      <c r="E4149" s="310"/>
      <c r="F4149" s="310"/>
      <c r="G4149" s="310"/>
      <c r="H4149" s="311"/>
      <c r="I4149" s="249"/>
      <c r="J4149" s="249"/>
      <c r="K4149" s="92"/>
    </row>
    <row r="4150" spans="2:11" x14ac:dyDescent="0.2">
      <c r="B4150" s="295"/>
      <c r="C4150" s="295"/>
      <c r="D4150" s="312"/>
      <c r="E4150" s="310"/>
      <c r="F4150" s="310"/>
      <c r="G4150" s="310"/>
      <c r="H4150" s="311"/>
      <c r="I4150" s="249"/>
      <c r="J4150" s="249"/>
      <c r="K4150" s="92"/>
    </row>
    <row r="4151" spans="2:11" x14ac:dyDescent="0.2">
      <c r="B4151" s="295"/>
      <c r="C4151" s="295"/>
      <c r="D4151" s="312"/>
      <c r="E4151" s="310"/>
      <c r="F4151" s="310"/>
      <c r="G4151" s="310"/>
      <c r="H4151" s="311"/>
      <c r="I4151" s="249"/>
      <c r="J4151" s="249"/>
      <c r="K4151" s="92"/>
    </row>
    <row r="4152" spans="2:11" x14ac:dyDescent="0.2">
      <c r="B4152" s="295"/>
      <c r="C4152" s="295"/>
      <c r="D4152" s="312"/>
      <c r="E4152" s="310"/>
      <c r="F4152" s="310"/>
      <c r="G4152" s="310"/>
      <c r="H4152" s="311"/>
      <c r="I4152" s="249"/>
      <c r="J4152" s="249"/>
      <c r="K4152" s="92"/>
    </row>
    <row r="4153" spans="2:11" x14ac:dyDescent="0.2">
      <c r="B4153" s="295"/>
      <c r="C4153" s="295"/>
      <c r="D4153" s="312"/>
      <c r="E4153" s="310"/>
      <c r="F4153" s="310"/>
      <c r="G4153" s="310"/>
      <c r="H4153" s="311"/>
      <c r="I4153" s="249"/>
      <c r="J4153" s="249"/>
      <c r="K4153" s="92"/>
    </row>
    <row r="4154" spans="2:11" x14ac:dyDescent="0.2">
      <c r="B4154" s="295"/>
      <c r="C4154" s="295"/>
      <c r="D4154" s="312"/>
      <c r="E4154" s="310"/>
      <c r="F4154" s="310"/>
      <c r="G4154" s="310"/>
      <c r="H4154" s="311"/>
      <c r="I4154" s="249"/>
      <c r="J4154" s="249"/>
      <c r="K4154" s="92"/>
    </row>
    <row r="4155" spans="2:11" x14ac:dyDescent="0.2">
      <c r="B4155" s="295"/>
      <c r="C4155" s="295"/>
      <c r="D4155" s="312"/>
      <c r="E4155" s="310"/>
      <c r="F4155" s="310"/>
      <c r="G4155" s="310"/>
      <c r="H4155" s="311"/>
      <c r="I4155" s="249"/>
      <c r="J4155" s="249"/>
      <c r="K4155" s="92"/>
    </row>
    <row r="4156" spans="2:11" x14ac:dyDescent="0.2">
      <c r="B4156" s="295"/>
      <c r="C4156" s="295"/>
      <c r="D4156" s="312"/>
      <c r="E4156" s="310"/>
      <c r="F4156" s="310"/>
      <c r="G4156" s="310"/>
      <c r="H4156" s="311"/>
      <c r="I4156" s="249"/>
      <c r="J4156" s="249"/>
      <c r="K4156" s="92"/>
    </row>
    <row r="4157" spans="2:11" x14ac:dyDescent="0.2">
      <c r="B4157" s="295"/>
      <c r="C4157" s="295"/>
      <c r="D4157" s="312"/>
      <c r="E4157" s="310"/>
      <c r="F4157" s="310"/>
      <c r="G4157" s="310"/>
      <c r="H4157" s="311"/>
      <c r="I4157" s="249"/>
      <c r="J4157" s="249"/>
      <c r="K4157" s="92"/>
    </row>
    <row r="4158" spans="2:11" x14ac:dyDescent="0.2">
      <c r="B4158" s="295"/>
      <c r="C4158" s="295"/>
      <c r="D4158" s="312"/>
      <c r="E4158" s="310"/>
      <c r="F4158" s="310"/>
      <c r="G4158" s="310"/>
      <c r="H4158" s="311"/>
      <c r="I4158" s="249"/>
      <c r="J4158" s="249"/>
      <c r="K4158" s="92"/>
    </row>
    <row r="4159" spans="2:11" x14ac:dyDescent="0.2">
      <c r="B4159" s="295"/>
      <c r="C4159" s="295"/>
      <c r="D4159" s="312"/>
      <c r="E4159" s="310"/>
      <c r="F4159" s="310"/>
      <c r="G4159" s="310"/>
      <c r="H4159" s="311"/>
      <c r="I4159" s="249"/>
      <c r="J4159" s="249"/>
      <c r="K4159" s="92"/>
    </row>
    <row r="4160" spans="2:11" x14ac:dyDescent="0.2">
      <c r="B4160" s="295"/>
      <c r="C4160" s="295"/>
      <c r="D4160" s="312"/>
      <c r="E4160" s="310"/>
      <c r="F4160" s="310"/>
      <c r="G4160" s="310"/>
      <c r="H4160" s="311"/>
      <c r="I4160" s="249"/>
      <c r="J4160" s="249"/>
      <c r="K4160" s="92"/>
    </row>
    <row r="4161" spans="2:11" x14ac:dyDescent="0.2">
      <c r="B4161" s="295"/>
      <c r="C4161" s="295"/>
      <c r="D4161" s="312"/>
      <c r="E4161" s="310"/>
      <c r="F4161" s="310"/>
      <c r="G4161" s="310"/>
      <c r="H4161" s="311"/>
      <c r="I4161" s="249"/>
      <c r="J4161" s="249"/>
      <c r="K4161" s="92"/>
    </row>
    <row r="4162" spans="2:11" x14ac:dyDescent="0.2">
      <c r="B4162" s="295"/>
      <c r="C4162" s="295"/>
      <c r="D4162" s="312"/>
      <c r="E4162" s="310"/>
      <c r="F4162" s="310"/>
      <c r="G4162" s="310"/>
      <c r="H4162" s="311"/>
      <c r="I4162" s="249"/>
      <c r="J4162" s="249"/>
      <c r="K4162" s="92"/>
    </row>
    <row r="4163" spans="2:11" x14ac:dyDescent="0.2">
      <c r="B4163" s="295"/>
      <c r="C4163" s="295"/>
      <c r="D4163" s="312"/>
      <c r="E4163" s="310"/>
      <c r="F4163" s="310"/>
      <c r="G4163" s="310"/>
      <c r="H4163" s="311"/>
      <c r="I4163" s="249"/>
      <c r="J4163" s="249"/>
      <c r="K4163" s="92"/>
    </row>
    <row r="4164" spans="2:11" x14ac:dyDescent="0.2">
      <c r="B4164" s="295"/>
      <c r="C4164" s="295"/>
      <c r="D4164" s="312"/>
      <c r="E4164" s="310"/>
      <c r="F4164" s="310"/>
      <c r="G4164" s="310"/>
      <c r="H4164" s="311"/>
      <c r="I4164" s="249"/>
      <c r="J4164" s="249"/>
      <c r="K4164" s="92"/>
    </row>
    <row r="4165" spans="2:11" x14ac:dyDescent="0.2">
      <c r="B4165" s="295"/>
      <c r="C4165" s="295"/>
      <c r="D4165" s="312"/>
      <c r="E4165" s="310"/>
      <c r="F4165" s="310"/>
      <c r="G4165" s="310"/>
      <c r="H4165" s="311"/>
      <c r="I4165" s="249"/>
      <c r="J4165" s="249"/>
      <c r="K4165" s="92"/>
    </row>
    <row r="4166" spans="2:11" x14ac:dyDescent="0.2">
      <c r="B4166" s="295"/>
      <c r="C4166" s="295"/>
      <c r="D4166" s="312"/>
      <c r="E4166" s="310"/>
      <c r="F4166" s="310"/>
      <c r="G4166" s="310"/>
      <c r="H4166" s="311"/>
      <c r="I4166" s="249"/>
      <c r="J4166" s="249"/>
      <c r="K4166" s="92"/>
    </row>
    <row r="4167" spans="2:11" x14ac:dyDescent="0.2">
      <c r="B4167" s="295"/>
      <c r="C4167" s="295"/>
      <c r="D4167" s="312"/>
      <c r="E4167" s="310"/>
      <c r="F4167" s="310"/>
      <c r="G4167" s="310"/>
      <c r="H4167" s="311"/>
      <c r="I4167" s="249"/>
      <c r="J4167" s="249"/>
      <c r="K4167" s="92"/>
    </row>
    <row r="4168" spans="2:11" x14ac:dyDescent="0.2">
      <c r="B4168" s="295"/>
      <c r="C4168" s="295"/>
      <c r="D4168" s="312"/>
      <c r="E4168" s="310"/>
      <c r="F4168" s="310"/>
      <c r="G4168" s="310"/>
      <c r="H4168" s="311"/>
      <c r="I4168" s="249"/>
      <c r="J4168" s="249"/>
      <c r="K4168" s="92"/>
    </row>
    <row r="4169" spans="2:11" x14ac:dyDescent="0.2">
      <c r="B4169" s="295"/>
      <c r="C4169" s="295"/>
      <c r="D4169" s="312"/>
      <c r="E4169" s="310"/>
      <c r="F4169" s="310"/>
      <c r="G4169" s="310"/>
      <c r="H4169" s="311"/>
      <c r="I4169" s="249"/>
      <c r="J4169" s="249"/>
      <c r="K4169" s="92"/>
    </row>
    <row r="4170" spans="2:11" x14ac:dyDescent="0.2">
      <c r="B4170" s="295"/>
      <c r="C4170" s="295"/>
      <c r="D4170" s="312"/>
      <c r="E4170" s="310"/>
      <c r="F4170" s="310"/>
      <c r="G4170" s="310"/>
      <c r="H4170" s="311"/>
      <c r="I4170" s="249"/>
      <c r="J4170" s="249"/>
      <c r="K4170" s="92"/>
    </row>
    <row r="4171" spans="2:11" x14ac:dyDescent="0.2">
      <c r="B4171" s="295"/>
      <c r="C4171" s="295"/>
      <c r="D4171" s="312"/>
      <c r="E4171" s="310"/>
      <c r="F4171" s="310"/>
      <c r="G4171" s="310"/>
      <c r="H4171" s="311"/>
      <c r="I4171" s="249"/>
      <c r="J4171" s="249"/>
      <c r="K4171" s="92"/>
    </row>
    <row r="4172" spans="2:11" x14ac:dyDescent="0.2">
      <c r="B4172" s="295"/>
      <c r="C4172" s="295"/>
      <c r="D4172" s="312"/>
      <c r="E4172" s="310"/>
      <c r="F4172" s="310"/>
      <c r="G4172" s="310"/>
      <c r="H4172" s="311"/>
      <c r="I4172" s="249"/>
      <c r="J4172" s="249"/>
      <c r="K4172" s="92"/>
    </row>
    <row r="4173" spans="2:11" x14ac:dyDescent="0.2">
      <c r="B4173" s="295"/>
      <c r="C4173" s="295"/>
      <c r="D4173" s="312"/>
      <c r="E4173" s="310"/>
      <c r="F4173" s="310"/>
      <c r="G4173" s="310"/>
      <c r="H4173" s="311"/>
      <c r="I4173" s="249"/>
      <c r="J4173" s="249"/>
      <c r="K4173" s="92"/>
    </row>
    <row r="4174" spans="2:11" x14ac:dyDescent="0.2">
      <c r="B4174" s="295"/>
      <c r="C4174" s="295"/>
      <c r="D4174" s="312"/>
      <c r="E4174" s="310"/>
      <c r="F4174" s="310"/>
      <c r="G4174" s="310"/>
      <c r="H4174" s="311"/>
      <c r="I4174" s="249"/>
      <c r="J4174" s="249"/>
      <c r="K4174" s="92"/>
    </row>
    <row r="4175" spans="2:11" x14ac:dyDescent="0.2">
      <c r="B4175" s="295"/>
      <c r="C4175" s="295"/>
      <c r="D4175" s="312"/>
      <c r="E4175" s="310"/>
      <c r="F4175" s="310"/>
      <c r="G4175" s="310"/>
      <c r="H4175" s="311"/>
      <c r="I4175" s="249"/>
      <c r="J4175" s="249"/>
      <c r="K4175" s="92"/>
    </row>
    <row r="4176" spans="2:11" x14ac:dyDescent="0.2">
      <c r="B4176" s="295"/>
      <c r="C4176" s="295"/>
      <c r="D4176" s="312"/>
      <c r="E4176" s="310"/>
      <c r="F4176" s="310"/>
      <c r="G4176" s="310"/>
      <c r="H4176" s="311"/>
      <c r="I4176" s="249"/>
      <c r="J4176" s="249"/>
      <c r="K4176" s="92"/>
    </row>
    <row r="4177" spans="2:11" x14ac:dyDescent="0.2">
      <c r="B4177" s="295"/>
      <c r="C4177" s="295"/>
      <c r="D4177" s="312"/>
      <c r="E4177" s="310"/>
      <c r="F4177" s="310"/>
      <c r="G4177" s="310"/>
      <c r="H4177" s="311"/>
      <c r="I4177" s="249"/>
      <c r="J4177" s="249"/>
      <c r="K4177" s="92"/>
    </row>
    <row r="4178" spans="2:11" x14ac:dyDescent="0.2">
      <c r="B4178" s="295"/>
      <c r="C4178" s="295"/>
      <c r="D4178" s="312"/>
      <c r="E4178" s="310"/>
      <c r="F4178" s="310"/>
      <c r="G4178" s="310"/>
      <c r="H4178" s="311"/>
      <c r="I4178" s="249"/>
      <c r="J4178" s="249"/>
      <c r="K4178" s="92"/>
    </row>
    <row r="4179" spans="2:11" x14ac:dyDescent="0.2">
      <c r="B4179" s="295"/>
      <c r="C4179" s="295"/>
      <c r="D4179" s="312"/>
      <c r="E4179" s="310"/>
      <c r="F4179" s="310"/>
      <c r="G4179" s="310"/>
      <c r="H4179" s="311"/>
      <c r="I4179" s="249"/>
      <c r="J4179" s="249"/>
      <c r="K4179" s="92"/>
    </row>
    <row r="4180" spans="2:11" x14ac:dyDescent="0.2">
      <c r="B4180" s="295"/>
      <c r="C4180" s="295"/>
      <c r="D4180" s="312"/>
      <c r="E4180" s="310"/>
      <c r="F4180" s="310"/>
      <c r="G4180" s="310"/>
      <c r="H4180" s="311"/>
      <c r="I4180" s="249"/>
      <c r="J4180" s="249"/>
      <c r="K4180" s="92"/>
    </row>
    <row r="4181" spans="2:11" x14ac:dyDescent="0.2">
      <c r="B4181" s="295"/>
      <c r="C4181" s="295"/>
      <c r="D4181" s="312"/>
      <c r="E4181" s="310"/>
      <c r="F4181" s="310"/>
      <c r="G4181" s="310"/>
      <c r="H4181" s="311"/>
      <c r="I4181" s="249"/>
      <c r="J4181" s="249"/>
      <c r="K4181" s="92"/>
    </row>
    <row r="4182" spans="2:11" x14ac:dyDescent="0.2">
      <c r="B4182" s="295"/>
      <c r="C4182" s="295"/>
      <c r="D4182" s="312"/>
      <c r="E4182" s="310"/>
      <c r="F4182" s="310"/>
      <c r="G4182" s="310"/>
      <c r="H4182" s="311"/>
      <c r="I4182" s="249"/>
      <c r="J4182" s="249"/>
      <c r="K4182" s="92"/>
    </row>
    <row r="4183" spans="2:11" x14ac:dyDescent="0.2">
      <c r="B4183" s="295"/>
      <c r="C4183" s="295"/>
      <c r="D4183" s="312"/>
      <c r="E4183" s="310"/>
      <c r="F4183" s="310"/>
      <c r="G4183" s="310"/>
      <c r="H4183" s="311"/>
      <c r="I4183" s="249"/>
      <c r="J4183" s="249"/>
      <c r="K4183" s="92"/>
    </row>
    <row r="4184" spans="2:11" x14ac:dyDescent="0.2">
      <c r="B4184" s="295"/>
      <c r="C4184" s="295"/>
      <c r="D4184" s="312"/>
      <c r="E4184" s="310"/>
      <c r="F4184" s="310"/>
      <c r="G4184" s="310"/>
      <c r="H4184" s="311"/>
      <c r="I4184" s="249"/>
      <c r="J4184" s="249"/>
      <c r="K4184" s="92"/>
    </row>
    <row r="4185" spans="2:11" x14ac:dyDescent="0.2">
      <c r="B4185" s="295"/>
      <c r="C4185" s="295"/>
      <c r="D4185" s="312"/>
      <c r="E4185" s="310"/>
      <c r="F4185" s="310"/>
      <c r="G4185" s="310"/>
      <c r="H4185" s="311"/>
      <c r="I4185" s="249"/>
      <c r="J4185" s="249"/>
      <c r="K4185" s="92"/>
    </row>
    <row r="4186" spans="2:11" x14ac:dyDescent="0.2">
      <c r="B4186" s="295"/>
      <c r="C4186" s="295"/>
      <c r="D4186" s="312"/>
      <c r="E4186" s="310"/>
      <c r="F4186" s="310"/>
      <c r="G4186" s="310"/>
      <c r="H4186" s="311"/>
      <c r="I4186" s="249"/>
      <c r="J4186" s="249"/>
      <c r="K4186" s="92"/>
    </row>
    <row r="4187" spans="2:11" x14ac:dyDescent="0.2">
      <c r="B4187" s="295"/>
      <c r="C4187" s="295"/>
      <c r="D4187" s="312"/>
      <c r="E4187" s="310"/>
      <c r="F4187" s="310"/>
      <c r="G4187" s="310"/>
      <c r="H4187" s="311"/>
      <c r="I4187" s="249"/>
      <c r="J4187" s="249"/>
      <c r="K4187" s="92"/>
    </row>
    <row r="4188" spans="2:11" x14ac:dyDescent="0.2">
      <c r="B4188" s="295"/>
      <c r="C4188" s="295"/>
      <c r="D4188" s="312"/>
      <c r="E4188" s="310"/>
      <c r="F4188" s="310"/>
      <c r="G4188" s="310"/>
      <c r="H4188" s="311"/>
      <c r="I4188" s="249"/>
      <c r="J4188" s="249"/>
      <c r="K4188" s="92"/>
    </row>
    <row r="4189" spans="2:11" x14ac:dyDescent="0.2">
      <c r="B4189" s="295"/>
      <c r="C4189" s="295"/>
      <c r="D4189" s="312"/>
      <c r="E4189" s="310"/>
      <c r="F4189" s="310"/>
      <c r="G4189" s="310"/>
      <c r="H4189" s="311"/>
      <c r="I4189" s="249"/>
      <c r="J4189" s="249"/>
      <c r="K4189" s="92"/>
    </row>
    <row r="4190" spans="2:11" x14ac:dyDescent="0.2">
      <c r="B4190" s="295"/>
      <c r="C4190" s="295"/>
      <c r="D4190" s="312"/>
      <c r="E4190" s="310"/>
      <c r="F4190" s="310"/>
      <c r="G4190" s="310"/>
      <c r="H4190" s="311"/>
      <c r="I4190" s="249"/>
      <c r="J4190" s="249"/>
      <c r="K4190" s="92"/>
    </row>
    <row r="4191" spans="2:11" x14ac:dyDescent="0.2">
      <c r="B4191" s="295"/>
      <c r="C4191" s="295"/>
      <c r="D4191" s="312"/>
      <c r="E4191" s="310"/>
      <c r="F4191" s="310"/>
      <c r="G4191" s="310"/>
      <c r="H4191" s="311"/>
      <c r="I4191" s="249"/>
      <c r="J4191" s="249"/>
      <c r="K4191" s="92"/>
    </row>
    <row r="4192" spans="2:11" x14ac:dyDescent="0.2">
      <c r="B4192" s="295"/>
      <c r="C4192" s="295"/>
      <c r="D4192" s="312"/>
      <c r="E4192" s="310"/>
      <c r="F4192" s="310"/>
      <c r="G4192" s="310"/>
      <c r="H4192" s="311"/>
      <c r="I4192" s="249"/>
      <c r="J4192" s="249"/>
      <c r="K4192" s="92"/>
    </row>
    <row r="4193" spans="2:11" x14ac:dyDescent="0.2">
      <c r="B4193" s="295"/>
      <c r="C4193" s="295"/>
      <c r="D4193" s="312"/>
      <c r="E4193" s="310"/>
      <c r="F4193" s="310"/>
      <c r="G4193" s="310"/>
      <c r="H4193" s="311"/>
      <c r="I4193" s="249"/>
      <c r="J4193" s="249"/>
      <c r="K4193" s="92"/>
    </row>
    <row r="4194" spans="2:11" x14ac:dyDescent="0.2">
      <c r="B4194" s="295"/>
      <c r="C4194" s="295"/>
      <c r="D4194" s="312"/>
      <c r="E4194" s="310"/>
      <c r="F4194" s="310"/>
      <c r="G4194" s="310"/>
      <c r="H4194" s="311"/>
      <c r="I4194" s="249"/>
      <c r="J4194" s="249"/>
      <c r="K4194" s="92"/>
    </row>
    <row r="4195" spans="2:11" x14ac:dyDescent="0.2">
      <c r="B4195" s="295"/>
      <c r="C4195" s="295"/>
      <c r="D4195" s="312"/>
      <c r="E4195" s="310"/>
      <c r="F4195" s="310"/>
      <c r="G4195" s="310"/>
      <c r="H4195" s="311"/>
      <c r="I4195" s="249"/>
      <c r="J4195" s="249"/>
      <c r="K4195" s="92"/>
    </row>
    <row r="4196" spans="2:11" x14ac:dyDescent="0.2">
      <c r="B4196" s="295"/>
      <c r="C4196" s="295"/>
      <c r="D4196" s="312"/>
      <c r="E4196" s="310"/>
      <c r="F4196" s="310"/>
      <c r="G4196" s="310"/>
      <c r="H4196" s="311"/>
      <c r="I4196" s="249"/>
      <c r="J4196" s="249"/>
      <c r="K4196" s="92"/>
    </row>
    <row r="4197" spans="2:11" x14ac:dyDescent="0.2">
      <c r="B4197" s="295"/>
      <c r="C4197" s="295"/>
      <c r="D4197" s="312"/>
      <c r="E4197" s="310"/>
      <c r="F4197" s="310"/>
      <c r="G4197" s="310"/>
      <c r="H4197" s="311"/>
      <c r="I4197" s="249"/>
      <c r="J4197" s="249"/>
      <c r="K4197" s="92"/>
    </row>
    <row r="4198" spans="2:11" x14ac:dyDescent="0.2">
      <c r="B4198" s="295"/>
      <c r="C4198" s="295"/>
      <c r="D4198" s="312"/>
      <c r="E4198" s="310"/>
      <c r="F4198" s="310"/>
      <c r="G4198" s="310"/>
      <c r="H4198" s="311"/>
      <c r="I4198" s="249"/>
      <c r="J4198" s="249"/>
      <c r="K4198" s="92"/>
    </row>
    <row r="4199" spans="2:11" x14ac:dyDescent="0.2">
      <c r="B4199" s="295"/>
      <c r="C4199" s="295"/>
      <c r="D4199" s="312"/>
      <c r="E4199" s="310"/>
      <c r="F4199" s="310"/>
      <c r="G4199" s="310"/>
      <c r="H4199" s="311"/>
      <c r="I4199" s="249"/>
      <c r="J4199" s="249"/>
      <c r="K4199" s="92"/>
    </row>
    <row r="4200" spans="2:11" x14ac:dyDescent="0.2">
      <c r="B4200" s="295"/>
      <c r="C4200" s="295"/>
      <c r="D4200" s="312"/>
      <c r="E4200" s="310"/>
      <c r="F4200" s="310"/>
      <c r="G4200" s="310"/>
      <c r="H4200" s="311"/>
      <c r="I4200" s="249"/>
      <c r="J4200" s="249"/>
      <c r="K4200" s="92"/>
    </row>
    <row r="4201" spans="2:11" x14ac:dyDescent="0.2">
      <c r="B4201" s="295"/>
      <c r="C4201" s="295"/>
      <c r="D4201" s="312"/>
      <c r="E4201" s="310"/>
      <c r="F4201" s="310"/>
      <c r="G4201" s="310"/>
      <c r="H4201" s="311"/>
      <c r="I4201" s="249"/>
      <c r="J4201" s="249"/>
      <c r="K4201" s="92"/>
    </row>
    <row r="4202" spans="2:11" x14ac:dyDescent="0.2">
      <c r="B4202" s="295"/>
      <c r="C4202" s="295"/>
      <c r="D4202" s="312"/>
      <c r="E4202" s="310"/>
      <c r="F4202" s="310"/>
      <c r="G4202" s="310"/>
      <c r="H4202" s="311"/>
      <c r="I4202" s="249"/>
      <c r="J4202" s="249"/>
      <c r="K4202" s="92"/>
    </row>
    <row r="4203" spans="2:11" x14ac:dyDescent="0.2">
      <c r="B4203" s="295"/>
      <c r="C4203" s="295"/>
      <c r="D4203" s="312"/>
      <c r="E4203" s="310"/>
      <c r="F4203" s="310"/>
      <c r="G4203" s="310"/>
      <c r="H4203" s="311"/>
      <c r="I4203" s="249"/>
      <c r="J4203" s="249"/>
      <c r="K4203" s="92"/>
    </row>
    <row r="4204" spans="2:11" x14ac:dyDescent="0.2">
      <c r="B4204" s="295"/>
      <c r="C4204" s="295"/>
      <c r="D4204" s="312"/>
      <c r="E4204" s="310"/>
      <c r="F4204" s="310"/>
      <c r="G4204" s="310"/>
      <c r="H4204" s="311"/>
      <c r="I4204" s="249"/>
      <c r="J4204" s="249"/>
      <c r="K4204" s="92"/>
    </row>
    <row r="4205" spans="2:11" x14ac:dyDescent="0.2">
      <c r="B4205" s="295"/>
      <c r="C4205" s="295"/>
      <c r="D4205" s="312"/>
      <c r="E4205" s="310"/>
      <c r="F4205" s="310"/>
      <c r="G4205" s="310"/>
      <c r="H4205" s="311"/>
      <c r="I4205" s="249"/>
      <c r="J4205" s="249"/>
      <c r="K4205" s="92"/>
    </row>
    <row r="4206" spans="2:11" x14ac:dyDescent="0.2">
      <c r="B4206" s="295"/>
      <c r="C4206" s="295"/>
      <c r="D4206" s="312"/>
      <c r="E4206" s="310"/>
      <c r="F4206" s="310"/>
      <c r="G4206" s="310"/>
      <c r="H4206" s="311"/>
      <c r="I4206" s="249"/>
      <c r="J4206" s="249"/>
      <c r="K4206" s="92"/>
    </row>
    <row r="4207" spans="2:11" x14ac:dyDescent="0.2">
      <c r="B4207" s="295"/>
      <c r="C4207" s="295"/>
      <c r="D4207" s="312"/>
      <c r="E4207" s="310"/>
      <c r="F4207" s="310"/>
      <c r="G4207" s="310"/>
      <c r="H4207" s="311"/>
      <c r="I4207" s="249"/>
      <c r="J4207" s="249"/>
      <c r="K4207" s="92"/>
    </row>
    <row r="4208" spans="2:11" x14ac:dyDescent="0.2">
      <c r="B4208" s="295"/>
      <c r="C4208" s="295"/>
      <c r="D4208" s="312"/>
      <c r="E4208" s="310"/>
      <c r="F4208" s="310"/>
      <c r="G4208" s="310"/>
      <c r="H4208" s="311"/>
      <c r="I4208" s="249"/>
      <c r="J4208" s="249"/>
      <c r="K4208" s="92"/>
    </row>
    <row r="4209" spans="2:11" x14ac:dyDescent="0.2">
      <c r="B4209" s="295"/>
      <c r="C4209" s="295"/>
      <c r="D4209" s="312"/>
      <c r="E4209" s="310"/>
      <c r="F4209" s="310"/>
      <c r="G4209" s="310"/>
      <c r="H4209" s="311"/>
      <c r="I4209" s="249"/>
      <c r="J4209" s="249"/>
      <c r="K4209" s="92"/>
    </row>
    <row r="4210" spans="2:11" x14ac:dyDescent="0.2">
      <c r="B4210" s="295"/>
      <c r="C4210" s="295"/>
      <c r="D4210" s="312"/>
      <c r="E4210" s="310"/>
      <c r="F4210" s="310"/>
      <c r="G4210" s="310"/>
      <c r="H4210" s="311"/>
      <c r="I4210" s="249"/>
      <c r="J4210" s="249"/>
      <c r="K4210" s="92"/>
    </row>
    <row r="4211" spans="2:11" x14ac:dyDescent="0.2">
      <c r="B4211" s="295"/>
      <c r="C4211" s="295"/>
      <c r="D4211" s="312"/>
      <c r="E4211" s="310"/>
      <c r="F4211" s="310"/>
      <c r="G4211" s="310"/>
      <c r="H4211" s="311"/>
      <c r="I4211" s="249"/>
      <c r="J4211" s="249"/>
      <c r="K4211" s="92"/>
    </row>
    <row r="4212" spans="2:11" x14ac:dyDescent="0.2">
      <c r="B4212" s="295"/>
      <c r="C4212" s="295"/>
      <c r="D4212" s="312"/>
      <c r="E4212" s="310"/>
      <c r="F4212" s="310"/>
      <c r="G4212" s="310"/>
      <c r="H4212" s="311"/>
      <c r="I4212" s="249"/>
      <c r="J4212" s="249"/>
      <c r="K4212" s="92"/>
    </row>
    <row r="4213" spans="2:11" x14ac:dyDescent="0.2">
      <c r="B4213" s="295"/>
      <c r="C4213" s="295"/>
      <c r="D4213" s="312"/>
      <c r="E4213" s="310"/>
      <c r="F4213" s="310"/>
      <c r="G4213" s="310"/>
      <c r="H4213" s="311"/>
      <c r="I4213" s="249"/>
      <c r="J4213" s="249"/>
      <c r="K4213" s="92"/>
    </row>
    <row r="4214" spans="2:11" x14ac:dyDescent="0.2">
      <c r="B4214" s="295"/>
      <c r="C4214" s="295"/>
      <c r="D4214" s="312"/>
      <c r="E4214" s="310"/>
      <c r="F4214" s="310"/>
      <c r="G4214" s="310"/>
      <c r="H4214" s="311"/>
      <c r="I4214" s="249"/>
      <c r="J4214" s="249"/>
      <c r="K4214" s="92"/>
    </row>
    <row r="4215" spans="2:11" x14ac:dyDescent="0.2">
      <c r="B4215" s="295"/>
      <c r="C4215" s="295"/>
      <c r="D4215" s="312"/>
      <c r="E4215" s="310"/>
      <c r="F4215" s="310"/>
      <c r="G4215" s="310"/>
      <c r="H4215" s="311"/>
      <c r="I4215" s="249"/>
      <c r="J4215" s="249"/>
      <c r="K4215" s="92"/>
    </row>
    <row r="4216" spans="2:11" x14ac:dyDescent="0.2">
      <c r="B4216" s="295"/>
      <c r="C4216" s="295"/>
      <c r="D4216" s="312"/>
      <c r="E4216" s="310"/>
      <c r="F4216" s="310"/>
      <c r="G4216" s="310"/>
      <c r="H4216" s="311"/>
      <c r="I4216" s="249"/>
      <c r="J4216" s="249"/>
      <c r="K4216" s="92"/>
    </row>
    <row r="4217" spans="2:11" x14ac:dyDescent="0.2">
      <c r="B4217" s="295"/>
      <c r="C4217" s="295"/>
      <c r="D4217" s="312"/>
      <c r="E4217" s="310"/>
      <c r="F4217" s="310"/>
      <c r="G4217" s="310"/>
      <c r="H4217" s="311"/>
      <c r="I4217" s="249"/>
      <c r="J4217" s="249"/>
      <c r="K4217" s="92"/>
    </row>
    <row r="4218" spans="2:11" x14ac:dyDescent="0.2">
      <c r="B4218" s="295"/>
      <c r="C4218" s="295"/>
      <c r="D4218" s="312"/>
      <c r="E4218" s="310"/>
      <c r="F4218" s="310"/>
      <c r="G4218" s="310"/>
      <c r="H4218" s="311"/>
      <c r="I4218" s="249"/>
      <c r="J4218" s="249"/>
      <c r="K4218" s="92"/>
    </row>
    <row r="4219" spans="2:11" x14ac:dyDescent="0.2">
      <c r="B4219" s="295"/>
      <c r="C4219" s="295"/>
      <c r="D4219" s="312"/>
      <c r="E4219" s="310"/>
      <c r="F4219" s="310"/>
      <c r="G4219" s="310"/>
      <c r="H4219" s="311"/>
      <c r="I4219" s="249"/>
      <c r="J4219" s="249"/>
      <c r="K4219" s="92"/>
    </row>
    <row r="4220" spans="2:11" x14ac:dyDescent="0.2">
      <c r="B4220" s="295"/>
      <c r="C4220" s="295"/>
      <c r="D4220" s="312"/>
      <c r="E4220" s="310"/>
      <c r="F4220" s="310"/>
      <c r="G4220" s="310"/>
      <c r="H4220" s="311"/>
      <c r="I4220" s="249"/>
      <c r="J4220" s="249"/>
      <c r="K4220" s="92"/>
    </row>
    <row r="4221" spans="2:11" x14ac:dyDescent="0.2">
      <c r="B4221" s="295"/>
      <c r="C4221" s="295"/>
      <c r="D4221" s="312"/>
      <c r="E4221" s="310"/>
      <c r="F4221" s="310"/>
      <c r="G4221" s="310"/>
      <c r="H4221" s="311"/>
      <c r="I4221" s="249"/>
      <c r="J4221" s="249"/>
      <c r="K4221" s="92"/>
    </row>
    <row r="4222" spans="2:11" x14ac:dyDescent="0.2">
      <c r="B4222" s="295"/>
      <c r="C4222" s="295"/>
      <c r="D4222" s="312"/>
      <c r="E4222" s="310"/>
      <c r="F4222" s="310"/>
      <c r="G4222" s="310"/>
      <c r="H4222" s="311"/>
      <c r="I4222" s="249"/>
      <c r="J4222" s="249"/>
      <c r="K4222" s="92"/>
    </row>
    <row r="4223" spans="2:11" x14ac:dyDescent="0.2">
      <c r="B4223" s="295"/>
      <c r="C4223" s="295"/>
      <c r="D4223" s="312"/>
      <c r="E4223" s="310"/>
      <c r="F4223" s="310"/>
      <c r="G4223" s="310"/>
      <c r="H4223" s="311"/>
      <c r="I4223" s="249"/>
      <c r="J4223" s="249"/>
      <c r="K4223" s="92"/>
    </row>
    <row r="4224" spans="2:11" x14ac:dyDescent="0.2">
      <c r="B4224" s="295"/>
      <c r="C4224" s="295"/>
      <c r="D4224" s="312"/>
      <c r="E4224" s="310"/>
      <c r="F4224" s="310"/>
      <c r="G4224" s="310"/>
      <c r="H4224" s="311"/>
      <c r="I4224" s="249"/>
      <c r="J4224" s="249"/>
      <c r="K4224" s="92"/>
    </row>
    <row r="4225" spans="2:11" x14ac:dyDescent="0.2">
      <c r="B4225" s="295"/>
      <c r="C4225" s="295"/>
      <c r="D4225" s="312"/>
      <c r="E4225" s="310"/>
      <c r="F4225" s="310"/>
      <c r="G4225" s="310"/>
      <c r="H4225" s="311"/>
      <c r="I4225" s="249"/>
      <c r="J4225" s="249"/>
      <c r="K4225" s="92"/>
    </row>
    <row r="4226" spans="2:11" x14ac:dyDescent="0.2">
      <c r="B4226" s="295"/>
      <c r="C4226" s="295"/>
      <c r="D4226" s="312"/>
      <c r="E4226" s="310"/>
      <c r="F4226" s="310"/>
      <c r="G4226" s="310"/>
      <c r="H4226" s="311"/>
      <c r="I4226" s="249"/>
      <c r="J4226" s="249"/>
      <c r="K4226" s="92"/>
    </row>
    <row r="4227" spans="2:11" x14ac:dyDescent="0.2">
      <c r="B4227" s="295"/>
      <c r="C4227" s="295"/>
      <c r="D4227" s="312"/>
      <c r="E4227" s="310"/>
      <c r="F4227" s="310"/>
      <c r="G4227" s="310"/>
      <c r="H4227" s="311"/>
      <c r="I4227" s="249"/>
      <c r="J4227" s="249"/>
      <c r="K4227" s="92"/>
    </row>
    <row r="4228" spans="2:11" x14ac:dyDescent="0.2">
      <c r="B4228" s="295"/>
      <c r="C4228" s="295"/>
      <c r="D4228" s="312"/>
      <c r="E4228" s="310"/>
      <c r="F4228" s="310"/>
      <c r="G4228" s="310"/>
      <c r="H4228" s="311"/>
      <c r="I4228" s="249"/>
      <c r="J4228" s="249"/>
      <c r="K4228" s="92"/>
    </row>
    <row r="4229" spans="2:11" x14ac:dyDescent="0.2">
      <c r="B4229" s="295"/>
      <c r="C4229" s="295"/>
      <c r="D4229" s="312"/>
      <c r="E4229" s="310"/>
      <c r="F4229" s="310"/>
      <c r="G4229" s="310"/>
      <c r="H4229" s="311"/>
      <c r="I4229" s="249"/>
      <c r="J4229" s="249"/>
      <c r="K4229" s="92"/>
    </row>
    <row r="4230" spans="2:11" x14ac:dyDescent="0.2">
      <c r="B4230" s="295"/>
      <c r="C4230" s="295"/>
      <c r="D4230" s="312"/>
      <c r="E4230" s="310"/>
      <c r="F4230" s="310"/>
      <c r="G4230" s="310"/>
      <c r="H4230" s="311"/>
      <c r="I4230" s="249"/>
      <c r="J4230" s="249"/>
      <c r="K4230" s="92"/>
    </row>
    <row r="4231" spans="2:11" x14ac:dyDescent="0.2">
      <c r="B4231" s="295"/>
      <c r="C4231" s="295"/>
      <c r="D4231" s="312"/>
      <c r="E4231" s="310"/>
      <c r="F4231" s="310"/>
      <c r="G4231" s="310"/>
      <c r="H4231" s="311"/>
      <c r="I4231" s="249"/>
      <c r="J4231" s="249"/>
      <c r="K4231" s="92"/>
    </row>
    <row r="4232" spans="2:11" x14ac:dyDescent="0.2">
      <c r="B4232" s="295"/>
      <c r="C4232" s="295"/>
      <c r="D4232" s="312"/>
      <c r="E4232" s="310"/>
      <c r="F4232" s="310"/>
      <c r="G4232" s="310"/>
      <c r="H4232" s="311"/>
      <c r="I4232" s="249"/>
      <c r="J4232" s="249"/>
      <c r="K4232" s="92"/>
    </row>
    <row r="4233" spans="2:11" x14ac:dyDescent="0.2">
      <c r="B4233" s="295"/>
      <c r="C4233" s="295"/>
      <c r="D4233" s="312"/>
      <c r="E4233" s="310"/>
      <c r="F4233" s="310"/>
      <c r="G4233" s="310"/>
      <c r="H4233" s="311"/>
      <c r="I4233" s="249"/>
      <c r="J4233" s="249"/>
      <c r="K4233" s="92"/>
    </row>
    <row r="4234" spans="2:11" x14ac:dyDescent="0.2">
      <c r="B4234" s="295"/>
      <c r="C4234" s="295"/>
      <c r="D4234" s="312"/>
      <c r="E4234" s="310"/>
      <c r="F4234" s="310"/>
      <c r="G4234" s="310"/>
      <c r="H4234" s="311"/>
      <c r="I4234" s="249"/>
      <c r="J4234" s="249"/>
      <c r="K4234" s="92"/>
    </row>
    <row r="4235" spans="2:11" x14ac:dyDescent="0.2">
      <c r="B4235" s="295"/>
      <c r="C4235" s="295"/>
      <c r="D4235" s="312"/>
      <c r="E4235" s="310"/>
      <c r="F4235" s="310"/>
      <c r="G4235" s="310"/>
      <c r="H4235" s="311"/>
      <c r="I4235" s="249"/>
      <c r="J4235" s="249"/>
      <c r="K4235" s="92"/>
    </row>
    <row r="4236" spans="2:11" x14ac:dyDescent="0.2">
      <c r="B4236" s="295"/>
      <c r="C4236" s="295"/>
      <c r="D4236" s="312"/>
      <c r="E4236" s="310"/>
      <c r="F4236" s="310"/>
      <c r="G4236" s="310"/>
      <c r="H4236" s="311"/>
      <c r="I4236" s="249"/>
      <c r="J4236" s="249"/>
      <c r="K4236" s="92"/>
    </row>
    <row r="4237" spans="2:11" x14ac:dyDescent="0.2">
      <c r="B4237" s="295"/>
      <c r="C4237" s="295"/>
      <c r="D4237" s="312"/>
      <c r="E4237" s="310"/>
      <c r="F4237" s="310"/>
      <c r="G4237" s="310"/>
      <c r="H4237" s="311"/>
      <c r="I4237" s="249"/>
      <c r="J4237" s="249"/>
      <c r="K4237" s="92"/>
    </row>
    <row r="4238" spans="2:11" x14ac:dyDescent="0.2">
      <c r="B4238" s="295"/>
      <c r="C4238" s="295"/>
      <c r="D4238" s="312"/>
      <c r="E4238" s="310"/>
      <c r="F4238" s="310"/>
      <c r="G4238" s="310"/>
      <c r="H4238" s="311"/>
      <c r="I4238" s="249"/>
      <c r="J4238" s="249"/>
      <c r="K4238" s="92"/>
    </row>
    <row r="4239" spans="2:11" x14ac:dyDescent="0.2">
      <c r="B4239" s="295"/>
      <c r="C4239" s="295"/>
      <c r="D4239" s="312"/>
      <c r="E4239" s="310"/>
      <c r="F4239" s="310"/>
      <c r="G4239" s="310"/>
      <c r="H4239" s="311"/>
      <c r="I4239" s="249"/>
      <c r="J4239" s="249"/>
      <c r="K4239" s="92"/>
    </row>
    <row r="4240" spans="2:11" x14ac:dyDescent="0.2">
      <c r="B4240" s="295"/>
      <c r="C4240" s="295"/>
      <c r="D4240" s="312"/>
      <c r="E4240" s="310"/>
      <c r="F4240" s="310"/>
      <c r="G4240" s="310"/>
      <c r="H4240" s="311"/>
      <c r="I4240" s="249"/>
      <c r="J4240" s="249"/>
      <c r="K4240" s="92"/>
    </row>
    <row r="4241" spans="2:11" x14ac:dyDescent="0.2">
      <c r="B4241" s="295"/>
      <c r="C4241" s="295"/>
      <c r="D4241" s="312"/>
      <c r="E4241" s="310"/>
      <c r="F4241" s="310"/>
      <c r="G4241" s="310"/>
      <c r="H4241" s="311"/>
      <c r="I4241" s="249"/>
      <c r="J4241" s="249"/>
      <c r="K4241" s="92"/>
    </row>
    <row r="4242" spans="2:11" x14ac:dyDescent="0.2">
      <c r="B4242" s="295"/>
      <c r="C4242" s="295"/>
      <c r="D4242" s="312"/>
      <c r="E4242" s="310"/>
      <c r="F4242" s="310"/>
      <c r="G4242" s="310"/>
      <c r="H4242" s="311"/>
      <c r="I4242" s="249"/>
      <c r="J4242" s="249"/>
      <c r="K4242" s="92"/>
    </row>
    <row r="4243" spans="2:11" x14ac:dyDescent="0.2">
      <c r="B4243" s="295"/>
      <c r="C4243" s="295"/>
      <c r="D4243" s="312"/>
      <c r="E4243" s="310"/>
      <c r="F4243" s="310"/>
      <c r="G4243" s="310"/>
      <c r="H4243" s="311"/>
      <c r="I4243" s="249"/>
      <c r="J4243" s="249"/>
      <c r="K4243" s="92"/>
    </row>
    <row r="4244" spans="2:11" x14ac:dyDescent="0.2">
      <c r="B4244" s="295"/>
      <c r="C4244" s="295"/>
      <c r="D4244" s="312"/>
      <c r="E4244" s="310"/>
      <c r="F4244" s="310"/>
      <c r="G4244" s="310"/>
      <c r="H4244" s="311"/>
      <c r="I4244" s="249"/>
      <c r="J4244" s="249"/>
      <c r="K4244" s="92"/>
    </row>
    <row r="4245" spans="2:11" x14ac:dyDescent="0.2">
      <c r="B4245" s="295"/>
      <c r="C4245" s="295"/>
      <c r="D4245" s="312"/>
      <c r="E4245" s="310"/>
      <c r="F4245" s="310"/>
      <c r="G4245" s="310"/>
      <c r="H4245" s="311"/>
      <c r="I4245" s="249"/>
      <c r="J4245" s="249"/>
      <c r="K4245" s="92"/>
    </row>
    <row r="4246" spans="2:11" x14ac:dyDescent="0.2">
      <c r="B4246" s="295"/>
      <c r="C4246" s="295"/>
      <c r="D4246" s="312"/>
      <c r="E4246" s="310"/>
      <c r="F4246" s="310"/>
      <c r="G4246" s="310"/>
      <c r="H4246" s="311"/>
      <c r="I4246" s="249"/>
      <c r="J4246" s="249"/>
      <c r="K4246" s="92"/>
    </row>
    <row r="4247" spans="2:11" x14ac:dyDescent="0.2">
      <c r="B4247" s="295"/>
      <c r="C4247" s="295"/>
      <c r="D4247" s="312"/>
      <c r="E4247" s="310"/>
      <c r="F4247" s="310"/>
      <c r="G4247" s="310"/>
      <c r="H4247" s="311"/>
      <c r="I4247" s="249"/>
      <c r="J4247" s="249"/>
      <c r="K4247" s="92"/>
    </row>
    <row r="4248" spans="2:11" x14ac:dyDescent="0.2">
      <c r="B4248" s="295"/>
      <c r="C4248" s="295"/>
      <c r="D4248" s="312"/>
      <c r="E4248" s="310"/>
      <c r="F4248" s="310"/>
      <c r="G4248" s="310"/>
      <c r="H4248" s="311"/>
      <c r="I4248" s="249"/>
      <c r="J4248" s="249"/>
      <c r="K4248" s="92"/>
    </row>
    <row r="4249" spans="2:11" x14ac:dyDescent="0.2">
      <c r="B4249" s="295"/>
      <c r="C4249" s="295"/>
      <c r="D4249" s="312"/>
      <c r="E4249" s="310"/>
      <c r="F4249" s="310"/>
      <c r="G4249" s="310"/>
      <c r="H4249" s="311"/>
      <c r="I4249" s="249"/>
      <c r="J4249" s="249"/>
      <c r="K4249" s="92"/>
    </row>
    <row r="4250" spans="2:11" x14ac:dyDescent="0.2">
      <c r="B4250" s="295"/>
      <c r="C4250" s="295"/>
      <c r="D4250" s="312"/>
      <c r="E4250" s="310"/>
      <c r="F4250" s="310"/>
      <c r="G4250" s="310"/>
      <c r="H4250" s="311"/>
      <c r="I4250" s="249"/>
      <c r="J4250" s="249"/>
      <c r="K4250" s="92"/>
    </row>
    <row r="4251" spans="2:11" x14ac:dyDescent="0.2">
      <c r="B4251" s="295"/>
      <c r="C4251" s="295"/>
      <c r="D4251" s="312"/>
      <c r="E4251" s="310"/>
      <c r="F4251" s="310"/>
      <c r="G4251" s="310"/>
      <c r="H4251" s="311"/>
      <c r="I4251" s="249"/>
      <c r="J4251" s="249"/>
      <c r="K4251" s="92"/>
    </row>
    <row r="4252" spans="2:11" x14ac:dyDescent="0.2">
      <c r="B4252" s="295"/>
      <c r="C4252" s="295"/>
      <c r="D4252" s="312"/>
      <c r="E4252" s="310"/>
      <c r="F4252" s="310"/>
      <c r="G4252" s="310"/>
      <c r="H4252" s="311"/>
      <c r="I4252" s="249"/>
      <c r="J4252" s="249"/>
      <c r="K4252" s="92"/>
    </row>
    <row r="4253" spans="2:11" x14ac:dyDescent="0.2">
      <c r="B4253" s="295"/>
      <c r="C4253" s="295"/>
      <c r="D4253" s="312"/>
      <c r="E4253" s="310"/>
      <c r="F4253" s="310"/>
      <c r="G4253" s="310"/>
      <c r="H4253" s="311"/>
      <c r="I4253" s="249"/>
      <c r="J4253" s="249"/>
      <c r="K4253" s="92"/>
    </row>
    <row r="4254" spans="2:11" x14ac:dyDescent="0.2">
      <c r="B4254" s="295"/>
      <c r="C4254" s="295"/>
      <c r="D4254" s="312"/>
      <c r="E4254" s="310"/>
      <c r="F4254" s="310"/>
      <c r="G4254" s="310"/>
      <c r="H4254" s="311"/>
      <c r="I4254" s="249"/>
      <c r="J4254" s="249"/>
      <c r="K4254" s="92"/>
    </row>
    <row r="4255" spans="2:11" x14ac:dyDescent="0.2">
      <c r="B4255" s="295"/>
      <c r="C4255" s="295"/>
      <c r="D4255" s="312"/>
      <c r="E4255" s="310"/>
      <c r="F4255" s="310"/>
      <c r="G4255" s="310"/>
      <c r="H4255" s="311"/>
      <c r="I4255" s="249"/>
      <c r="J4255" s="249"/>
      <c r="K4255" s="92"/>
    </row>
    <row r="4256" spans="2:11" x14ac:dyDescent="0.2">
      <c r="B4256" s="295"/>
      <c r="C4256" s="295"/>
      <c r="D4256" s="312"/>
      <c r="E4256" s="310"/>
      <c r="F4256" s="310"/>
      <c r="G4256" s="310"/>
      <c r="H4256" s="311"/>
      <c r="I4256" s="249"/>
      <c r="J4256" s="249"/>
      <c r="K4256" s="92"/>
    </row>
    <row r="4257" spans="2:11" x14ac:dyDescent="0.2">
      <c r="B4257" s="295"/>
      <c r="C4257" s="295"/>
      <c r="D4257" s="312"/>
      <c r="E4257" s="310"/>
      <c r="F4257" s="310"/>
      <c r="G4257" s="310"/>
      <c r="H4257" s="311"/>
      <c r="I4257" s="249"/>
      <c r="J4257" s="249"/>
      <c r="K4257" s="92"/>
    </row>
    <row r="4258" spans="2:11" x14ac:dyDescent="0.2">
      <c r="B4258" s="295"/>
      <c r="C4258" s="295"/>
      <c r="D4258" s="312"/>
      <c r="E4258" s="310"/>
      <c r="F4258" s="310"/>
      <c r="G4258" s="310"/>
      <c r="H4258" s="311"/>
      <c r="I4258" s="249"/>
      <c r="J4258" s="249"/>
      <c r="K4258" s="92"/>
    </row>
    <row r="4259" spans="2:11" x14ac:dyDescent="0.2">
      <c r="B4259" s="295"/>
      <c r="C4259" s="295"/>
      <c r="D4259" s="312"/>
      <c r="E4259" s="310"/>
      <c r="F4259" s="310"/>
      <c r="G4259" s="310"/>
      <c r="H4259" s="311"/>
      <c r="I4259" s="249"/>
      <c r="J4259" s="249"/>
      <c r="K4259" s="92"/>
    </row>
    <row r="4260" spans="2:11" x14ac:dyDescent="0.2">
      <c r="B4260" s="295"/>
      <c r="C4260" s="295"/>
      <c r="D4260" s="312"/>
      <c r="E4260" s="310"/>
      <c r="F4260" s="310"/>
      <c r="G4260" s="310"/>
      <c r="H4260" s="311"/>
      <c r="I4260" s="249"/>
      <c r="J4260" s="249"/>
      <c r="K4260" s="92"/>
    </row>
    <row r="4261" spans="2:11" x14ac:dyDescent="0.2">
      <c r="B4261" s="295"/>
      <c r="C4261" s="295"/>
      <c r="D4261" s="312"/>
      <c r="E4261" s="310"/>
      <c r="F4261" s="310"/>
      <c r="G4261" s="310"/>
      <c r="H4261" s="311"/>
      <c r="I4261" s="249"/>
      <c r="J4261" s="249"/>
      <c r="K4261" s="92"/>
    </row>
    <row r="4262" spans="2:11" x14ac:dyDescent="0.2">
      <c r="B4262" s="295"/>
      <c r="C4262" s="295"/>
      <c r="D4262" s="312"/>
      <c r="E4262" s="310"/>
      <c r="F4262" s="310"/>
      <c r="G4262" s="310"/>
      <c r="H4262" s="311"/>
      <c r="I4262" s="249"/>
      <c r="J4262" s="249"/>
      <c r="K4262" s="92"/>
    </row>
    <row r="4263" spans="2:11" x14ac:dyDescent="0.2">
      <c r="B4263" s="295"/>
      <c r="C4263" s="295"/>
      <c r="D4263" s="312"/>
      <c r="E4263" s="310"/>
      <c r="F4263" s="310"/>
      <c r="G4263" s="310"/>
      <c r="H4263" s="311"/>
      <c r="I4263" s="249"/>
      <c r="J4263" s="249"/>
      <c r="K4263" s="92"/>
    </row>
    <row r="4264" spans="2:11" x14ac:dyDescent="0.2">
      <c r="B4264" s="295"/>
      <c r="C4264" s="295"/>
      <c r="D4264" s="312"/>
      <c r="E4264" s="310"/>
      <c r="F4264" s="310"/>
      <c r="G4264" s="310"/>
      <c r="H4264" s="311"/>
      <c r="I4264" s="249"/>
      <c r="J4264" s="249"/>
      <c r="K4264" s="92"/>
    </row>
    <row r="4265" spans="2:11" x14ac:dyDescent="0.2">
      <c r="B4265" s="295"/>
      <c r="C4265" s="295"/>
      <c r="D4265" s="312"/>
      <c r="E4265" s="310"/>
      <c r="F4265" s="310"/>
      <c r="G4265" s="310"/>
      <c r="H4265" s="311"/>
      <c r="I4265" s="249"/>
      <c r="J4265" s="249"/>
      <c r="K4265" s="92"/>
    </row>
    <row r="4266" spans="2:11" x14ac:dyDescent="0.2">
      <c r="B4266" s="295"/>
      <c r="C4266" s="295"/>
      <c r="D4266" s="312"/>
      <c r="E4266" s="310"/>
      <c r="F4266" s="310"/>
      <c r="G4266" s="310"/>
      <c r="H4266" s="311"/>
      <c r="I4266" s="249"/>
      <c r="J4266" s="249"/>
      <c r="K4266" s="92"/>
    </row>
    <row r="4267" spans="2:11" x14ac:dyDescent="0.2">
      <c r="B4267" s="295"/>
      <c r="C4267" s="295"/>
      <c r="D4267" s="312"/>
      <c r="E4267" s="310"/>
      <c r="F4267" s="310"/>
      <c r="G4267" s="310"/>
      <c r="H4267" s="311"/>
      <c r="I4267" s="249"/>
      <c r="J4267" s="249"/>
      <c r="K4267" s="92"/>
    </row>
    <row r="4268" spans="2:11" x14ac:dyDescent="0.2">
      <c r="B4268" s="295"/>
      <c r="C4268" s="295"/>
      <c r="D4268" s="312"/>
      <c r="E4268" s="310"/>
      <c r="F4268" s="310"/>
      <c r="G4268" s="310"/>
      <c r="H4268" s="311"/>
      <c r="I4268" s="249"/>
      <c r="J4268" s="249"/>
      <c r="K4268" s="92"/>
    </row>
    <row r="4269" spans="2:11" x14ac:dyDescent="0.2">
      <c r="B4269" s="295"/>
      <c r="C4269" s="295"/>
      <c r="D4269" s="312"/>
      <c r="E4269" s="310"/>
      <c r="F4269" s="310"/>
      <c r="G4269" s="310"/>
      <c r="H4269" s="311"/>
      <c r="I4269" s="249"/>
      <c r="J4269" s="249"/>
      <c r="K4269" s="92"/>
    </row>
    <row r="4270" spans="2:11" x14ac:dyDescent="0.2">
      <c r="B4270" s="295"/>
      <c r="C4270" s="295"/>
      <c r="D4270" s="312"/>
      <c r="E4270" s="310"/>
      <c r="F4270" s="310"/>
      <c r="G4270" s="310"/>
      <c r="H4270" s="311"/>
      <c r="I4270" s="249"/>
      <c r="J4270" s="249"/>
      <c r="K4270" s="92"/>
    </row>
    <row r="4271" spans="2:11" x14ac:dyDescent="0.2">
      <c r="B4271" s="295"/>
      <c r="C4271" s="295"/>
      <c r="D4271" s="312"/>
      <c r="E4271" s="310"/>
      <c r="F4271" s="310"/>
      <c r="G4271" s="310"/>
      <c r="H4271" s="311"/>
      <c r="I4271" s="249"/>
      <c r="J4271" s="249"/>
      <c r="K4271" s="92"/>
    </row>
    <row r="4272" spans="2:11" x14ac:dyDescent="0.2">
      <c r="B4272" s="295"/>
      <c r="C4272" s="295"/>
      <c r="D4272" s="312"/>
      <c r="E4272" s="310"/>
      <c r="F4272" s="310"/>
      <c r="G4272" s="310"/>
      <c r="H4272" s="311"/>
      <c r="I4272" s="249"/>
      <c r="J4272" s="249"/>
      <c r="K4272" s="92"/>
    </row>
    <row r="4273" spans="2:11" x14ac:dyDescent="0.2">
      <c r="B4273" s="295"/>
      <c r="C4273" s="295"/>
      <c r="D4273" s="312"/>
      <c r="E4273" s="310"/>
      <c r="F4273" s="310"/>
      <c r="G4273" s="310"/>
      <c r="H4273" s="311"/>
      <c r="I4273" s="249"/>
      <c r="J4273" s="249"/>
      <c r="K4273" s="92"/>
    </row>
    <row r="4274" spans="2:11" x14ac:dyDescent="0.2">
      <c r="B4274" s="295"/>
      <c r="C4274" s="295"/>
      <c r="D4274" s="312"/>
      <c r="E4274" s="310"/>
      <c r="F4274" s="310"/>
      <c r="G4274" s="310"/>
      <c r="H4274" s="311"/>
      <c r="I4274" s="249"/>
      <c r="J4274" s="249"/>
      <c r="K4274" s="92"/>
    </row>
    <row r="4275" spans="2:11" x14ac:dyDescent="0.2">
      <c r="B4275" s="295"/>
      <c r="C4275" s="295"/>
      <c r="D4275" s="312"/>
      <c r="E4275" s="310"/>
      <c r="F4275" s="310"/>
      <c r="G4275" s="310"/>
      <c r="H4275" s="311"/>
      <c r="I4275" s="249"/>
      <c r="J4275" s="249"/>
      <c r="K4275" s="92"/>
    </row>
    <row r="4276" spans="2:11" x14ac:dyDescent="0.2">
      <c r="B4276" s="295"/>
      <c r="C4276" s="295"/>
      <c r="D4276" s="312"/>
      <c r="E4276" s="310"/>
      <c r="F4276" s="310"/>
      <c r="G4276" s="310"/>
      <c r="H4276" s="311"/>
      <c r="I4276" s="249"/>
      <c r="J4276" s="249"/>
      <c r="K4276" s="92"/>
    </row>
    <row r="4277" spans="2:11" x14ac:dyDescent="0.2">
      <c r="B4277" s="295"/>
      <c r="C4277" s="295"/>
      <c r="D4277" s="312"/>
      <c r="E4277" s="310"/>
      <c r="F4277" s="310"/>
      <c r="G4277" s="310"/>
      <c r="H4277" s="311"/>
      <c r="I4277" s="249"/>
      <c r="J4277" s="249"/>
      <c r="K4277" s="92"/>
    </row>
    <row r="4278" spans="2:11" x14ac:dyDescent="0.2">
      <c r="B4278" s="295"/>
      <c r="C4278" s="295"/>
      <c r="D4278" s="312"/>
      <c r="E4278" s="310"/>
      <c r="F4278" s="310"/>
      <c r="G4278" s="310"/>
      <c r="H4278" s="311"/>
      <c r="I4278" s="249"/>
      <c r="J4278" s="249"/>
      <c r="K4278" s="92"/>
    </row>
    <row r="4279" spans="2:11" x14ac:dyDescent="0.2">
      <c r="B4279" s="295"/>
      <c r="C4279" s="295"/>
      <c r="D4279" s="312"/>
      <c r="E4279" s="310"/>
      <c r="F4279" s="310"/>
      <c r="G4279" s="310"/>
      <c r="H4279" s="311"/>
      <c r="I4279" s="249"/>
      <c r="J4279" s="249"/>
      <c r="K4279" s="92"/>
    </row>
    <row r="4280" spans="2:11" x14ac:dyDescent="0.2">
      <c r="B4280" s="295"/>
      <c r="C4280" s="295"/>
      <c r="D4280" s="312"/>
      <c r="E4280" s="310"/>
      <c r="F4280" s="310"/>
      <c r="G4280" s="310"/>
      <c r="H4280" s="311"/>
      <c r="I4280" s="249"/>
      <c r="J4280" s="249"/>
      <c r="K4280" s="92"/>
    </row>
    <row r="4281" spans="2:11" x14ac:dyDescent="0.2">
      <c r="B4281" s="295"/>
      <c r="C4281" s="295"/>
      <c r="D4281" s="312"/>
      <c r="E4281" s="310"/>
      <c r="F4281" s="310"/>
      <c r="G4281" s="310"/>
      <c r="H4281" s="311"/>
      <c r="I4281" s="249"/>
      <c r="J4281" s="249"/>
      <c r="K4281" s="92"/>
    </row>
    <row r="4282" spans="2:11" x14ac:dyDescent="0.2">
      <c r="B4282" s="295"/>
      <c r="C4282" s="295"/>
      <c r="D4282" s="312"/>
      <c r="E4282" s="310"/>
      <c r="F4282" s="310"/>
      <c r="G4282" s="310"/>
      <c r="H4282" s="311"/>
      <c r="I4282" s="249"/>
      <c r="J4282" s="249"/>
      <c r="K4282" s="92"/>
    </row>
    <row r="4283" spans="2:11" x14ac:dyDescent="0.2">
      <c r="B4283" s="295"/>
      <c r="C4283" s="295"/>
      <c r="D4283" s="312"/>
      <c r="E4283" s="310"/>
      <c r="F4283" s="310"/>
      <c r="G4283" s="310"/>
      <c r="H4283" s="311"/>
      <c r="I4283" s="249"/>
      <c r="J4283" s="249"/>
      <c r="K4283" s="92"/>
    </row>
    <row r="4284" spans="2:11" x14ac:dyDescent="0.2">
      <c r="B4284" s="295"/>
      <c r="C4284" s="295"/>
      <c r="D4284" s="312"/>
      <c r="E4284" s="310"/>
      <c r="F4284" s="310"/>
      <c r="G4284" s="310"/>
      <c r="H4284" s="311"/>
      <c r="I4284" s="249"/>
      <c r="J4284" s="249"/>
      <c r="K4284" s="92"/>
    </row>
    <row r="4285" spans="2:11" x14ac:dyDescent="0.2">
      <c r="B4285" s="295"/>
      <c r="C4285" s="295"/>
      <c r="D4285" s="312"/>
      <c r="E4285" s="310"/>
      <c r="F4285" s="310"/>
      <c r="G4285" s="310"/>
      <c r="H4285" s="311"/>
      <c r="I4285" s="249"/>
      <c r="J4285" s="249"/>
      <c r="K4285" s="92"/>
    </row>
    <row r="4286" spans="2:11" x14ac:dyDescent="0.2">
      <c r="B4286" s="295"/>
      <c r="C4286" s="295"/>
      <c r="D4286" s="312"/>
      <c r="E4286" s="310"/>
      <c r="F4286" s="310"/>
      <c r="G4286" s="310"/>
      <c r="H4286" s="311"/>
      <c r="I4286" s="249"/>
      <c r="J4286" s="249"/>
      <c r="K4286" s="92"/>
    </row>
    <row r="4287" spans="2:11" x14ac:dyDescent="0.2">
      <c r="B4287" s="295"/>
      <c r="C4287" s="295"/>
      <c r="D4287" s="312"/>
      <c r="E4287" s="310"/>
      <c r="F4287" s="310"/>
      <c r="G4287" s="310"/>
      <c r="H4287" s="311"/>
      <c r="I4287" s="249"/>
      <c r="J4287" s="249"/>
      <c r="K4287" s="92"/>
    </row>
    <row r="4288" spans="2:11" x14ac:dyDescent="0.2">
      <c r="B4288" s="295"/>
      <c r="C4288" s="295"/>
      <c r="D4288" s="312"/>
      <c r="E4288" s="310"/>
      <c r="F4288" s="310"/>
      <c r="G4288" s="310"/>
      <c r="H4288" s="311"/>
      <c r="I4288" s="249"/>
      <c r="J4288" s="249"/>
      <c r="K4288" s="92"/>
    </row>
    <row r="4289" spans="2:11" x14ac:dyDescent="0.2">
      <c r="B4289" s="295"/>
      <c r="C4289" s="295"/>
      <c r="D4289" s="312"/>
      <c r="E4289" s="310"/>
      <c r="F4289" s="310"/>
      <c r="G4289" s="310"/>
      <c r="H4289" s="311"/>
      <c r="I4289" s="249"/>
      <c r="J4289" s="249"/>
      <c r="K4289" s="92"/>
    </row>
    <row r="4290" spans="2:11" x14ac:dyDescent="0.2">
      <c r="B4290" s="295"/>
      <c r="C4290" s="295"/>
      <c r="D4290" s="312"/>
      <c r="E4290" s="310"/>
      <c r="F4290" s="310"/>
      <c r="G4290" s="310"/>
      <c r="H4290" s="311"/>
      <c r="I4290" s="249"/>
      <c r="J4290" s="249"/>
      <c r="K4290" s="92"/>
    </row>
    <row r="4291" spans="2:11" x14ac:dyDescent="0.2">
      <c r="B4291" s="295"/>
      <c r="C4291" s="295"/>
      <c r="D4291" s="312"/>
      <c r="E4291" s="310"/>
      <c r="F4291" s="310"/>
      <c r="G4291" s="310"/>
      <c r="H4291" s="311"/>
      <c r="I4291" s="249"/>
      <c r="J4291" s="249"/>
      <c r="K4291" s="92"/>
    </row>
    <row r="4292" spans="2:11" x14ac:dyDescent="0.2">
      <c r="B4292" s="295"/>
      <c r="C4292" s="295"/>
      <c r="D4292" s="312"/>
      <c r="E4292" s="310"/>
      <c r="F4292" s="310"/>
      <c r="G4292" s="310"/>
      <c r="H4292" s="311"/>
      <c r="I4292" s="249"/>
      <c r="J4292" s="249"/>
      <c r="K4292" s="92"/>
    </row>
    <row r="4293" spans="2:11" x14ac:dyDescent="0.2">
      <c r="B4293" s="295"/>
      <c r="C4293" s="295"/>
      <c r="D4293" s="312"/>
      <c r="E4293" s="310"/>
      <c r="F4293" s="310"/>
      <c r="G4293" s="310"/>
      <c r="H4293" s="311"/>
      <c r="I4293" s="249"/>
      <c r="J4293" s="249"/>
      <c r="K4293" s="92"/>
    </row>
    <row r="4294" spans="2:11" x14ac:dyDescent="0.2">
      <c r="B4294" s="295"/>
      <c r="C4294" s="295"/>
      <c r="D4294" s="312"/>
      <c r="E4294" s="310"/>
      <c r="F4294" s="310"/>
      <c r="G4294" s="310"/>
      <c r="H4294" s="311"/>
      <c r="I4294" s="249"/>
      <c r="J4294" s="249"/>
      <c r="K4294" s="92"/>
    </row>
    <row r="4295" spans="2:11" x14ac:dyDescent="0.2">
      <c r="B4295" s="295"/>
      <c r="C4295" s="295"/>
      <c r="D4295" s="312"/>
      <c r="E4295" s="310"/>
      <c r="F4295" s="310"/>
      <c r="G4295" s="310"/>
      <c r="H4295" s="311"/>
      <c r="I4295" s="249"/>
      <c r="J4295" s="249"/>
      <c r="K4295" s="92"/>
    </row>
    <row r="4296" spans="2:11" x14ac:dyDescent="0.2">
      <c r="B4296" s="295"/>
      <c r="C4296" s="295"/>
      <c r="D4296" s="312"/>
      <c r="E4296" s="310"/>
      <c r="F4296" s="310"/>
      <c r="G4296" s="310"/>
      <c r="H4296" s="311"/>
      <c r="I4296" s="249"/>
      <c r="J4296" s="249"/>
      <c r="K4296" s="92"/>
    </row>
    <row r="4297" spans="2:11" x14ac:dyDescent="0.2">
      <c r="B4297" s="295"/>
      <c r="C4297" s="295"/>
      <c r="D4297" s="312"/>
      <c r="E4297" s="310"/>
      <c r="F4297" s="310"/>
      <c r="G4297" s="310"/>
      <c r="H4297" s="311"/>
      <c r="I4297" s="249"/>
      <c r="J4297" s="249"/>
      <c r="K4297" s="92"/>
    </row>
    <row r="4298" spans="2:11" x14ac:dyDescent="0.2">
      <c r="B4298" s="295"/>
      <c r="C4298" s="295"/>
      <c r="D4298" s="312"/>
      <c r="E4298" s="310"/>
      <c r="F4298" s="310"/>
      <c r="G4298" s="310"/>
      <c r="H4298" s="311"/>
      <c r="I4298" s="249"/>
      <c r="J4298" s="249"/>
      <c r="K4298" s="92"/>
    </row>
    <row r="4299" spans="2:11" x14ac:dyDescent="0.2">
      <c r="B4299" s="295"/>
      <c r="C4299" s="295"/>
      <c r="D4299" s="312"/>
      <c r="E4299" s="310"/>
      <c r="F4299" s="310"/>
      <c r="G4299" s="310"/>
      <c r="H4299" s="311"/>
      <c r="I4299" s="249"/>
      <c r="J4299" s="249"/>
      <c r="K4299" s="92"/>
    </row>
    <row r="4300" spans="2:11" x14ac:dyDescent="0.2">
      <c r="B4300" s="295"/>
      <c r="C4300" s="295"/>
      <c r="D4300" s="312"/>
      <c r="E4300" s="310"/>
      <c r="F4300" s="310"/>
      <c r="G4300" s="310"/>
      <c r="H4300" s="311"/>
      <c r="I4300" s="249"/>
      <c r="J4300" s="249"/>
      <c r="K4300" s="92"/>
    </row>
    <row r="4301" spans="2:11" x14ac:dyDescent="0.2">
      <c r="B4301" s="295"/>
      <c r="C4301" s="295"/>
      <c r="D4301" s="312"/>
      <c r="E4301" s="310"/>
      <c r="F4301" s="310"/>
      <c r="G4301" s="310"/>
      <c r="H4301" s="311"/>
      <c r="I4301" s="249"/>
      <c r="J4301" s="249"/>
      <c r="K4301" s="92"/>
    </row>
    <row r="4302" spans="2:11" x14ac:dyDescent="0.2">
      <c r="B4302" s="295"/>
      <c r="C4302" s="295"/>
      <c r="D4302" s="312"/>
      <c r="E4302" s="310"/>
      <c r="F4302" s="310"/>
      <c r="G4302" s="310"/>
      <c r="H4302" s="311"/>
      <c r="I4302" s="249"/>
      <c r="J4302" s="249"/>
      <c r="K4302" s="92"/>
    </row>
    <row r="4303" spans="2:11" x14ac:dyDescent="0.2">
      <c r="B4303" s="295"/>
      <c r="C4303" s="295"/>
      <c r="D4303" s="312"/>
      <c r="E4303" s="310"/>
      <c r="F4303" s="310"/>
      <c r="G4303" s="310"/>
      <c r="H4303" s="311"/>
      <c r="I4303" s="249"/>
      <c r="J4303" s="249"/>
      <c r="K4303" s="92"/>
    </row>
    <row r="4304" spans="2:11" x14ac:dyDescent="0.2">
      <c r="B4304" s="295"/>
      <c r="C4304" s="295"/>
      <c r="D4304" s="312"/>
      <c r="E4304" s="310"/>
      <c r="F4304" s="310"/>
      <c r="G4304" s="310"/>
      <c r="H4304" s="311"/>
      <c r="I4304" s="249"/>
      <c r="J4304" s="249"/>
      <c r="K4304" s="92"/>
    </row>
    <row r="4305" spans="2:11" x14ac:dyDescent="0.2">
      <c r="B4305" s="295"/>
      <c r="C4305" s="295"/>
      <c r="D4305" s="312"/>
      <c r="E4305" s="310"/>
      <c r="F4305" s="310"/>
      <c r="G4305" s="310"/>
      <c r="H4305" s="311"/>
      <c r="I4305" s="249"/>
      <c r="J4305" s="249"/>
      <c r="K4305" s="92"/>
    </row>
    <row r="4306" spans="2:11" x14ac:dyDescent="0.2">
      <c r="B4306" s="295"/>
      <c r="C4306" s="295"/>
      <c r="D4306" s="312"/>
      <c r="E4306" s="310"/>
      <c r="F4306" s="310"/>
      <c r="G4306" s="310"/>
      <c r="H4306" s="311"/>
      <c r="I4306" s="249"/>
      <c r="J4306" s="249"/>
      <c r="K4306" s="92"/>
    </row>
    <row r="4307" spans="2:11" x14ac:dyDescent="0.2">
      <c r="B4307" s="295"/>
      <c r="C4307" s="295"/>
      <c r="D4307" s="312"/>
      <c r="E4307" s="310"/>
      <c r="F4307" s="310"/>
      <c r="G4307" s="310"/>
      <c r="H4307" s="311"/>
      <c r="I4307" s="249"/>
      <c r="J4307" s="249"/>
      <c r="K4307" s="92"/>
    </row>
    <row r="4308" spans="2:11" x14ac:dyDescent="0.2">
      <c r="B4308" s="295"/>
      <c r="C4308" s="295"/>
      <c r="D4308" s="312"/>
      <c r="E4308" s="310"/>
      <c r="F4308" s="310"/>
      <c r="G4308" s="310"/>
      <c r="H4308" s="311"/>
      <c r="I4308" s="249"/>
      <c r="J4308" s="249"/>
      <c r="K4308" s="92"/>
    </row>
    <row r="4309" spans="2:11" x14ac:dyDescent="0.2">
      <c r="B4309" s="295"/>
      <c r="C4309" s="295"/>
      <c r="D4309" s="312"/>
      <c r="E4309" s="310"/>
      <c r="F4309" s="310"/>
      <c r="G4309" s="310"/>
      <c r="H4309" s="311"/>
      <c r="I4309" s="249"/>
      <c r="J4309" s="249"/>
      <c r="K4309" s="92"/>
    </row>
    <row r="4310" spans="2:11" x14ac:dyDescent="0.2">
      <c r="B4310" s="295"/>
      <c r="C4310" s="295"/>
      <c r="D4310" s="312"/>
      <c r="E4310" s="310"/>
      <c r="F4310" s="310"/>
      <c r="G4310" s="310"/>
      <c r="H4310" s="311"/>
      <c r="I4310" s="249"/>
      <c r="J4310" s="249"/>
      <c r="K4310" s="92"/>
    </row>
    <row r="4311" spans="2:11" x14ac:dyDescent="0.2">
      <c r="B4311" s="295"/>
      <c r="C4311" s="295"/>
      <c r="D4311" s="312"/>
      <c r="E4311" s="310"/>
      <c r="F4311" s="310"/>
      <c r="G4311" s="310"/>
      <c r="H4311" s="311"/>
      <c r="I4311" s="249"/>
      <c r="J4311" s="249"/>
      <c r="K4311" s="92"/>
    </row>
    <row r="4312" spans="2:11" x14ac:dyDescent="0.2">
      <c r="B4312" s="295"/>
      <c r="C4312" s="295"/>
      <c r="D4312" s="312"/>
      <c r="E4312" s="310"/>
      <c r="F4312" s="310"/>
      <c r="G4312" s="310"/>
      <c r="H4312" s="311"/>
      <c r="I4312" s="249"/>
      <c r="J4312" s="249"/>
      <c r="K4312" s="92"/>
    </row>
    <row r="4313" spans="2:11" x14ac:dyDescent="0.2">
      <c r="B4313" s="295"/>
      <c r="C4313" s="295"/>
      <c r="D4313" s="312"/>
      <c r="E4313" s="310"/>
      <c r="F4313" s="310"/>
      <c r="G4313" s="310"/>
      <c r="H4313" s="311"/>
      <c r="I4313" s="249"/>
      <c r="J4313" s="249"/>
      <c r="K4313" s="92"/>
    </row>
    <row r="4314" spans="2:11" x14ac:dyDescent="0.2">
      <c r="B4314" s="295"/>
      <c r="C4314" s="295"/>
      <c r="D4314" s="312"/>
      <c r="E4314" s="310"/>
      <c r="F4314" s="310"/>
      <c r="G4314" s="310"/>
      <c r="H4314" s="311"/>
      <c r="I4314" s="249"/>
      <c r="J4314" s="249"/>
      <c r="K4314" s="92"/>
    </row>
    <row r="4315" spans="2:11" x14ac:dyDescent="0.2">
      <c r="B4315" s="295"/>
      <c r="C4315" s="295"/>
      <c r="D4315" s="312"/>
      <c r="E4315" s="310"/>
      <c r="F4315" s="310"/>
      <c r="G4315" s="310"/>
      <c r="H4315" s="311"/>
      <c r="I4315" s="249"/>
      <c r="J4315" s="249"/>
      <c r="K4315" s="92"/>
    </row>
    <row r="4316" spans="2:11" x14ac:dyDescent="0.2">
      <c r="B4316" s="295"/>
      <c r="C4316" s="295"/>
      <c r="D4316" s="312"/>
      <c r="E4316" s="310"/>
      <c r="F4316" s="310"/>
      <c r="G4316" s="310"/>
      <c r="H4316" s="311"/>
      <c r="I4316" s="249"/>
      <c r="J4316" s="249"/>
      <c r="K4316" s="92"/>
    </row>
    <row r="4317" spans="2:11" x14ac:dyDescent="0.2">
      <c r="B4317" s="295"/>
      <c r="C4317" s="295"/>
      <c r="D4317" s="312"/>
      <c r="E4317" s="310"/>
      <c r="F4317" s="310"/>
      <c r="G4317" s="310"/>
      <c r="H4317" s="311"/>
      <c r="I4317" s="249"/>
      <c r="J4317" s="249"/>
      <c r="K4317" s="92"/>
    </row>
    <row r="4318" spans="2:11" x14ac:dyDescent="0.2">
      <c r="B4318" s="295"/>
      <c r="C4318" s="295"/>
      <c r="D4318" s="312"/>
      <c r="E4318" s="310"/>
      <c r="F4318" s="310"/>
      <c r="G4318" s="310"/>
      <c r="H4318" s="311"/>
      <c r="I4318" s="249"/>
      <c r="J4318" s="249"/>
      <c r="K4318" s="92"/>
    </row>
    <row r="4319" spans="2:11" x14ac:dyDescent="0.2">
      <c r="B4319" s="295"/>
      <c r="C4319" s="295"/>
      <c r="D4319" s="312"/>
      <c r="E4319" s="310"/>
      <c r="F4319" s="310"/>
      <c r="G4319" s="310"/>
      <c r="H4319" s="311"/>
      <c r="I4319" s="249"/>
      <c r="J4319" s="249"/>
      <c r="K4319" s="92"/>
    </row>
    <row r="4320" spans="2:11" x14ac:dyDescent="0.2">
      <c r="B4320" s="295"/>
      <c r="C4320" s="295"/>
      <c r="D4320" s="312"/>
      <c r="E4320" s="310"/>
      <c r="F4320" s="310"/>
      <c r="G4320" s="310"/>
      <c r="H4320" s="311"/>
      <c r="I4320" s="249"/>
      <c r="J4320" s="249"/>
      <c r="K4320" s="92"/>
    </row>
    <row r="4321" spans="2:11" x14ac:dyDescent="0.2">
      <c r="B4321" s="295"/>
      <c r="C4321" s="295"/>
      <c r="D4321" s="312"/>
      <c r="E4321" s="310"/>
      <c r="F4321" s="310"/>
      <c r="G4321" s="310"/>
      <c r="H4321" s="311"/>
      <c r="I4321" s="249"/>
      <c r="J4321" s="249"/>
      <c r="K4321" s="92"/>
    </row>
    <row r="4322" spans="2:11" x14ac:dyDescent="0.2">
      <c r="B4322" s="295"/>
      <c r="C4322" s="295"/>
      <c r="D4322" s="312"/>
      <c r="E4322" s="310"/>
      <c r="F4322" s="310"/>
      <c r="G4322" s="310"/>
      <c r="H4322" s="311"/>
      <c r="I4322" s="249"/>
      <c r="J4322" s="249"/>
      <c r="K4322" s="92"/>
    </row>
    <row r="4323" spans="2:11" x14ac:dyDescent="0.2">
      <c r="B4323" s="295"/>
      <c r="C4323" s="295"/>
      <c r="D4323" s="312"/>
      <c r="E4323" s="310"/>
      <c r="F4323" s="310"/>
      <c r="G4323" s="310"/>
      <c r="H4323" s="311"/>
      <c r="I4323" s="249"/>
      <c r="J4323" s="249"/>
      <c r="K4323" s="92"/>
    </row>
    <row r="4324" spans="2:11" x14ac:dyDescent="0.2">
      <c r="B4324" s="295"/>
      <c r="C4324" s="295"/>
      <c r="D4324" s="312"/>
      <c r="E4324" s="310"/>
      <c r="F4324" s="310"/>
      <c r="G4324" s="310"/>
      <c r="H4324" s="311"/>
      <c r="I4324" s="249"/>
      <c r="J4324" s="249"/>
      <c r="K4324" s="92"/>
    </row>
    <row r="4325" spans="2:11" x14ac:dyDescent="0.2">
      <c r="B4325" s="295"/>
      <c r="C4325" s="295"/>
      <c r="D4325" s="312"/>
      <c r="E4325" s="310"/>
      <c r="F4325" s="310"/>
      <c r="G4325" s="310"/>
      <c r="H4325" s="311"/>
      <c r="I4325" s="249"/>
      <c r="J4325" s="249"/>
      <c r="K4325" s="92"/>
    </row>
    <row r="4326" spans="2:11" x14ac:dyDescent="0.2">
      <c r="B4326" s="295"/>
      <c r="C4326" s="295"/>
      <c r="D4326" s="312"/>
      <c r="E4326" s="310"/>
      <c r="F4326" s="310"/>
      <c r="G4326" s="310"/>
      <c r="H4326" s="311"/>
      <c r="I4326" s="249"/>
      <c r="J4326" s="249"/>
      <c r="K4326" s="92"/>
    </row>
    <row r="4327" spans="2:11" x14ac:dyDescent="0.2">
      <c r="B4327" s="295"/>
      <c r="C4327" s="295"/>
      <c r="D4327" s="312"/>
      <c r="E4327" s="310"/>
      <c r="F4327" s="310"/>
      <c r="G4327" s="310"/>
      <c r="H4327" s="311"/>
      <c r="I4327" s="249"/>
      <c r="J4327" s="249"/>
      <c r="K4327" s="92"/>
    </row>
    <row r="4328" spans="2:11" x14ac:dyDescent="0.2">
      <c r="B4328" s="295"/>
      <c r="C4328" s="295"/>
      <c r="D4328" s="312"/>
      <c r="E4328" s="310"/>
      <c r="F4328" s="310"/>
      <c r="G4328" s="310"/>
      <c r="H4328" s="311"/>
      <c r="I4328" s="249"/>
      <c r="J4328" s="249"/>
      <c r="K4328" s="92"/>
    </row>
    <row r="4329" spans="2:11" x14ac:dyDescent="0.2">
      <c r="B4329" s="295"/>
      <c r="C4329" s="295"/>
      <c r="D4329" s="312"/>
      <c r="E4329" s="310"/>
      <c r="F4329" s="310"/>
      <c r="G4329" s="310"/>
      <c r="H4329" s="311"/>
      <c r="I4329" s="249"/>
      <c r="J4329" s="249"/>
      <c r="K4329" s="92"/>
    </row>
    <row r="4330" spans="2:11" x14ac:dyDescent="0.2">
      <c r="B4330" s="295"/>
      <c r="C4330" s="295"/>
      <c r="D4330" s="312"/>
      <c r="E4330" s="310"/>
      <c r="F4330" s="310"/>
      <c r="G4330" s="310"/>
      <c r="H4330" s="311"/>
      <c r="I4330" s="249"/>
      <c r="J4330" s="249"/>
      <c r="K4330" s="92"/>
    </row>
    <row r="4331" spans="2:11" x14ac:dyDescent="0.2">
      <c r="B4331" s="295"/>
      <c r="C4331" s="295"/>
      <c r="D4331" s="312"/>
      <c r="E4331" s="310"/>
      <c r="F4331" s="310"/>
      <c r="G4331" s="310"/>
      <c r="H4331" s="311"/>
      <c r="I4331" s="249"/>
      <c r="J4331" s="249"/>
      <c r="K4331" s="92"/>
    </row>
    <row r="4332" spans="2:11" x14ac:dyDescent="0.2">
      <c r="B4332" s="295"/>
      <c r="C4332" s="295"/>
      <c r="D4332" s="312"/>
      <c r="E4332" s="310"/>
      <c r="F4332" s="310"/>
      <c r="G4332" s="310"/>
      <c r="H4332" s="311"/>
      <c r="I4332" s="249"/>
      <c r="J4332" s="249"/>
      <c r="K4332" s="92"/>
    </row>
    <row r="4333" spans="2:11" x14ac:dyDescent="0.2">
      <c r="B4333" s="295"/>
      <c r="C4333" s="295"/>
      <c r="D4333" s="312"/>
      <c r="E4333" s="310"/>
      <c r="F4333" s="310"/>
      <c r="G4333" s="310"/>
      <c r="H4333" s="311"/>
      <c r="I4333" s="249"/>
      <c r="J4333" s="249"/>
      <c r="K4333" s="92"/>
    </row>
    <row r="4334" spans="2:11" x14ac:dyDescent="0.2">
      <c r="B4334" s="295"/>
      <c r="C4334" s="295"/>
      <c r="D4334" s="312"/>
      <c r="E4334" s="310"/>
      <c r="F4334" s="310"/>
      <c r="G4334" s="310"/>
      <c r="H4334" s="311"/>
      <c r="I4334" s="249"/>
      <c r="J4334" s="249"/>
      <c r="K4334" s="92"/>
    </row>
    <row r="4335" spans="2:11" x14ac:dyDescent="0.2">
      <c r="B4335" s="295"/>
      <c r="C4335" s="295"/>
      <c r="D4335" s="312"/>
      <c r="E4335" s="310"/>
      <c r="F4335" s="310"/>
      <c r="G4335" s="310"/>
      <c r="H4335" s="311"/>
      <c r="I4335" s="249"/>
      <c r="J4335" s="249"/>
      <c r="K4335" s="92"/>
    </row>
    <row r="4336" spans="2:11" x14ac:dyDescent="0.2">
      <c r="B4336" s="295"/>
      <c r="C4336" s="295"/>
      <c r="D4336" s="312"/>
      <c r="E4336" s="310"/>
      <c r="F4336" s="310"/>
      <c r="G4336" s="310"/>
      <c r="H4336" s="311"/>
      <c r="I4336" s="249"/>
      <c r="J4336" s="249"/>
      <c r="K4336" s="92"/>
    </row>
    <row r="4337" spans="2:11" x14ac:dyDescent="0.2">
      <c r="B4337" s="295"/>
      <c r="C4337" s="295"/>
      <c r="D4337" s="312"/>
      <c r="E4337" s="310"/>
      <c r="F4337" s="310"/>
      <c r="G4337" s="310"/>
      <c r="H4337" s="311"/>
      <c r="I4337" s="249"/>
      <c r="J4337" s="249"/>
      <c r="K4337" s="92"/>
    </row>
    <row r="4338" spans="2:11" x14ac:dyDescent="0.2">
      <c r="B4338" s="295"/>
      <c r="C4338" s="295"/>
      <c r="D4338" s="312"/>
      <c r="E4338" s="310"/>
      <c r="F4338" s="310"/>
      <c r="G4338" s="310"/>
      <c r="H4338" s="311"/>
      <c r="I4338" s="249"/>
      <c r="J4338" s="249"/>
      <c r="K4338" s="92"/>
    </row>
    <row r="4339" spans="2:11" x14ac:dyDescent="0.2">
      <c r="B4339" s="295"/>
      <c r="C4339" s="295"/>
      <c r="D4339" s="312"/>
      <c r="E4339" s="310"/>
      <c r="F4339" s="310"/>
      <c r="G4339" s="310"/>
      <c r="H4339" s="311"/>
      <c r="I4339" s="249"/>
      <c r="J4339" s="249"/>
      <c r="K4339" s="92"/>
    </row>
    <row r="4340" spans="2:11" x14ac:dyDescent="0.2">
      <c r="B4340" s="295"/>
      <c r="C4340" s="295"/>
      <c r="D4340" s="312"/>
      <c r="E4340" s="310"/>
      <c r="F4340" s="310"/>
      <c r="G4340" s="310"/>
      <c r="H4340" s="311"/>
      <c r="I4340" s="249"/>
      <c r="J4340" s="249"/>
      <c r="K4340" s="92"/>
    </row>
    <row r="4341" spans="2:11" x14ac:dyDescent="0.2">
      <c r="B4341" s="295"/>
      <c r="C4341" s="295"/>
      <c r="D4341" s="312"/>
      <c r="E4341" s="310"/>
      <c r="F4341" s="310"/>
      <c r="G4341" s="310"/>
      <c r="H4341" s="311"/>
      <c r="I4341" s="249"/>
      <c r="J4341" s="249"/>
      <c r="K4341" s="92"/>
    </row>
    <row r="4342" spans="2:11" x14ac:dyDescent="0.2">
      <c r="B4342" s="295"/>
      <c r="C4342" s="295"/>
      <c r="D4342" s="312"/>
      <c r="E4342" s="310"/>
      <c r="F4342" s="310"/>
      <c r="G4342" s="310"/>
      <c r="H4342" s="311"/>
      <c r="I4342" s="249"/>
      <c r="J4342" s="249"/>
      <c r="K4342" s="92"/>
    </row>
    <row r="4343" spans="2:11" x14ac:dyDescent="0.2">
      <c r="B4343" s="295"/>
      <c r="C4343" s="295"/>
      <c r="D4343" s="312"/>
      <c r="E4343" s="310"/>
      <c r="F4343" s="310"/>
      <c r="G4343" s="310"/>
      <c r="H4343" s="311"/>
      <c r="I4343" s="249"/>
      <c r="J4343" s="249"/>
      <c r="K4343" s="92"/>
    </row>
    <row r="4344" spans="2:11" x14ac:dyDescent="0.2">
      <c r="B4344" s="295"/>
      <c r="C4344" s="295"/>
      <c r="D4344" s="312"/>
      <c r="E4344" s="310"/>
      <c r="F4344" s="310"/>
      <c r="G4344" s="310"/>
      <c r="H4344" s="311"/>
      <c r="I4344" s="249"/>
      <c r="J4344" s="249"/>
      <c r="K4344" s="92"/>
    </row>
    <row r="4345" spans="2:11" x14ac:dyDescent="0.2">
      <c r="B4345" s="295"/>
      <c r="C4345" s="295"/>
      <c r="D4345" s="312"/>
      <c r="E4345" s="310"/>
      <c r="F4345" s="310"/>
      <c r="G4345" s="310"/>
      <c r="H4345" s="311"/>
      <c r="I4345" s="249"/>
      <c r="J4345" s="249"/>
      <c r="K4345" s="92"/>
    </row>
    <row r="4346" spans="2:11" x14ac:dyDescent="0.2">
      <c r="B4346" s="295"/>
      <c r="C4346" s="295"/>
      <c r="D4346" s="312"/>
      <c r="E4346" s="310"/>
      <c r="F4346" s="310"/>
      <c r="G4346" s="310"/>
      <c r="H4346" s="311"/>
      <c r="I4346" s="249"/>
      <c r="J4346" s="249"/>
      <c r="K4346" s="92"/>
    </row>
    <row r="4347" spans="2:11" x14ac:dyDescent="0.2">
      <c r="B4347" s="295"/>
      <c r="C4347" s="295"/>
      <c r="D4347" s="312"/>
      <c r="E4347" s="310"/>
      <c r="F4347" s="310"/>
      <c r="G4347" s="310"/>
      <c r="H4347" s="311"/>
      <c r="I4347" s="249"/>
      <c r="J4347" s="249"/>
      <c r="K4347" s="92"/>
    </row>
    <row r="4348" spans="2:11" x14ac:dyDescent="0.2">
      <c r="B4348" s="295"/>
      <c r="C4348" s="295"/>
      <c r="D4348" s="312"/>
      <c r="E4348" s="310"/>
      <c r="F4348" s="310"/>
      <c r="G4348" s="310"/>
      <c r="H4348" s="311"/>
      <c r="I4348" s="249"/>
      <c r="J4348" s="249"/>
      <c r="K4348" s="92"/>
    </row>
    <row r="4349" spans="2:11" x14ac:dyDescent="0.2">
      <c r="B4349" s="295"/>
      <c r="C4349" s="295"/>
      <c r="D4349" s="312"/>
      <c r="E4349" s="310"/>
      <c r="F4349" s="310"/>
      <c r="G4349" s="310"/>
      <c r="H4349" s="311"/>
      <c r="I4349" s="249"/>
      <c r="J4349" s="249"/>
      <c r="K4349" s="92"/>
    </row>
    <row r="4350" spans="2:11" x14ac:dyDescent="0.2">
      <c r="B4350" s="295"/>
      <c r="C4350" s="295"/>
      <c r="D4350" s="312"/>
      <c r="E4350" s="310"/>
      <c r="F4350" s="310"/>
      <c r="G4350" s="310"/>
      <c r="H4350" s="311"/>
      <c r="I4350" s="249"/>
      <c r="J4350" s="249"/>
      <c r="K4350" s="92"/>
    </row>
    <row r="4351" spans="2:11" x14ac:dyDescent="0.2">
      <c r="B4351" s="295"/>
      <c r="C4351" s="295"/>
      <c r="D4351" s="312"/>
      <c r="E4351" s="310"/>
      <c r="F4351" s="310"/>
      <c r="G4351" s="310"/>
      <c r="H4351" s="311"/>
      <c r="I4351" s="249"/>
      <c r="J4351" s="249"/>
      <c r="K4351" s="92"/>
    </row>
    <row r="4352" spans="2:11" x14ac:dyDescent="0.2">
      <c r="B4352" s="295"/>
      <c r="C4352" s="295"/>
      <c r="D4352" s="312"/>
      <c r="E4352" s="310"/>
      <c r="F4352" s="310"/>
      <c r="G4352" s="310"/>
      <c r="H4352" s="311"/>
      <c r="I4352" s="249"/>
      <c r="J4352" s="249"/>
      <c r="K4352" s="92"/>
    </row>
    <row r="4353" spans="2:11" x14ac:dyDescent="0.2">
      <c r="B4353" s="295"/>
      <c r="C4353" s="295"/>
      <c r="D4353" s="312"/>
      <c r="E4353" s="310"/>
      <c r="F4353" s="310"/>
      <c r="G4353" s="310"/>
      <c r="H4353" s="311"/>
      <c r="I4353" s="249"/>
      <c r="J4353" s="249"/>
      <c r="K4353" s="92"/>
    </row>
    <row r="4354" spans="2:11" x14ac:dyDescent="0.2">
      <c r="B4354" s="295"/>
      <c r="C4354" s="295"/>
      <c r="D4354" s="312"/>
      <c r="E4354" s="310"/>
      <c r="F4354" s="310"/>
      <c r="G4354" s="310"/>
      <c r="H4354" s="311"/>
      <c r="I4354" s="249"/>
      <c r="J4354" s="249"/>
      <c r="K4354" s="92"/>
    </row>
    <row r="4355" spans="2:11" x14ac:dyDescent="0.2">
      <c r="B4355" s="295"/>
      <c r="C4355" s="295"/>
      <c r="D4355" s="312"/>
      <c r="E4355" s="310"/>
      <c r="F4355" s="310"/>
      <c r="G4355" s="310"/>
      <c r="H4355" s="311"/>
      <c r="I4355" s="249"/>
      <c r="J4355" s="249"/>
      <c r="K4355" s="92"/>
    </row>
    <row r="4356" spans="2:11" x14ac:dyDescent="0.2">
      <c r="B4356" s="295"/>
      <c r="C4356" s="295"/>
      <c r="D4356" s="312"/>
      <c r="E4356" s="310"/>
      <c r="F4356" s="310"/>
      <c r="G4356" s="310"/>
      <c r="H4356" s="311"/>
      <c r="I4356" s="249"/>
      <c r="J4356" s="249"/>
      <c r="K4356" s="92"/>
    </row>
    <row r="4357" spans="2:11" x14ac:dyDescent="0.2">
      <c r="B4357" s="295"/>
      <c r="C4357" s="295"/>
      <c r="D4357" s="312"/>
      <c r="E4357" s="310"/>
      <c r="F4357" s="310"/>
      <c r="G4357" s="310"/>
      <c r="H4357" s="311"/>
      <c r="I4357" s="249"/>
      <c r="J4357" s="249"/>
      <c r="K4357" s="92"/>
    </row>
    <row r="4358" spans="2:11" x14ac:dyDescent="0.2">
      <c r="B4358" s="295"/>
      <c r="C4358" s="295"/>
      <c r="D4358" s="312"/>
      <c r="E4358" s="310"/>
      <c r="F4358" s="310"/>
      <c r="G4358" s="310"/>
      <c r="H4358" s="311"/>
      <c r="I4358" s="249"/>
      <c r="J4358" s="249"/>
      <c r="K4358" s="92"/>
    </row>
    <row r="4359" spans="2:11" x14ac:dyDescent="0.2">
      <c r="B4359" s="295"/>
      <c r="C4359" s="295"/>
      <c r="D4359" s="312"/>
      <c r="E4359" s="310"/>
      <c r="F4359" s="310"/>
      <c r="G4359" s="310"/>
      <c r="H4359" s="311"/>
      <c r="I4359" s="249"/>
      <c r="J4359" s="249"/>
      <c r="K4359" s="92"/>
    </row>
    <row r="4360" spans="2:11" x14ac:dyDescent="0.2">
      <c r="B4360" s="295"/>
      <c r="C4360" s="295"/>
      <c r="D4360" s="312"/>
      <c r="E4360" s="310"/>
      <c r="F4360" s="310"/>
      <c r="G4360" s="310"/>
      <c r="H4360" s="311"/>
      <c r="I4360" s="249"/>
      <c r="J4360" s="249"/>
      <c r="K4360" s="92"/>
    </row>
    <row r="4361" spans="2:11" x14ac:dyDescent="0.2">
      <c r="B4361" s="295"/>
      <c r="C4361" s="295"/>
      <c r="D4361" s="312"/>
      <c r="E4361" s="310"/>
      <c r="F4361" s="310"/>
      <c r="G4361" s="310"/>
      <c r="H4361" s="311"/>
      <c r="I4361" s="249"/>
      <c r="J4361" s="249"/>
      <c r="K4361" s="92"/>
    </row>
    <row r="4362" spans="2:11" x14ac:dyDescent="0.2">
      <c r="B4362" s="295"/>
      <c r="C4362" s="295"/>
      <c r="D4362" s="312"/>
      <c r="E4362" s="310"/>
      <c r="F4362" s="310"/>
      <c r="G4362" s="310"/>
      <c r="H4362" s="311"/>
      <c r="I4362" s="249"/>
      <c r="J4362" s="249"/>
      <c r="K4362" s="92"/>
    </row>
    <row r="4363" spans="2:11" x14ac:dyDescent="0.2">
      <c r="B4363" s="295"/>
      <c r="C4363" s="295"/>
      <c r="D4363" s="312"/>
      <c r="E4363" s="310"/>
      <c r="F4363" s="310"/>
      <c r="G4363" s="310"/>
      <c r="H4363" s="311"/>
      <c r="I4363" s="249"/>
      <c r="J4363" s="249"/>
      <c r="K4363" s="92"/>
    </row>
    <row r="4364" spans="2:11" x14ac:dyDescent="0.2">
      <c r="B4364" s="295"/>
      <c r="C4364" s="295"/>
      <c r="D4364" s="312"/>
      <c r="E4364" s="310"/>
      <c r="F4364" s="310"/>
      <c r="G4364" s="310"/>
      <c r="H4364" s="311"/>
      <c r="I4364" s="249"/>
      <c r="J4364" s="249"/>
      <c r="K4364" s="92"/>
    </row>
    <row r="4365" spans="2:11" x14ac:dyDescent="0.2">
      <c r="B4365" s="295"/>
      <c r="C4365" s="295"/>
      <c r="D4365" s="312"/>
      <c r="E4365" s="310"/>
      <c r="F4365" s="310"/>
      <c r="G4365" s="310"/>
      <c r="H4365" s="311"/>
      <c r="I4365" s="249"/>
      <c r="J4365" s="249"/>
      <c r="K4365" s="92"/>
    </row>
    <row r="4366" spans="2:11" x14ac:dyDescent="0.2">
      <c r="B4366" s="295"/>
      <c r="C4366" s="295"/>
      <c r="D4366" s="312"/>
      <c r="E4366" s="310"/>
      <c r="F4366" s="310"/>
      <c r="G4366" s="310"/>
      <c r="H4366" s="311"/>
      <c r="I4366" s="249"/>
      <c r="J4366" s="249"/>
      <c r="K4366" s="92"/>
    </row>
    <row r="4367" spans="2:11" x14ac:dyDescent="0.2">
      <c r="B4367" s="295"/>
      <c r="C4367" s="295"/>
      <c r="D4367" s="312"/>
      <c r="E4367" s="310"/>
      <c r="F4367" s="310"/>
      <c r="G4367" s="310"/>
      <c r="H4367" s="311"/>
      <c r="I4367" s="249"/>
      <c r="J4367" s="249"/>
      <c r="K4367" s="92"/>
    </row>
    <row r="4368" spans="2:11" x14ac:dyDescent="0.2">
      <c r="B4368" s="295"/>
      <c r="C4368" s="295"/>
      <c r="D4368" s="312"/>
      <c r="E4368" s="310"/>
      <c r="F4368" s="310"/>
      <c r="G4368" s="310"/>
      <c r="H4368" s="311"/>
      <c r="I4368" s="249"/>
      <c r="J4368" s="249"/>
      <c r="K4368" s="92"/>
    </row>
    <row r="4369" spans="2:11" x14ac:dyDescent="0.2">
      <c r="B4369" s="295"/>
      <c r="C4369" s="295"/>
      <c r="D4369" s="312"/>
      <c r="E4369" s="310"/>
      <c r="F4369" s="310"/>
      <c r="G4369" s="310"/>
      <c r="H4369" s="311"/>
      <c r="I4369" s="249"/>
      <c r="J4369" s="249"/>
      <c r="K4369" s="92"/>
    </row>
    <row r="4370" spans="2:11" x14ac:dyDescent="0.2">
      <c r="B4370" s="295"/>
      <c r="C4370" s="295"/>
      <c r="D4370" s="312"/>
      <c r="E4370" s="310"/>
      <c r="F4370" s="310"/>
      <c r="G4370" s="310"/>
      <c r="H4370" s="311"/>
      <c r="I4370" s="249"/>
      <c r="J4370" s="249"/>
      <c r="K4370" s="92"/>
    </row>
    <row r="4371" spans="2:11" x14ac:dyDescent="0.2">
      <c r="B4371" s="295"/>
      <c r="C4371" s="295"/>
      <c r="D4371" s="312"/>
      <c r="E4371" s="310"/>
      <c r="F4371" s="310"/>
      <c r="G4371" s="310"/>
      <c r="H4371" s="311"/>
      <c r="I4371" s="249"/>
      <c r="J4371" s="249"/>
      <c r="K4371" s="92"/>
    </row>
    <row r="4372" spans="2:11" x14ac:dyDescent="0.2">
      <c r="B4372" s="295"/>
      <c r="C4372" s="295"/>
      <c r="D4372" s="312"/>
      <c r="E4372" s="310"/>
      <c r="F4372" s="310"/>
      <c r="G4372" s="310"/>
      <c r="H4372" s="311"/>
      <c r="I4372" s="249"/>
      <c r="J4372" s="249"/>
      <c r="K4372" s="92"/>
    </row>
    <row r="4373" spans="2:11" x14ac:dyDescent="0.2">
      <c r="B4373" s="295"/>
      <c r="C4373" s="295"/>
      <c r="D4373" s="312"/>
      <c r="E4373" s="310"/>
      <c r="F4373" s="310"/>
      <c r="G4373" s="310"/>
      <c r="H4373" s="311"/>
      <c r="I4373" s="249"/>
      <c r="J4373" s="249"/>
      <c r="K4373" s="92"/>
    </row>
    <row r="4374" spans="2:11" x14ac:dyDescent="0.2">
      <c r="B4374" s="295"/>
      <c r="C4374" s="295"/>
      <c r="D4374" s="312"/>
      <c r="E4374" s="310"/>
      <c r="F4374" s="310"/>
      <c r="G4374" s="310"/>
      <c r="H4374" s="311"/>
      <c r="I4374" s="249"/>
      <c r="J4374" s="249"/>
      <c r="K4374" s="92"/>
    </row>
    <row r="4375" spans="2:11" x14ac:dyDescent="0.2">
      <c r="B4375" s="295"/>
      <c r="C4375" s="295"/>
      <c r="D4375" s="312"/>
      <c r="E4375" s="310"/>
      <c r="F4375" s="310"/>
      <c r="G4375" s="310"/>
      <c r="H4375" s="311"/>
      <c r="I4375" s="249"/>
      <c r="J4375" s="249"/>
      <c r="K4375" s="92"/>
    </row>
    <row r="4376" spans="2:11" x14ac:dyDescent="0.2">
      <c r="B4376" s="295"/>
      <c r="C4376" s="295"/>
      <c r="D4376" s="312"/>
      <c r="E4376" s="310"/>
      <c r="F4376" s="310"/>
      <c r="G4376" s="310"/>
      <c r="H4376" s="311"/>
      <c r="I4376" s="249"/>
      <c r="J4376" s="249"/>
      <c r="K4376" s="92"/>
    </row>
    <row r="4377" spans="2:11" x14ac:dyDescent="0.2">
      <c r="B4377" s="295"/>
      <c r="C4377" s="295"/>
      <c r="D4377" s="312"/>
      <c r="E4377" s="310"/>
      <c r="F4377" s="310"/>
      <c r="G4377" s="310"/>
      <c r="H4377" s="311"/>
      <c r="I4377" s="249"/>
      <c r="J4377" s="249"/>
      <c r="K4377" s="92"/>
    </row>
    <row r="4378" spans="2:11" x14ac:dyDescent="0.2">
      <c r="B4378" s="295"/>
      <c r="C4378" s="295"/>
      <c r="D4378" s="312"/>
      <c r="E4378" s="310"/>
      <c r="F4378" s="310"/>
      <c r="G4378" s="310"/>
      <c r="H4378" s="311"/>
      <c r="I4378" s="249"/>
      <c r="J4378" s="249"/>
      <c r="K4378" s="92"/>
    </row>
    <row r="4379" spans="2:11" x14ac:dyDescent="0.2">
      <c r="B4379" s="295"/>
      <c r="C4379" s="295"/>
      <c r="D4379" s="312"/>
      <c r="E4379" s="310"/>
      <c r="F4379" s="310"/>
      <c r="G4379" s="310"/>
      <c r="H4379" s="311"/>
      <c r="I4379" s="249"/>
      <c r="J4379" s="249"/>
      <c r="K4379" s="92"/>
    </row>
    <row r="4380" spans="2:11" x14ac:dyDescent="0.2">
      <c r="B4380" s="295"/>
      <c r="C4380" s="295"/>
      <c r="D4380" s="312"/>
      <c r="E4380" s="310"/>
      <c r="F4380" s="310"/>
      <c r="G4380" s="310"/>
      <c r="H4380" s="311"/>
      <c r="I4380" s="249"/>
      <c r="J4380" s="249"/>
      <c r="K4380" s="92"/>
    </row>
    <row r="4381" spans="2:11" x14ac:dyDescent="0.2">
      <c r="B4381" s="295"/>
      <c r="C4381" s="295"/>
      <c r="D4381" s="312"/>
      <c r="E4381" s="310"/>
      <c r="F4381" s="310"/>
      <c r="G4381" s="310"/>
      <c r="H4381" s="311"/>
      <c r="I4381" s="249"/>
      <c r="J4381" s="249"/>
      <c r="K4381" s="92"/>
    </row>
    <row r="4382" spans="2:11" x14ac:dyDescent="0.2">
      <c r="B4382" s="295"/>
      <c r="C4382" s="295"/>
      <c r="D4382" s="312"/>
      <c r="E4382" s="310"/>
      <c r="F4382" s="310"/>
      <c r="G4382" s="310"/>
      <c r="H4382" s="311"/>
      <c r="I4382" s="249"/>
      <c r="J4382" s="249"/>
      <c r="K4382" s="92"/>
    </row>
    <row r="4383" spans="2:11" x14ac:dyDescent="0.2">
      <c r="B4383" s="295"/>
      <c r="C4383" s="295"/>
      <c r="D4383" s="312"/>
      <c r="E4383" s="310"/>
      <c r="F4383" s="310"/>
      <c r="G4383" s="310"/>
      <c r="H4383" s="311"/>
      <c r="I4383" s="249"/>
      <c r="J4383" s="249"/>
      <c r="K4383" s="92"/>
    </row>
    <row r="4384" spans="2:11" x14ac:dyDescent="0.2">
      <c r="B4384" s="295"/>
      <c r="C4384" s="295"/>
      <c r="D4384" s="312"/>
      <c r="E4384" s="310"/>
      <c r="F4384" s="310"/>
      <c r="G4384" s="310"/>
      <c r="H4384" s="311"/>
      <c r="I4384" s="249"/>
      <c r="J4384" s="249"/>
      <c r="K4384" s="92"/>
    </row>
    <row r="4385" spans="2:11" x14ac:dyDescent="0.2">
      <c r="B4385" s="295"/>
      <c r="C4385" s="295"/>
      <c r="D4385" s="312"/>
      <c r="E4385" s="310"/>
      <c r="F4385" s="310"/>
      <c r="G4385" s="310"/>
      <c r="H4385" s="311"/>
      <c r="I4385" s="249"/>
      <c r="J4385" s="249"/>
      <c r="K4385" s="92"/>
    </row>
    <row r="4386" spans="2:11" x14ac:dyDescent="0.2">
      <c r="B4386" s="295"/>
      <c r="C4386" s="295"/>
      <c r="D4386" s="312"/>
      <c r="E4386" s="310"/>
      <c r="F4386" s="310"/>
      <c r="G4386" s="310"/>
      <c r="H4386" s="311"/>
      <c r="I4386" s="249"/>
      <c r="J4386" s="249"/>
      <c r="K4386" s="92"/>
    </row>
    <row r="4387" spans="2:11" x14ac:dyDescent="0.2">
      <c r="B4387" s="295"/>
      <c r="C4387" s="295"/>
      <c r="D4387" s="312"/>
      <c r="E4387" s="310"/>
      <c r="F4387" s="310"/>
      <c r="G4387" s="310"/>
      <c r="H4387" s="311"/>
      <c r="I4387" s="249"/>
      <c r="J4387" s="249"/>
      <c r="K4387" s="92"/>
    </row>
    <row r="4388" spans="2:11" x14ac:dyDescent="0.2">
      <c r="B4388" s="295"/>
      <c r="C4388" s="295"/>
      <c r="D4388" s="312"/>
      <c r="E4388" s="310"/>
      <c r="F4388" s="310"/>
      <c r="G4388" s="310"/>
      <c r="H4388" s="311"/>
      <c r="I4388" s="249"/>
      <c r="J4388" s="249"/>
      <c r="K4388" s="92"/>
    </row>
    <row r="4389" spans="2:11" x14ac:dyDescent="0.2">
      <c r="B4389" s="295"/>
      <c r="C4389" s="295"/>
      <c r="D4389" s="312"/>
      <c r="E4389" s="310"/>
      <c r="F4389" s="310"/>
      <c r="G4389" s="310"/>
      <c r="H4389" s="311"/>
      <c r="I4389" s="249"/>
      <c r="J4389" s="249"/>
      <c r="K4389" s="92"/>
    </row>
    <row r="4390" spans="2:11" x14ac:dyDescent="0.2">
      <c r="B4390" s="295"/>
      <c r="C4390" s="295"/>
      <c r="D4390" s="312"/>
      <c r="E4390" s="310"/>
      <c r="F4390" s="310"/>
      <c r="G4390" s="310"/>
      <c r="H4390" s="311"/>
      <c r="I4390" s="249"/>
      <c r="J4390" s="249"/>
      <c r="K4390" s="92"/>
    </row>
    <row r="4391" spans="2:11" x14ac:dyDescent="0.2">
      <c r="B4391" s="295"/>
      <c r="C4391" s="295"/>
      <c r="D4391" s="312"/>
      <c r="E4391" s="310"/>
      <c r="F4391" s="310"/>
      <c r="G4391" s="310"/>
      <c r="H4391" s="311"/>
      <c r="I4391" s="249"/>
      <c r="J4391" s="249"/>
      <c r="K4391" s="92"/>
    </row>
    <row r="4392" spans="2:11" x14ac:dyDescent="0.2">
      <c r="B4392" s="295"/>
      <c r="C4392" s="295"/>
      <c r="D4392" s="312"/>
      <c r="E4392" s="310"/>
      <c r="F4392" s="310"/>
      <c r="G4392" s="310"/>
      <c r="H4392" s="311"/>
      <c r="I4392" s="249"/>
      <c r="J4392" s="249"/>
      <c r="K4392" s="92"/>
    </row>
    <row r="4393" spans="2:11" x14ac:dyDescent="0.2">
      <c r="B4393" s="295"/>
      <c r="C4393" s="295"/>
      <c r="D4393" s="312"/>
      <c r="E4393" s="310"/>
      <c r="F4393" s="310"/>
      <c r="G4393" s="310"/>
      <c r="H4393" s="311"/>
      <c r="I4393" s="249"/>
      <c r="J4393" s="249"/>
      <c r="K4393" s="92"/>
    </row>
    <row r="4394" spans="2:11" x14ac:dyDescent="0.2">
      <c r="B4394" s="295"/>
      <c r="C4394" s="295"/>
      <c r="D4394" s="312"/>
      <c r="E4394" s="310"/>
      <c r="F4394" s="310"/>
      <c r="G4394" s="310"/>
      <c r="H4394" s="311"/>
      <c r="I4394" s="249"/>
      <c r="J4394" s="249"/>
      <c r="K4394" s="92"/>
    </row>
    <row r="4395" spans="2:11" x14ac:dyDescent="0.2">
      <c r="B4395" s="295"/>
      <c r="C4395" s="295"/>
      <c r="D4395" s="312"/>
      <c r="E4395" s="310"/>
      <c r="F4395" s="310"/>
      <c r="G4395" s="310"/>
      <c r="H4395" s="311"/>
      <c r="I4395" s="249"/>
      <c r="J4395" s="249"/>
      <c r="K4395" s="92"/>
    </row>
    <row r="4396" spans="2:11" x14ac:dyDescent="0.2">
      <c r="B4396" s="295"/>
      <c r="C4396" s="295"/>
      <c r="D4396" s="312"/>
      <c r="E4396" s="310"/>
      <c r="F4396" s="310"/>
      <c r="G4396" s="310"/>
      <c r="H4396" s="311"/>
      <c r="I4396" s="249"/>
      <c r="J4396" s="249"/>
      <c r="K4396" s="92"/>
    </row>
    <row r="4397" spans="2:11" x14ac:dyDescent="0.2">
      <c r="B4397" s="295"/>
      <c r="C4397" s="295"/>
      <c r="D4397" s="312"/>
      <c r="E4397" s="310"/>
      <c r="F4397" s="310"/>
      <c r="G4397" s="310"/>
      <c r="H4397" s="311"/>
      <c r="I4397" s="249"/>
      <c r="J4397" s="249"/>
      <c r="K4397" s="92"/>
    </row>
    <row r="4398" spans="2:11" x14ac:dyDescent="0.2">
      <c r="B4398" s="295"/>
      <c r="C4398" s="295"/>
      <c r="D4398" s="312"/>
      <c r="E4398" s="310"/>
      <c r="F4398" s="310"/>
      <c r="G4398" s="310"/>
      <c r="H4398" s="311"/>
      <c r="I4398" s="249"/>
      <c r="J4398" s="249"/>
      <c r="K4398" s="92"/>
    </row>
    <row r="4399" spans="2:11" x14ac:dyDescent="0.2">
      <c r="B4399" s="295"/>
      <c r="C4399" s="295"/>
      <c r="D4399" s="312"/>
      <c r="E4399" s="310"/>
      <c r="F4399" s="310"/>
      <c r="G4399" s="310"/>
      <c r="H4399" s="311"/>
      <c r="I4399" s="249"/>
      <c r="J4399" s="249"/>
      <c r="K4399" s="92"/>
    </row>
    <row r="4400" spans="2:11" x14ac:dyDescent="0.2">
      <c r="B4400" s="295"/>
      <c r="C4400" s="295"/>
      <c r="D4400" s="312"/>
      <c r="E4400" s="310"/>
      <c r="F4400" s="310"/>
      <c r="G4400" s="310"/>
      <c r="H4400" s="311"/>
      <c r="I4400" s="249"/>
      <c r="J4400" s="249"/>
      <c r="K4400" s="92"/>
    </row>
    <row r="4401" spans="2:11" x14ac:dyDescent="0.2">
      <c r="B4401" s="295"/>
      <c r="C4401" s="295"/>
      <c r="D4401" s="312"/>
      <c r="E4401" s="310"/>
      <c r="F4401" s="310"/>
      <c r="G4401" s="310"/>
      <c r="H4401" s="311"/>
      <c r="I4401" s="249"/>
      <c r="J4401" s="249"/>
      <c r="K4401" s="92"/>
    </row>
    <row r="4402" spans="2:11" x14ac:dyDescent="0.2">
      <c r="B4402" s="295"/>
      <c r="C4402" s="295"/>
      <c r="D4402" s="312"/>
      <c r="E4402" s="310"/>
      <c r="F4402" s="310"/>
      <c r="G4402" s="310"/>
      <c r="H4402" s="311"/>
      <c r="I4402" s="249"/>
      <c r="J4402" s="249"/>
      <c r="K4402" s="92"/>
    </row>
    <row r="4403" spans="2:11" x14ac:dyDescent="0.2">
      <c r="B4403" s="295"/>
      <c r="C4403" s="295"/>
      <c r="D4403" s="312"/>
      <c r="E4403" s="310"/>
      <c r="F4403" s="310"/>
      <c r="G4403" s="310"/>
      <c r="H4403" s="311"/>
      <c r="I4403" s="249"/>
      <c r="J4403" s="249"/>
      <c r="K4403" s="92"/>
    </row>
    <row r="4404" spans="2:11" x14ac:dyDescent="0.2">
      <c r="B4404" s="295"/>
      <c r="C4404" s="295"/>
      <c r="D4404" s="312"/>
      <c r="E4404" s="310"/>
      <c r="F4404" s="310"/>
      <c r="G4404" s="310"/>
      <c r="H4404" s="311"/>
      <c r="I4404" s="249"/>
      <c r="J4404" s="249"/>
      <c r="K4404" s="92"/>
    </row>
    <row r="4405" spans="2:11" x14ac:dyDescent="0.2">
      <c r="B4405" s="295"/>
      <c r="C4405" s="295"/>
      <c r="D4405" s="312"/>
      <c r="E4405" s="310"/>
      <c r="F4405" s="310"/>
      <c r="G4405" s="310"/>
      <c r="H4405" s="311"/>
      <c r="I4405" s="249"/>
      <c r="J4405" s="249"/>
      <c r="K4405" s="92"/>
    </row>
    <row r="4406" spans="2:11" x14ac:dyDescent="0.2">
      <c r="B4406" s="295"/>
      <c r="C4406" s="295"/>
      <c r="D4406" s="312"/>
      <c r="E4406" s="310"/>
      <c r="F4406" s="310"/>
      <c r="G4406" s="310"/>
      <c r="H4406" s="311"/>
      <c r="I4406" s="249"/>
      <c r="J4406" s="249"/>
      <c r="K4406" s="92"/>
    </row>
    <row r="4407" spans="2:11" x14ac:dyDescent="0.2">
      <c r="B4407" s="295"/>
      <c r="C4407" s="295"/>
      <c r="D4407" s="312"/>
      <c r="E4407" s="310"/>
      <c r="F4407" s="310"/>
      <c r="G4407" s="310"/>
      <c r="H4407" s="311"/>
      <c r="I4407" s="249"/>
      <c r="J4407" s="249"/>
      <c r="K4407" s="92"/>
    </row>
    <row r="4408" spans="2:11" x14ac:dyDescent="0.2">
      <c r="B4408" s="295"/>
      <c r="C4408" s="295"/>
      <c r="D4408" s="312"/>
      <c r="E4408" s="310"/>
      <c r="F4408" s="310"/>
      <c r="G4408" s="310"/>
      <c r="H4408" s="311"/>
      <c r="I4408" s="249"/>
      <c r="J4408" s="249"/>
      <c r="K4408" s="92"/>
    </row>
    <row r="4409" spans="2:11" x14ac:dyDescent="0.2">
      <c r="B4409" s="295"/>
      <c r="C4409" s="295"/>
      <c r="D4409" s="312"/>
      <c r="E4409" s="310"/>
      <c r="F4409" s="310"/>
      <c r="G4409" s="310"/>
      <c r="H4409" s="311"/>
      <c r="I4409" s="249"/>
      <c r="J4409" s="249"/>
      <c r="K4409" s="92"/>
    </row>
    <row r="4410" spans="2:11" x14ac:dyDescent="0.2">
      <c r="B4410" s="295"/>
      <c r="C4410" s="295"/>
      <c r="D4410" s="312"/>
      <c r="E4410" s="310"/>
      <c r="F4410" s="310"/>
      <c r="G4410" s="310"/>
      <c r="H4410" s="311"/>
      <c r="I4410" s="249"/>
      <c r="J4410" s="249"/>
      <c r="K4410" s="92"/>
    </row>
    <row r="4411" spans="2:11" x14ac:dyDescent="0.2">
      <c r="B4411" s="295"/>
      <c r="C4411" s="295"/>
      <c r="D4411" s="312"/>
      <c r="E4411" s="310"/>
      <c r="F4411" s="310"/>
      <c r="G4411" s="310"/>
      <c r="H4411" s="311"/>
      <c r="I4411" s="249"/>
      <c r="J4411" s="249"/>
      <c r="K4411" s="92"/>
    </row>
    <row r="4412" spans="2:11" x14ac:dyDescent="0.2">
      <c r="B4412" s="295"/>
      <c r="C4412" s="295"/>
      <c r="D4412" s="312"/>
      <c r="E4412" s="310"/>
      <c r="F4412" s="310"/>
      <c r="G4412" s="310"/>
      <c r="H4412" s="311"/>
      <c r="I4412" s="249"/>
      <c r="J4412" s="249"/>
      <c r="K4412" s="92"/>
    </row>
    <row r="4413" spans="2:11" x14ac:dyDescent="0.2">
      <c r="B4413" s="295"/>
      <c r="C4413" s="295"/>
      <c r="D4413" s="312"/>
      <c r="E4413" s="310"/>
      <c r="F4413" s="310"/>
      <c r="G4413" s="310"/>
      <c r="H4413" s="311"/>
      <c r="I4413" s="249"/>
      <c r="J4413" s="249"/>
      <c r="K4413" s="92"/>
    </row>
    <row r="4414" spans="2:11" x14ac:dyDescent="0.2">
      <c r="B4414" s="295"/>
      <c r="C4414" s="295"/>
      <c r="D4414" s="312"/>
      <c r="E4414" s="310"/>
      <c r="F4414" s="310"/>
      <c r="G4414" s="310"/>
      <c r="H4414" s="311"/>
      <c r="I4414" s="249"/>
      <c r="J4414" s="249"/>
      <c r="K4414" s="92"/>
    </row>
    <row r="4415" spans="2:11" x14ac:dyDescent="0.2">
      <c r="B4415" s="295"/>
      <c r="C4415" s="295"/>
      <c r="D4415" s="312"/>
      <c r="E4415" s="310"/>
      <c r="F4415" s="310"/>
      <c r="G4415" s="310"/>
      <c r="H4415" s="311"/>
      <c r="I4415" s="249"/>
      <c r="J4415" s="249"/>
      <c r="K4415" s="92"/>
    </row>
    <row r="4416" spans="2:11" x14ac:dyDescent="0.2">
      <c r="B4416" s="295"/>
      <c r="C4416" s="295"/>
      <c r="D4416" s="312"/>
      <c r="E4416" s="310"/>
      <c r="F4416" s="310"/>
      <c r="G4416" s="310"/>
      <c r="H4416" s="311"/>
      <c r="I4416" s="249"/>
      <c r="J4416" s="249"/>
      <c r="K4416" s="92"/>
    </row>
    <row r="4417" spans="2:11" x14ac:dyDescent="0.2">
      <c r="B4417" s="295"/>
      <c r="C4417" s="295"/>
      <c r="D4417" s="312"/>
      <c r="E4417" s="310"/>
      <c r="F4417" s="310"/>
      <c r="G4417" s="310"/>
      <c r="H4417" s="311"/>
      <c r="I4417" s="249"/>
      <c r="J4417" s="249"/>
      <c r="K4417" s="92"/>
    </row>
    <row r="4418" spans="2:11" x14ac:dyDescent="0.2">
      <c r="B4418" s="295"/>
      <c r="C4418" s="295"/>
      <c r="D4418" s="312"/>
      <c r="E4418" s="310"/>
      <c r="F4418" s="310"/>
      <c r="G4418" s="310"/>
      <c r="H4418" s="311"/>
      <c r="I4418" s="249"/>
      <c r="J4418" s="249"/>
      <c r="K4418" s="92"/>
    </row>
    <row r="4419" spans="2:11" x14ac:dyDescent="0.2">
      <c r="B4419" s="295"/>
      <c r="C4419" s="295"/>
      <c r="D4419" s="312"/>
      <c r="E4419" s="310"/>
      <c r="F4419" s="310"/>
      <c r="G4419" s="310"/>
      <c r="H4419" s="311"/>
      <c r="I4419" s="249"/>
      <c r="J4419" s="249"/>
      <c r="K4419" s="92"/>
    </row>
    <row r="4420" spans="2:11" x14ac:dyDescent="0.2">
      <c r="B4420" s="295"/>
      <c r="C4420" s="295"/>
      <c r="D4420" s="312"/>
      <c r="E4420" s="310"/>
      <c r="F4420" s="310"/>
      <c r="G4420" s="310"/>
      <c r="H4420" s="311"/>
      <c r="I4420" s="249"/>
      <c r="J4420" s="249"/>
      <c r="K4420" s="92"/>
    </row>
    <row r="4421" spans="2:11" x14ac:dyDescent="0.2">
      <c r="B4421" s="295"/>
      <c r="C4421" s="295"/>
      <c r="D4421" s="312"/>
      <c r="E4421" s="310"/>
      <c r="F4421" s="310"/>
      <c r="G4421" s="310"/>
      <c r="H4421" s="311"/>
      <c r="I4421" s="249"/>
      <c r="J4421" s="249"/>
      <c r="K4421" s="92"/>
    </row>
    <row r="4422" spans="2:11" x14ac:dyDescent="0.2">
      <c r="B4422" s="295"/>
      <c r="C4422" s="295"/>
      <c r="D4422" s="312"/>
      <c r="E4422" s="310"/>
      <c r="F4422" s="310"/>
      <c r="G4422" s="310"/>
      <c r="H4422" s="311"/>
      <c r="I4422" s="249"/>
      <c r="J4422" s="249"/>
      <c r="K4422" s="92"/>
    </row>
    <row r="4423" spans="2:11" x14ac:dyDescent="0.2">
      <c r="B4423" s="295"/>
      <c r="C4423" s="295"/>
      <c r="D4423" s="312"/>
      <c r="E4423" s="310"/>
      <c r="F4423" s="310"/>
      <c r="G4423" s="310"/>
      <c r="H4423" s="311"/>
      <c r="I4423" s="249"/>
      <c r="J4423" s="249"/>
      <c r="K4423" s="92"/>
    </row>
    <row r="4424" spans="2:11" x14ac:dyDescent="0.2">
      <c r="B4424" s="295"/>
      <c r="C4424" s="295"/>
      <c r="D4424" s="312"/>
      <c r="E4424" s="310"/>
      <c r="F4424" s="310"/>
      <c r="G4424" s="310"/>
      <c r="H4424" s="311"/>
      <c r="I4424" s="249"/>
      <c r="J4424" s="249"/>
      <c r="K4424" s="92"/>
    </row>
    <row r="4425" spans="2:11" x14ac:dyDescent="0.2">
      <c r="B4425" s="295"/>
      <c r="C4425" s="295"/>
      <c r="D4425" s="312"/>
      <c r="E4425" s="310"/>
      <c r="F4425" s="310"/>
      <c r="G4425" s="310"/>
      <c r="H4425" s="311"/>
      <c r="I4425" s="249"/>
      <c r="J4425" s="249"/>
      <c r="K4425" s="92"/>
    </row>
    <row r="4426" spans="2:11" x14ac:dyDescent="0.2">
      <c r="B4426" s="295"/>
      <c r="C4426" s="295"/>
      <c r="D4426" s="312"/>
      <c r="E4426" s="310"/>
      <c r="F4426" s="310"/>
      <c r="G4426" s="310"/>
      <c r="H4426" s="311"/>
      <c r="I4426" s="249"/>
      <c r="J4426" s="249"/>
      <c r="K4426" s="92"/>
    </row>
    <row r="4427" spans="2:11" x14ac:dyDescent="0.2">
      <c r="B4427" s="295"/>
      <c r="C4427" s="295"/>
      <c r="D4427" s="312"/>
      <c r="E4427" s="310"/>
      <c r="F4427" s="310"/>
      <c r="G4427" s="310"/>
      <c r="H4427" s="311"/>
      <c r="I4427" s="249"/>
      <c r="J4427" s="249"/>
      <c r="K4427" s="92"/>
    </row>
    <row r="4428" spans="2:11" x14ac:dyDescent="0.2">
      <c r="B4428" s="295"/>
      <c r="C4428" s="295"/>
      <c r="D4428" s="312"/>
      <c r="E4428" s="310"/>
      <c r="F4428" s="310"/>
      <c r="G4428" s="310"/>
      <c r="H4428" s="311"/>
      <c r="I4428" s="249"/>
      <c r="J4428" s="249"/>
      <c r="K4428" s="92"/>
    </row>
    <row r="4429" spans="2:11" x14ac:dyDescent="0.2">
      <c r="B4429" s="295"/>
      <c r="C4429" s="295"/>
      <c r="D4429" s="312"/>
      <c r="E4429" s="310"/>
      <c r="F4429" s="310"/>
      <c r="G4429" s="310"/>
      <c r="H4429" s="311"/>
      <c r="I4429" s="249"/>
      <c r="J4429" s="249"/>
      <c r="K4429" s="92"/>
    </row>
    <row r="4430" spans="2:11" x14ac:dyDescent="0.2">
      <c r="B4430" s="295"/>
      <c r="C4430" s="295"/>
      <c r="D4430" s="312"/>
      <c r="E4430" s="310"/>
      <c r="F4430" s="310"/>
      <c r="G4430" s="310"/>
      <c r="H4430" s="311"/>
      <c r="I4430" s="249"/>
      <c r="J4430" s="249"/>
      <c r="K4430" s="92"/>
    </row>
    <row r="4431" spans="2:11" x14ac:dyDescent="0.2">
      <c r="B4431" s="295"/>
      <c r="C4431" s="295"/>
      <c r="D4431" s="312"/>
      <c r="E4431" s="310"/>
      <c r="F4431" s="310"/>
      <c r="G4431" s="310"/>
      <c r="H4431" s="311"/>
      <c r="I4431" s="249"/>
      <c r="J4431" s="249"/>
      <c r="K4431" s="92"/>
    </row>
    <row r="4432" spans="2:11" x14ac:dyDescent="0.2">
      <c r="B4432" s="295"/>
      <c r="C4432" s="295"/>
      <c r="D4432" s="312"/>
      <c r="E4432" s="310"/>
      <c r="F4432" s="310"/>
      <c r="G4432" s="310"/>
      <c r="H4432" s="311"/>
      <c r="I4432" s="249"/>
      <c r="J4432" s="249"/>
      <c r="K4432" s="92"/>
    </row>
    <row r="4433" spans="2:11" x14ac:dyDescent="0.2">
      <c r="B4433" s="295"/>
      <c r="C4433" s="295"/>
      <c r="D4433" s="312"/>
      <c r="E4433" s="310"/>
      <c r="F4433" s="310"/>
      <c r="G4433" s="310"/>
      <c r="H4433" s="311"/>
      <c r="I4433" s="249"/>
      <c r="J4433" s="249"/>
      <c r="K4433" s="92"/>
    </row>
    <row r="4434" spans="2:11" x14ac:dyDescent="0.2">
      <c r="B4434" s="295"/>
      <c r="C4434" s="295"/>
      <c r="D4434" s="312"/>
      <c r="E4434" s="310"/>
      <c r="F4434" s="310"/>
      <c r="G4434" s="310"/>
      <c r="H4434" s="311"/>
      <c r="I4434" s="249"/>
      <c r="J4434" s="249"/>
      <c r="K4434" s="92"/>
    </row>
    <row r="4435" spans="2:11" x14ac:dyDescent="0.2">
      <c r="B4435" s="295"/>
      <c r="C4435" s="295"/>
      <c r="D4435" s="312"/>
      <c r="E4435" s="310"/>
      <c r="F4435" s="310"/>
      <c r="G4435" s="310"/>
      <c r="H4435" s="311"/>
      <c r="I4435" s="249"/>
      <c r="J4435" s="249"/>
      <c r="K4435" s="92"/>
    </row>
    <row r="4436" spans="2:11" x14ac:dyDescent="0.2">
      <c r="B4436" s="295"/>
      <c r="C4436" s="295"/>
      <c r="D4436" s="312"/>
      <c r="E4436" s="310"/>
      <c r="F4436" s="310"/>
      <c r="G4436" s="310"/>
      <c r="H4436" s="311"/>
      <c r="I4436" s="249"/>
      <c r="J4436" s="249"/>
      <c r="K4436" s="92"/>
    </row>
    <row r="4437" spans="2:11" x14ac:dyDescent="0.2">
      <c r="B4437" s="295"/>
      <c r="C4437" s="295"/>
      <c r="D4437" s="312"/>
      <c r="E4437" s="310"/>
      <c r="F4437" s="310"/>
      <c r="G4437" s="310"/>
      <c r="H4437" s="311"/>
      <c r="I4437" s="249"/>
      <c r="J4437" s="249"/>
      <c r="K4437" s="92"/>
    </row>
    <row r="4438" spans="2:11" x14ac:dyDescent="0.2">
      <c r="B4438" s="295"/>
      <c r="C4438" s="295"/>
      <c r="D4438" s="312"/>
      <c r="E4438" s="310"/>
      <c r="F4438" s="310"/>
      <c r="G4438" s="310"/>
      <c r="H4438" s="311"/>
      <c r="I4438" s="249"/>
      <c r="J4438" s="249"/>
      <c r="K4438" s="92"/>
    </row>
    <row r="4439" spans="2:11" x14ac:dyDescent="0.2">
      <c r="B4439" s="295"/>
      <c r="C4439" s="295"/>
      <c r="D4439" s="312"/>
      <c r="E4439" s="310"/>
      <c r="F4439" s="310"/>
      <c r="G4439" s="310"/>
      <c r="H4439" s="311"/>
      <c r="I4439" s="249"/>
      <c r="J4439" s="249"/>
      <c r="K4439" s="92"/>
    </row>
    <row r="4440" spans="2:11" x14ac:dyDescent="0.2">
      <c r="B4440" s="295"/>
      <c r="C4440" s="295"/>
      <c r="D4440" s="312"/>
      <c r="E4440" s="310"/>
      <c r="F4440" s="310"/>
      <c r="G4440" s="310"/>
      <c r="H4440" s="311"/>
      <c r="I4440" s="249"/>
      <c r="J4440" s="249"/>
      <c r="K4440" s="92"/>
    </row>
    <row r="4441" spans="2:11" x14ac:dyDescent="0.2">
      <c r="B4441" s="295"/>
      <c r="C4441" s="295"/>
      <c r="D4441" s="312"/>
      <c r="E4441" s="310"/>
      <c r="F4441" s="310"/>
      <c r="G4441" s="310"/>
      <c r="H4441" s="311"/>
      <c r="I4441" s="249"/>
      <c r="J4441" s="249"/>
      <c r="K4441" s="92"/>
    </row>
    <row r="4442" spans="2:11" x14ac:dyDescent="0.2">
      <c r="B4442" s="295"/>
      <c r="C4442" s="295"/>
      <c r="D4442" s="312"/>
      <c r="E4442" s="310"/>
      <c r="F4442" s="310"/>
      <c r="G4442" s="310"/>
      <c r="H4442" s="311"/>
      <c r="I4442" s="249"/>
      <c r="J4442" s="249"/>
      <c r="K4442" s="92"/>
    </row>
    <row r="4443" spans="2:11" x14ac:dyDescent="0.2">
      <c r="B4443" s="295"/>
      <c r="C4443" s="295"/>
      <c r="D4443" s="312"/>
      <c r="E4443" s="310"/>
      <c r="F4443" s="310"/>
      <c r="G4443" s="310"/>
      <c r="H4443" s="311"/>
      <c r="I4443" s="249"/>
      <c r="J4443" s="249"/>
      <c r="K4443" s="92"/>
    </row>
    <row r="4444" spans="2:11" x14ac:dyDescent="0.2">
      <c r="B4444" s="295"/>
      <c r="C4444" s="295"/>
      <c r="D4444" s="312"/>
      <c r="E4444" s="310"/>
      <c r="F4444" s="310"/>
      <c r="G4444" s="310"/>
      <c r="H4444" s="311"/>
      <c r="I4444" s="249"/>
      <c r="J4444" s="249"/>
      <c r="K4444" s="92"/>
    </row>
    <row r="4445" spans="2:11" x14ac:dyDescent="0.2">
      <c r="B4445" s="295"/>
      <c r="C4445" s="295"/>
      <c r="D4445" s="312"/>
      <c r="E4445" s="310"/>
      <c r="F4445" s="310"/>
      <c r="G4445" s="310"/>
      <c r="H4445" s="311"/>
      <c r="I4445" s="249"/>
      <c r="J4445" s="249"/>
      <c r="K4445" s="92"/>
    </row>
    <row r="4446" spans="2:11" x14ac:dyDescent="0.2">
      <c r="B4446" s="295"/>
      <c r="C4446" s="295"/>
      <c r="D4446" s="312"/>
      <c r="E4446" s="310"/>
      <c r="F4446" s="310"/>
      <c r="G4446" s="310"/>
      <c r="H4446" s="311"/>
      <c r="I4446" s="249"/>
      <c r="J4446" s="249"/>
      <c r="K4446" s="92"/>
    </row>
    <row r="4447" spans="2:11" x14ac:dyDescent="0.2">
      <c r="B4447" s="295"/>
      <c r="C4447" s="295"/>
      <c r="D4447" s="312"/>
      <c r="E4447" s="310"/>
      <c r="F4447" s="310"/>
      <c r="G4447" s="310"/>
      <c r="H4447" s="311"/>
      <c r="I4447" s="249"/>
      <c r="J4447" s="249"/>
      <c r="K4447" s="92"/>
    </row>
    <row r="4448" spans="2:11" x14ac:dyDescent="0.2">
      <c r="B4448" s="295"/>
      <c r="C4448" s="295"/>
      <c r="D4448" s="312"/>
      <c r="E4448" s="310"/>
      <c r="F4448" s="310"/>
      <c r="G4448" s="310"/>
      <c r="H4448" s="311"/>
      <c r="I4448" s="249"/>
      <c r="J4448" s="249"/>
      <c r="K4448" s="92"/>
    </row>
    <row r="4449" spans="2:11" x14ac:dyDescent="0.2">
      <c r="B4449" s="295"/>
      <c r="C4449" s="295"/>
      <c r="D4449" s="312"/>
      <c r="E4449" s="310"/>
      <c r="F4449" s="310"/>
      <c r="G4449" s="310"/>
      <c r="H4449" s="311"/>
      <c r="I4449" s="249"/>
      <c r="J4449" s="249"/>
      <c r="K4449" s="92"/>
    </row>
    <row r="4450" spans="2:11" x14ac:dyDescent="0.2">
      <c r="B4450" s="295"/>
      <c r="C4450" s="295"/>
      <c r="D4450" s="312"/>
      <c r="E4450" s="310"/>
      <c r="F4450" s="310"/>
      <c r="G4450" s="310"/>
      <c r="H4450" s="311"/>
      <c r="I4450" s="249"/>
      <c r="J4450" s="249"/>
      <c r="K4450" s="92"/>
    </row>
    <row r="4451" spans="2:11" x14ac:dyDescent="0.2">
      <c r="B4451" s="295"/>
      <c r="C4451" s="295"/>
      <c r="D4451" s="312"/>
      <c r="E4451" s="310"/>
      <c r="F4451" s="310"/>
      <c r="G4451" s="310"/>
      <c r="H4451" s="311"/>
      <c r="I4451" s="249"/>
      <c r="J4451" s="249"/>
      <c r="K4451" s="92"/>
    </row>
    <row r="4452" spans="2:11" x14ac:dyDescent="0.2">
      <c r="B4452" s="295"/>
      <c r="C4452" s="295"/>
      <c r="D4452" s="312"/>
      <c r="E4452" s="310"/>
      <c r="F4452" s="310"/>
      <c r="G4452" s="310"/>
      <c r="H4452" s="311"/>
      <c r="I4452" s="249"/>
      <c r="J4452" s="249"/>
      <c r="K4452" s="92"/>
    </row>
    <row r="4453" spans="2:11" x14ac:dyDescent="0.2">
      <c r="B4453" s="295"/>
      <c r="C4453" s="295"/>
      <c r="D4453" s="312"/>
      <c r="E4453" s="310"/>
      <c r="F4453" s="310"/>
      <c r="G4453" s="310"/>
      <c r="H4453" s="311"/>
      <c r="I4453" s="249"/>
      <c r="J4453" s="249"/>
      <c r="K4453" s="92"/>
    </row>
    <row r="4454" spans="2:11" x14ac:dyDescent="0.2">
      <c r="B4454" s="295"/>
      <c r="C4454" s="295"/>
      <c r="D4454" s="312"/>
      <c r="E4454" s="310"/>
      <c r="F4454" s="310"/>
      <c r="G4454" s="310"/>
      <c r="H4454" s="311"/>
      <c r="I4454" s="249"/>
      <c r="J4454" s="249"/>
      <c r="K4454" s="92"/>
    </row>
    <row r="4455" spans="2:11" x14ac:dyDescent="0.2">
      <c r="B4455" s="295"/>
      <c r="C4455" s="295"/>
      <c r="D4455" s="312"/>
      <c r="E4455" s="310"/>
      <c r="F4455" s="310"/>
      <c r="G4455" s="310"/>
      <c r="H4455" s="311"/>
      <c r="I4455" s="249"/>
      <c r="J4455" s="249"/>
      <c r="K4455" s="92"/>
    </row>
    <row r="4456" spans="2:11" x14ac:dyDescent="0.2">
      <c r="B4456" s="295"/>
      <c r="C4456" s="295"/>
      <c r="D4456" s="312"/>
      <c r="E4456" s="310"/>
      <c r="F4456" s="310"/>
      <c r="G4456" s="310"/>
      <c r="H4456" s="311"/>
      <c r="I4456" s="249"/>
      <c r="J4456" s="249"/>
      <c r="K4456" s="92"/>
    </row>
    <row r="4457" spans="2:11" x14ac:dyDescent="0.2">
      <c r="B4457" s="295"/>
      <c r="C4457" s="295"/>
      <c r="D4457" s="312"/>
      <c r="E4457" s="310"/>
      <c r="F4457" s="310"/>
      <c r="G4457" s="310"/>
      <c r="H4457" s="311"/>
      <c r="I4457" s="249"/>
      <c r="J4457" s="249"/>
      <c r="K4457" s="92"/>
    </row>
    <row r="4458" spans="2:11" x14ac:dyDescent="0.2">
      <c r="B4458" s="295"/>
      <c r="C4458" s="295"/>
      <c r="D4458" s="312"/>
      <c r="E4458" s="310"/>
      <c r="F4458" s="310"/>
      <c r="G4458" s="310"/>
      <c r="H4458" s="311"/>
      <c r="I4458" s="249"/>
      <c r="J4458" s="249"/>
      <c r="K4458" s="92"/>
    </row>
    <row r="4459" spans="2:11" x14ac:dyDescent="0.2">
      <c r="B4459" s="295"/>
      <c r="C4459" s="295"/>
      <c r="D4459" s="312"/>
      <c r="E4459" s="310"/>
      <c r="F4459" s="310"/>
      <c r="G4459" s="310"/>
      <c r="H4459" s="311"/>
      <c r="I4459" s="249"/>
      <c r="J4459" s="249"/>
      <c r="K4459" s="92"/>
    </row>
    <row r="4460" spans="2:11" x14ac:dyDescent="0.2">
      <c r="B4460" s="295"/>
      <c r="C4460" s="295"/>
      <c r="D4460" s="312"/>
      <c r="E4460" s="310"/>
      <c r="F4460" s="310"/>
      <c r="G4460" s="310"/>
      <c r="H4460" s="311"/>
      <c r="I4460" s="249"/>
      <c r="J4460" s="249"/>
      <c r="K4460" s="92"/>
    </row>
    <row r="4461" spans="2:11" x14ac:dyDescent="0.2">
      <c r="B4461" s="295"/>
      <c r="C4461" s="295"/>
      <c r="D4461" s="312"/>
      <c r="E4461" s="310"/>
      <c r="F4461" s="310"/>
      <c r="G4461" s="310"/>
      <c r="H4461" s="311"/>
      <c r="I4461" s="249"/>
      <c r="J4461" s="249"/>
      <c r="K4461" s="92"/>
    </row>
    <row r="4462" spans="2:11" x14ac:dyDescent="0.2">
      <c r="B4462" s="295"/>
      <c r="C4462" s="295"/>
      <c r="D4462" s="312"/>
      <c r="E4462" s="310"/>
      <c r="F4462" s="310"/>
      <c r="G4462" s="310"/>
      <c r="H4462" s="311"/>
      <c r="I4462" s="249"/>
      <c r="J4462" s="249"/>
      <c r="K4462" s="92"/>
    </row>
    <row r="4463" spans="2:11" x14ac:dyDescent="0.2">
      <c r="B4463" s="295"/>
      <c r="C4463" s="295"/>
      <c r="D4463" s="312"/>
      <c r="E4463" s="310"/>
      <c r="F4463" s="310"/>
      <c r="G4463" s="310"/>
      <c r="H4463" s="311"/>
      <c r="I4463" s="249"/>
      <c r="J4463" s="249"/>
      <c r="K4463" s="92"/>
    </row>
    <row r="4464" spans="2:11" x14ac:dyDescent="0.2">
      <c r="B4464" s="295"/>
      <c r="C4464" s="295"/>
      <c r="D4464" s="312"/>
      <c r="E4464" s="310"/>
      <c r="F4464" s="310"/>
      <c r="G4464" s="310"/>
      <c r="H4464" s="311"/>
      <c r="I4464" s="249"/>
      <c r="J4464" s="249"/>
      <c r="K4464" s="92"/>
    </row>
    <row r="4465" spans="2:11" x14ac:dyDescent="0.2">
      <c r="B4465" s="295"/>
      <c r="C4465" s="295"/>
      <c r="D4465" s="312"/>
      <c r="E4465" s="310"/>
      <c r="F4465" s="310"/>
      <c r="G4465" s="310"/>
      <c r="H4465" s="311"/>
      <c r="I4465" s="249"/>
      <c r="J4465" s="249"/>
      <c r="K4465" s="92"/>
    </row>
    <row r="4466" spans="2:11" x14ac:dyDescent="0.2">
      <c r="B4466" s="295"/>
      <c r="C4466" s="295"/>
      <c r="D4466" s="312"/>
      <c r="E4466" s="310"/>
      <c r="F4466" s="310"/>
      <c r="G4466" s="310"/>
      <c r="H4466" s="311"/>
      <c r="I4466" s="249"/>
      <c r="J4466" s="249"/>
      <c r="K4466" s="92"/>
    </row>
    <row r="4467" spans="2:11" x14ac:dyDescent="0.2">
      <c r="B4467" s="295"/>
      <c r="C4467" s="295"/>
      <c r="D4467" s="312"/>
      <c r="E4467" s="310"/>
      <c r="F4467" s="310"/>
      <c r="G4467" s="310"/>
      <c r="H4467" s="311"/>
      <c r="I4467" s="249"/>
      <c r="J4467" s="249"/>
      <c r="K4467" s="92"/>
    </row>
    <row r="4468" spans="2:11" x14ac:dyDescent="0.2">
      <c r="B4468" s="295"/>
      <c r="C4468" s="295"/>
      <c r="D4468" s="312"/>
      <c r="E4468" s="310"/>
      <c r="F4468" s="310"/>
      <c r="G4468" s="310"/>
      <c r="H4468" s="311"/>
      <c r="I4468" s="249"/>
      <c r="J4468" s="249"/>
      <c r="K4468" s="92"/>
    </row>
    <row r="4469" spans="2:11" x14ac:dyDescent="0.2">
      <c r="B4469" s="295"/>
      <c r="C4469" s="295"/>
      <c r="D4469" s="312"/>
      <c r="E4469" s="310"/>
      <c r="F4469" s="310"/>
      <c r="G4469" s="310"/>
      <c r="H4469" s="311"/>
      <c r="I4469" s="249"/>
      <c r="J4469" s="249"/>
      <c r="K4469" s="92"/>
    </row>
    <row r="4470" spans="2:11" x14ac:dyDescent="0.2">
      <c r="B4470" s="295"/>
      <c r="C4470" s="295"/>
      <c r="D4470" s="312"/>
      <c r="E4470" s="310"/>
      <c r="F4470" s="310"/>
      <c r="G4470" s="310"/>
      <c r="H4470" s="311"/>
      <c r="I4470" s="249"/>
      <c r="J4470" s="249"/>
      <c r="K4470" s="92"/>
    </row>
    <row r="4471" spans="2:11" x14ac:dyDescent="0.2">
      <c r="B4471" s="295"/>
      <c r="C4471" s="295"/>
      <c r="D4471" s="312"/>
      <c r="E4471" s="310"/>
      <c r="F4471" s="310"/>
      <c r="G4471" s="310"/>
      <c r="H4471" s="311"/>
      <c r="I4471" s="249"/>
      <c r="J4471" s="249"/>
      <c r="K4471" s="92"/>
    </row>
    <row r="4472" spans="2:11" x14ac:dyDescent="0.2">
      <c r="B4472" s="295"/>
      <c r="C4472" s="295"/>
      <c r="D4472" s="312"/>
      <c r="E4472" s="310"/>
      <c r="F4472" s="310"/>
      <c r="G4472" s="310"/>
      <c r="H4472" s="311"/>
      <c r="I4472" s="249"/>
      <c r="J4472" s="249"/>
      <c r="K4472" s="92"/>
    </row>
    <row r="4473" spans="2:11" x14ac:dyDescent="0.2">
      <c r="B4473" s="295"/>
      <c r="C4473" s="295"/>
      <c r="D4473" s="312"/>
      <c r="E4473" s="310"/>
      <c r="F4473" s="310"/>
      <c r="G4473" s="310"/>
      <c r="H4473" s="311"/>
      <c r="I4473" s="249"/>
      <c r="J4473" s="249"/>
      <c r="K4473" s="92"/>
    </row>
    <row r="4474" spans="2:11" x14ac:dyDescent="0.2">
      <c r="B4474" s="295"/>
      <c r="C4474" s="295"/>
      <c r="D4474" s="312"/>
      <c r="E4474" s="310"/>
      <c r="F4474" s="310"/>
      <c r="G4474" s="310"/>
      <c r="H4474" s="311"/>
      <c r="I4474" s="249"/>
      <c r="J4474" s="249"/>
      <c r="K4474" s="92"/>
    </row>
    <row r="4475" spans="2:11" x14ac:dyDescent="0.2">
      <c r="B4475" s="295"/>
      <c r="C4475" s="295"/>
      <c r="D4475" s="312"/>
      <c r="E4475" s="310"/>
      <c r="F4475" s="310"/>
      <c r="G4475" s="310"/>
      <c r="H4475" s="311"/>
      <c r="I4475" s="249"/>
      <c r="J4475" s="249"/>
      <c r="K4475" s="92"/>
    </row>
    <row r="4476" spans="2:11" x14ac:dyDescent="0.2">
      <c r="B4476" s="295"/>
      <c r="C4476" s="295"/>
      <c r="D4476" s="312"/>
      <c r="E4476" s="310"/>
      <c r="F4476" s="310"/>
      <c r="G4476" s="310"/>
      <c r="H4476" s="311"/>
      <c r="I4476" s="249"/>
      <c r="J4476" s="249"/>
      <c r="K4476" s="92"/>
    </row>
    <row r="4477" spans="2:11" x14ac:dyDescent="0.2">
      <c r="B4477" s="295"/>
      <c r="C4477" s="295"/>
      <c r="D4477" s="312"/>
      <c r="E4477" s="310"/>
      <c r="F4477" s="310"/>
      <c r="G4477" s="310"/>
      <c r="H4477" s="311"/>
      <c r="I4477" s="249"/>
      <c r="J4477" s="249"/>
      <c r="K4477" s="92"/>
    </row>
    <row r="4478" spans="2:11" x14ac:dyDescent="0.2">
      <c r="B4478" s="295"/>
      <c r="C4478" s="295"/>
      <c r="D4478" s="312"/>
      <c r="E4478" s="310"/>
      <c r="F4478" s="310"/>
      <c r="G4478" s="310"/>
      <c r="H4478" s="311"/>
      <c r="I4478" s="249"/>
      <c r="J4478" s="249"/>
      <c r="K4478" s="92"/>
    </row>
    <row r="4479" spans="2:11" x14ac:dyDescent="0.2">
      <c r="B4479" s="295"/>
      <c r="C4479" s="295"/>
      <c r="D4479" s="312"/>
      <c r="E4479" s="310"/>
      <c r="F4479" s="310"/>
      <c r="G4479" s="310"/>
      <c r="H4479" s="311"/>
      <c r="I4479" s="249"/>
      <c r="J4479" s="249"/>
      <c r="K4479" s="92"/>
    </row>
    <row r="4480" spans="2:11" x14ac:dyDescent="0.2">
      <c r="B4480" s="295"/>
      <c r="C4480" s="295"/>
      <c r="D4480" s="312"/>
      <c r="E4480" s="310"/>
      <c r="F4480" s="310"/>
      <c r="G4480" s="310"/>
      <c r="H4480" s="311"/>
      <c r="I4480" s="249"/>
      <c r="J4480" s="249"/>
      <c r="K4480" s="92"/>
    </row>
    <row r="4481" spans="2:11" x14ac:dyDescent="0.2">
      <c r="B4481" s="295"/>
      <c r="C4481" s="295"/>
      <c r="D4481" s="312"/>
      <c r="E4481" s="310"/>
      <c r="F4481" s="310"/>
      <c r="G4481" s="310"/>
      <c r="H4481" s="311"/>
      <c r="I4481" s="249"/>
      <c r="J4481" s="249"/>
      <c r="K4481" s="92"/>
    </row>
    <row r="4482" spans="2:11" x14ac:dyDescent="0.2">
      <c r="B4482" s="295"/>
      <c r="C4482" s="295"/>
      <c r="D4482" s="312"/>
      <c r="E4482" s="310"/>
      <c r="F4482" s="310"/>
      <c r="G4482" s="310"/>
      <c r="H4482" s="311"/>
      <c r="I4482" s="249"/>
      <c r="J4482" s="249"/>
      <c r="K4482" s="92"/>
    </row>
    <row r="4483" spans="2:11" x14ac:dyDescent="0.2">
      <c r="B4483" s="295"/>
      <c r="C4483" s="295"/>
      <c r="D4483" s="312"/>
      <c r="E4483" s="310"/>
      <c r="F4483" s="310"/>
      <c r="G4483" s="310"/>
      <c r="H4483" s="311"/>
      <c r="I4483" s="249"/>
      <c r="J4483" s="249"/>
      <c r="K4483" s="92"/>
    </row>
    <row r="4484" spans="2:11" x14ac:dyDescent="0.2">
      <c r="B4484" s="295"/>
      <c r="C4484" s="295"/>
      <c r="D4484" s="312"/>
      <c r="E4484" s="310"/>
      <c r="F4484" s="310"/>
      <c r="G4484" s="310"/>
      <c r="H4484" s="311"/>
      <c r="I4484" s="249"/>
      <c r="J4484" s="249"/>
      <c r="K4484" s="92"/>
    </row>
    <row r="4485" spans="2:11" x14ac:dyDescent="0.2">
      <c r="B4485" s="295"/>
      <c r="C4485" s="295"/>
      <c r="D4485" s="312"/>
      <c r="E4485" s="310"/>
      <c r="F4485" s="310"/>
      <c r="G4485" s="310"/>
      <c r="H4485" s="311"/>
      <c r="I4485" s="249"/>
      <c r="J4485" s="249"/>
      <c r="K4485" s="92"/>
    </row>
    <row r="4486" spans="2:11" x14ac:dyDescent="0.2">
      <c r="B4486" s="295"/>
      <c r="C4486" s="295"/>
      <c r="D4486" s="312"/>
      <c r="E4486" s="310"/>
      <c r="F4486" s="310"/>
      <c r="G4486" s="310"/>
      <c r="H4486" s="311"/>
      <c r="I4486" s="249"/>
      <c r="J4486" s="249"/>
      <c r="K4486" s="92"/>
    </row>
    <row r="4487" spans="2:11" x14ac:dyDescent="0.2">
      <c r="B4487" s="295"/>
      <c r="C4487" s="295"/>
      <c r="D4487" s="312"/>
      <c r="E4487" s="310"/>
      <c r="F4487" s="310"/>
      <c r="G4487" s="310"/>
      <c r="H4487" s="311"/>
      <c r="I4487" s="249"/>
      <c r="J4487" s="249"/>
      <c r="K4487" s="92"/>
    </row>
    <row r="4488" spans="2:11" x14ac:dyDescent="0.2">
      <c r="B4488" s="295"/>
      <c r="C4488" s="295"/>
      <c r="D4488" s="312"/>
      <c r="E4488" s="310"/>
      <c r="F4488" s="310"/>
      <c r="G4488" s="310"/>
      <c r="H4488" s="311"/>
      <c r="I4488" s="249"/>
      <c r="J4488" s="249"/>
      <c r="K4488" s="92"/>
    </row>
    <row r="4489" spans="2:11" x14ac:dyDescent="0.2">
      <c r="B4489" s="295"/>
      <c r="C4489" s="295"/>
      <c r="D4489" s="312"/>
      <c r="E4489" s="310"/>
      <c r="F4489" s="310"/>
      <c r="G4489" s="310"/>
      <c r="H4489" s="311"/>
      <c r="I4489" s="249"/>
      <c r="J4489" s="249"/>
      <c r="K4489" s="92"/>
    </row>
    <row r="4490" spans="2:11" x14ac:dyDescent="0.2">
      <c r="B4490" s="295"/>
      <c r="C4490" s="295"/>
      <c r="D4490" s="312"/>
      <c r="E4490" s="310"/>
      <c r="F4490" s="310"/>
      <c r="G4490" s="310"/>
      <c r="H4490" s="311"/>
      <c r="I4490" s="249"/>
      <c r="J4490" s="249"/>
      <c r="K4490" s="92"/>
    </row>
    <row r="4491" spans="2:11" x14ac:dyDescent="0.2">
      <c r="B4491" s="295"/>
      <c r="C4491" s="295"/>
      <c r="D4491" s="312"/>
      <c r="E4491" s="310"/>
      <c r="F4491" s="310"/>
      <c r="G4491" s="310"/>
      <c r="H4491" s="311"/>
      <c r="I4491" s="249"/>
      <c r="J4491" s="249"/>
      <c r="K4491" s="92"/>
    </row>
    <row r="4492" spans="2:11" x14ac:dyDescent="0.2">
      <c r="B4492" s="295"/>
      <c r="C4492" s="295"/>
      <c r="D4492" s="312"/>
      <c r="E4492" s="310"/>
      <c r="F4492" s="310"/>
      <c r="G4492" s="310"/>
      <c r="H4492" s="311"/>
      <c r="I4492" s="249"/>
      <c r="J4492" s="249"/>
      <c r="K4492" s="92"/>
    </row>
    <row r="4493" spans="2:11" x14ac:dyDescent="0.2">
      <c r="B4493" s="295"/>
      <c r="C4493" s="295"/>
      <c r="D4493" s="312"/>
      <c r="E4493" s="310"/>
      <c r="F4493" s="310"/>
      <c r="G4493" s="310"/>
      <c r="H4493" s="311"/>
      <c r="I4493" s="249"/>
      <c r="J4493" s="249"/>
      <c r="K4493" s="92"/>
    </row>
    <row r="4494" spans="2:11" x14ac:dyDescent="0.2">
      <c r="B4494" s="295"/>
      <c r="C4494" s="295"/>
      <c r="D4494" s="312"/>
      <c r="E4494" s="310"/>
      <c r="F4494" s="310"/>
      <c r="G4494" s="310"/>
      <c r="H4494" s="311"/>
      <c r="I4494" s="249"/>
      <c r="J4494" s="249"/>
      <c r="K4494" s="92"/>
    </row>
    <row r="4495" spans="2:11" x14ac:dyDescent="0.2">
      <c r="B4495" s="295"/>
      <c r="C4495" s="295"/>
      <c r="D4495" s="312"/>
      <c r="E4495" s="310"/>
      <c r="F4495" s="310"/>
      <c r="G4495" s="310"/>
      <c r="H4495" s="311"/>
      <c r="I4495" s="249"/>
      <c r="J4495" s="249"/>
      <c r="K4495" s="92"/>
    </row>
    <row r="4496" spans="2:11" x14ac:dyDescent="0.2">
      <c r="B4496" s="295"/>
      <c r="C4496" s="295"/>
      <c r="D4496" s="312"/>
      <c r="E4496" s="310"/>
      <c r="F4496" s="310"/>
      <c r="G4496" s="310"/>
      <c r="H4496" s="311"/>
      <c r="I4496" s="249"/>
      <c r="J4496" s="249"/>
      <c r="K4496" s="92"/>
    </row>
    <row r="4497" spans="2:11" x14ac:dyDescent="0.2">
      <c r="B4497" s="295"/>
      <c r="C4497" s="295"/>
      <c r="D4497" s="312"/>
      <c r="E4497" s="310"/>
      <c r="F4497" s="310"/>
      <c r="G4497" s="310"/>
      <c r="H4497" s="311"/>
      <c r="I4497" s="249"/>
      <c r="J4497" s="249"/>
      <c r="K4497" s="92"/>
    </row>
    <row r="4498" spans="2:11" x14ac:dyDescent="0.2">
      <c r="B4498" s="295"/>
      <c r="C4498" s="295"/>
      <c r="D4498" s="312"/>
      <c r="E4498" s="310"/>
      <c r="F4498" s="310"/>
      <c r="G4498" s="310"/>
      <c r="H4498" s="311"/>
      <c r="I4498" s="249"/>
      <c r="J4498" s="249"/>
      <c r="K4498" s="92"/>
    </row>
    <row r="4499" spans="2:11" x14ac:dyDescent="0.2">
      <c r="B4499" s="295"/>
      <c r="C4499" s="295"/>
      <c r="D4499" s="312"/>
      <c r="E4499" s="310"/>
      <c r="F4499" s="310"/>
      <c r="G4499" s="310"/>
      <c r="H4499" s="311"/>
      <c r="I4499" s="249"/>
      <c r="J4499" s="249"/>
      <c r="K4499" s="92"/>
    </row>
    <row r="4500" spans="2:11" x14ac:dyDescent="0.2">
      <c r="B4500" s="295"/>
      <c r="C4500" s="295"/>
      <c r="D4500" s="312"/>
      <c r="E4500" s="310"/>
      <c r="F4500" s="310"/>
      <c r="G4500" s="310"/>
      <c r="H4500" s="311"/>
      <c r="I4500" s="249"/>
      <c r="J4500" s="249"/>
      <c r="K4500" s="92"/>
    </row>
    <row r="4501" spans="2:11" x14ac:dyDescent="0.2">
      <c r="B4501" s="295"/>
      <c r="C4501" s="295"/>
      <c r="D4501" s="312"/>
      <c r="E4501" s="310"/>
      <c r="F4501" s="310"/>
      <c r="G4501" s="310"/>
      <c r="H4501" s="311"/>
      <c r="I4501" s="249"/>
      <c r="J4501" s="249"/>
      <c r="K4501" s="92"/>
    </row>
    <row r="4502" spans="2:11" x14ac:dyDescent="0.2">
      <c r="B4502" s="295"/>
      <c r="C4502" s="295"/>
      <c r="D4502" s="312"/>
      <c r="E4502" s="310"/>
      <c r="F4502" s="310"/>
      <c r="G4502" s="310"/>
      <c r="H4502" s="311"/>
      <c r="I4502" s="249"/>
      <c r="J4502" s="249"/>
      <c r="K4502" s="92"/>
    </row>
    <row r="4503" spans="2:11" x14ac:dyDescent="0.2">
      <c r="B4503" s="295"/>
      <c r="C4503" s="295"/>
      <c r="D4503" s="312"/>
      <c r="E4503" s="310"/>
      <c r="F4503" s="310"/>
      <c r="G4503" s="310"/>
      <c r="H4503" s="311"/>
      <c r="I4503" s="249"/>
      <c r="J4503" s="249"/>
      <c r="K4503" s="92"/>
    </row>
    <row r="4504" spans="2:11" x14ac:dyDescent="0.2">
      <c r="B4504" s="295"/>
      <c r="C4504" s="295"/>
      <c r="D4504" s="312"/>
      <c r="E4504" s="310"/>
      <c r="F4504" s="310"/>
      <c r="G4504" s="310"/>
      <c r="H4504" s="311"/>
      <c r="I4504" s="249"/>
      <c r="J4504" s="249"/>
      <c r="K4504" s="92"/>
    </row>
    <row r="4505" spans="2:11" x14ac:dyDescent="0.2">
      <c r="B4505" s="295"/>
      <c r="C4505" s="295"/>
      <c r="D4505" s="312"/>
      <c r="E4505" s="310"/>
      <c r="F4505" s="310"/>
      <c r="G4505" s="310"/>
      <c r="H4505" s="311"/>
      <c r="I4505" s="249"/>
      <c r="J4505" s="249"/>
      <c r="K4505" s="92"/>
    </row>
    <row r="4506" spans="2:11" x14ac:dyDescent="0.2">
      <c r="B4506" s="295"/>
      <c r="C4506" s="295"/>
      <c r="D4506" s="312"/>
      <c r="E4506" s="310"/>
      <c r="F4506" s="310"/>
      <c r="G4506" s="310"/>
      <c r="H4506" s="311"/>
      <c r="I4506" s="249"/>
      <c r="J4506" s="249"/>
      <c r="K4506" s="92"/>
    </row>
    <row r="4507" spans="2:11" x14ac:dyDescent="0.2">
      <c r="B4507" s="295"/>
      <c r="C4507" s="295"/>
      <c r="D4507" s="312"/>
      <c r="E4507" s="310"/>
      <c r="F4507" s="310"/>
      <c r="G4507" s="310"/>
      <c r="H4507" s="311"/>
      <c r="I4507" s="249"/>
      <c r="J4507" s="249"/>
      <c r="K4507" s="92"/>
    </row>
    <row r="4508" spans="2:11" x14ac:dyDescent="0.2">
      <c r="B4508" s="295"/>
      <c r="C4508" s="295"/>
      <c r="D4508" s="312"/>
      <c r="E4508" s="310"/>
      <c r="F4508" s="310"/>
      <c r="G4508" s="310"/>
      <c r="H4508" s="311"/>
      <c r="I4508" s="249"/>
      <c r="J4508" s="249"/>
      <c r="K4508" s="92"/>
    </row>
    <row r="4509" spans="2:11" x14ac:dyDescent="0.2">
      <c r="B4509" s="295"/>
      <c r="C4509" s="295"/>
      <c r="D4509" s="312"/>
      <c r="E4509" s="310"/>
      <c r="F4509" s="310"/>
      <c r="G4509" s="310"/>
      <c r="H4509" s="311"/>
      <c r="I4509" s="249"/>
      <c r="J4509" s="249"/>
      <c r="K4509" s="92"/>
    </row>
    <row r="4510" spans="2:11" x14ac:dyDescent="0.2">
      <c r="B4510" s="295"/>
      <c r="C4510" s="295"/>
      <c r="D4510" s="312"/>
      <c r="E4510" s="310"/>
      <c r="F4510" s="310"/>
      <c r="G4510" s="310"/>
      <c r="H4510" s="311"/>
      <c r="I4510" s="249"/>
      <c r="J4510" s="249"/>
      <c r="K4510" s="92"/>
    </row>
    <row r="4511" spans="2:11" x14ac:dyDescent="0.2">
      <c r="B4511" s="295"/>
      <c r="C4511" s="295"/>
      <c r="D4511" s="312"/>
      <c r="E4511" s="310"/>
      <c r="F4511" s="310"/>
      <c r="G4511" s="310"/>
      <c r="H4511" s="311"/>
      <c r="I4511" s="249"/>
      <c r="J4511" s="249"/>
      <c r="K4511" s="92"/>
    </row>
    <row r="4512" spans="2:11" x14ac:dyDescent="0.2">
      <c r="B4512" s="295"/>
      <c r="C4512" s="295"/>
      <c r="D4512" s="312"/>
      <c r="E4512" s="310"/>
      <c r="F4512" s="310"/>
      <c r="G4512" s="310"/>
      <c r="H4512" s="311"/>
      <c r="I4512" s="249"/>
      <c r="J4512" s="249"/>
      <c r="K4512" s="92"/>
    </row>
    <row r="4513" spans="2:11" x14ac:dyDescent="0.2">
      <c r="B4513" s="295"/>
      <c r="C4513" s="295"/>
      <c r="D4513" s="312"/>
      <c r="E4513" s="310"/>
      <c r="F4513" s="310"/>
      <c r="G4513" s="310"/>
      <c r="H4513" s="311"/>
      <c r="I4513" s="249"/>
      <c r="J4513" s="249"/>
      <c r="K4513" s="92"/>
    </row>
    <row r="4514" spans="2:11" x14ac:dyDescent="0.2">
      <c r="B4514" s="295"/>
      <c r="C4514" s="295"/>
      <c r="D4514" s="312"/>
      <c r="E4514" s="310"/>
      <c r="F4514" s="310"/>
      <c r="G4514" s="310"/>
      <c r="H4514" s="311"/>
      <c r="I4514" s="249"/>
      <c r="J4514" s="249"/>
      <c r="K4514" s="92"/>
    </row>
    <row r="4515" spans="2:11" x14ac:dyDescent="0.2">
      <c r="B4515" s="295"/>
      <c r="C4515" s="295"/>
      <c r="D4515" s="312"/>
      <c r="E4515" s="310"/>
      <c r="F4515" s="310"/>
      <c r="G4515" s="310"/>
      <c r="H4515" s="311"/>
      <c r="I4515" s="249"/>
      <c r="J4515" s="249"/>
      <c r="K4515" s="92"/>
    </row>
    <row r="4516" spans="2:11" x14ac:dyDescent="0.2">
      <c r="B4516" s="295"/>
      <c r="C4516" s="295"/>
      <c r="D4516" s="312"/>
      <c r="E4516" s="310"/>
      <c r="F4516" s="310"/>
      <c r="G4516" s="310"/>
      <c r="H4516" s="311"/>
      <c r="I4516" s="249"/>
      <c r="J4516" s="249"/>
      <c r="K4516" s="92"/>
    </row>
    <row r="4517" spans="2:11" x14ac:dyDescent="0.2">
      <c r="B4517" s="295"/>
      <c r="C4517" s="295"/>
      <c r="D4517" s="312"/>
      <c r="E4517" s="310"/>
      <c r="F4517" s="310"/>
      <c r="G4517" s="310"/>
      <c r="H4517" s="311"/>
      <c r="I4517" s="249"/>
      <c r="J4517" s="249"/>
      <c r="K4517" s="92"/>
    </row>
    <row r="4518" spans="2:11" x14ac:dyDescent="0.2">
      <c r="B4518" s="295"/>
      <c r="C4518" s="295"/>
      <c r="D4518" s="312"/>
      <c r="E4518" s="310"/>
      <c r="F4518" s="310"/>
      <c r="G4518" s="310"/>
      <c r="H4518" s="311"/>
      <c r="I4518" s="249"/>
      <c r="J4518" s="249"/>
      <c r="K4518" s="92"/>
    </row>
    <row r="4519" spans="2:11" x14ac:dyDescent="0.2">
      <c r="B4519" s="295"/>
      <c r="C4519" s="295"/>
      <c r="D4519" s="312"/>
      <c r="E4519" s="310"/>
      <c r="F4519" s="310"/>
      <c r="G4519" s="310"/>
      <c r="H4519" s="311"/>
      <c r="I4519" s="249"/>
      <c r="J4519" s="249"/>
      <c r="K4519" s="92"/>
    </row>
    <row r="4520" spans="2:11" x14ac:dyDescent="0.2">
      <c r="B4520" s="295"/>
      <c r="C4520" s="295"/>
      <c r="D4520" s="312"/>
      <c r="E4520" s="310"/>
      <c r="F4520" s="310"/>
      <c r="G4520" s="310"/>
      <c r="H4520" s="311"/>
      <c r="I4520" s="249"/>
      <c r="J4520" s="249"/>
      <c r="K4520" s="92"/>
    </row>
    <row r="4521" spans="2:11" x14ac:dyDescent="0.2">
      <c r="B4521" s="295"/>
      <c r="C4521" s="295"/>
      <c r="D4521" s="312"/>
      <c r="E4521" s="310"/>
      <c r="F4521" s="310"/>
      <c r="G4521" s="310"/>
      <c r="H4521" s="311"/>
      <c r="I4521" s="249"/>
      <c r="J4521" s="249"/>
      <c r="K4521" s="92"/>
    </row>
    <row r="4522" spans="2:11" x14ac:dyDescent="0.2">
      <c r="B4522" s="295"/>
      <c r="C4522" s="295"/>
      <c r="D4522" s="312"/>
      <c r="E4522" s="310"/>
      <c r="F4522" s="310"/>
      <c r="G4522" s="310"/>
      <c r="H4522" s="311"/>
      <c r="I4522" s="249"/>
      <c r="J4522" s="249"/>
      <c r="K4522" s="92"/>
    </row>
    <row r="4523" spans="2:11" x14ac:dyDescent="0.2">
      <c r="B4523" s="295"/>
      <c r="C4523" s="295"/>
      <c r="D4523" s="312"/>
      <c r="E4523" s="310"/>
      <c r="F4523" s="310"/>
      <c r="G4523" s="310"/>
      <c r="H4523" s="311"/>
      <c r="I4523" s="249"/>
      <c r="J4523" s="249"/>
      <c r="K4523" s="92"/>
    </row>
    <row r="4524" spans="2:11" x14ac:dyDescent="0.2">
      <c r="B4524" s="295"/>
      <c r="C4524" s="295"/>
      <c r="D4524" s="312"/>
      <c r="E4524" s="310"/>
      <c r="F4524" s="310"/>
      <c r="G4524" s="310"/>
      <c r="H4524" s="311"/>
      <c r="I4524" s="249"/>
      <c r="J4524" s="249"/>
      <c r="K4524" s="92"/>
    </row>
    <row r="4525" spans="2:11" x14ac:dyDescent="0.2">
      <c r="B4525" s="295"/>
      <c r="C4525" s="295"/>
      <c r="D4525" s="312"/>
      <c r="E4525" s="310"/>
      <c r="F4525" s="310"/>
      <c r="G4525" s="310"/>
      <c r="H4525" s="311"/>
      <c r="I4525" s="249"/>
      <c r="J4525" s="249"/>
      <c r="K4525" s="92"/>
    </row>
    <row r="4526" spans="2:11" x14ac:dyDescent="0.2">
      <c r="B4526" s="295"/>
      <c r="C4526" s="295"/>
      <c r="D4526" s="312"/>
      <c r="E4526" s="310"/>
      <c r="F4526" s="310"/>
      <c r="G4526" s="310"/>
      <c r="H4526" s="311"/>
      <c r="I4526" s="249"/>
      <c r="J4526" s="249"/>
      <c r="K4526" s="92"/>
    </row>
    <row r="4527" spans="2:11" x14ac:dyDescent="0.2">
      <c r="B4527" s="295"/>
      <c r="C4527" s="295"/>
      <c r="D4527" s="312"/>
      <c r="E4527" s="310"/>
      <c r="F4527" s="310"/>
      <c r="G4527" s="310"/>
      <c r="H4527" s="311"/>
      <c r="I4527" s="249"/>
      <c r="J4527" s="249"/>
      <c r="K4527" s="92"/>
    </row>
    <row r="4528" spans="2:11" x14ac:dyDescent="0.2">
      <c r="B4528" s="295"/>
      <c r="C4528" s="295"/>
      <c r="D4528" s="312"/>
      <c r="E4528" s="310"/>
      <c r="F4528" s="310"/>
      <c r="G4528" s="310"/>
      <c r="H4528" s="311"/>
      <c r="I4528" s="249"/>
      <c r="J4528" s="249"/>
      <c r="K4528" s="92"/>
    </row>
    <row r="4529" spans="2:11" x14ac:dyDescent="0.2">
      <c r="B4529" s="295"/>
      <c r="C4529" s="295"/>
      <c r="D4529" s="312"/>
      <c r="E4529" s="310"/>
      <c r="F4529" s="310"/>
      <c r="G4529" s="310"/>
      <c r="H4529" s="311"/>
      <c r="I4529" s="249"/>
      <c r="J4529" s="249"/>
      <c r="K4529" s="92"/>
    </row>
    <row r="4530" spans="2:11" x14ac:dyDescent="0.2">
      <c r="B4530" s="295"/>
      <c r="C4530" s="295"/>
      <c r="D4530" s="312"/>
      <c r="E4530" s="310"/>
      <c r="F4530" s="310"/>
      <c r="G4530" s="310"/>
      <c r="H4530" s="311"/>
      <c r="I4530" s="249"/>
      <c r="J4530" s="249"/>
      <c r="K4530" s="92"/>
    </row>
    <row r="4531" spans="2:11" x14ac:dyDescent="0.2">
      <c r="B4531" s="295"/>
      <c r="C4531" s="295"/>
      <c r="D4531" s="312"/>
      <c r="E4531" s="310"/>
      <c r="F4531" s="310"/>
      <c r="G4531" s="310"/>
      <c r="H4531" s="311"/>
      <c r="I4531" s="249"/>
      <c r="J4531" s="249"/>
      <c r="K4531" s="92"/>
    </row>
    <row r="4532" spans="2:11" x14ac:dyDescent="0.2">
      <c r="B4532" s="295"/>
      <c r="C4532" s="295"/>
      <c r="D4532" s="312"/>
      <c r="E4532" s="310"/>
      <c r="F4532" s="310"/>
      <c r="G4532" s="310"/>
      <c r="H4532" s="311"/>
      <c r="I4532" s="249"/>
      <c r="J4532" s="249"/>
      <c r="K4532" s="92"/>
    </row>
    <row r="4533" spans="2:11" x14ac:dyDescent="0.2">
      <c r="B4533" s="295"/>
      <c r="C4533" s="295"/>
      <c r="D4533" s="312"/>
      <c r="E4533" s="310"/>
      <c r="F4533" s="310"/>
      <c r="G4533" s="310"/>
      <c r="H4533" s="311"/>
      <c r="I4533" s="249"/>
      <c r="J4533" s="249"/>
      <c r="K4533" s="92"/>
    </row>
    <row r="4534" spans="2:11" x14ac:dyDescent="0.2">
      <c r="B4534" s="295"/>
      <c r="C4534" s="295"/>
      <c r="D4534" s="312"/>
      <c r="E4534" s="310"/>
      <c r="F4534" s="310"/>
      <c r="G4534" s="310"/>
      <c r="H4534" s="311"/>
      <c r="I4534" s="249"/>
      <c r="J4534" s="249"/>
      <c r="K4534" s="92"/>
    </row>
    <row r="4535" spans="2:11" x14ac:dyDescent="0.2">
      <c r="B4535" s="295"/>
      <c r="C4535" s="295"/>
      <c r="D4535" s="312"/>
      <c r="E4535" s="310"/>
      <c r="F4535" s="310"/>
      <c r="G4535" s="310"/>
      <c r="H4535" s="311"/>
      <c r="I4535" s="249"/>
      <c r="J4535" s="249"/>
      <c r="K4535" s="92"/>
    </row>
    <row r="4536" spans="2:11" x14ac:dyDescent="0.2">
      <c r="B4536" s="295"/>
      <c r="C4536" s="295"/>
      <c r="D4536" s="312"/>
      <c r="E4536" s="310"/>
      <c r="F4536" s="310"/>
      <c r="G4536" s="310"/>
      <c r="H4536" s="311"/>
      <c r="I4536" s="249"/>
      <c r="J4536" s="249"/>
      <c r="K4536" s="92"/>
    </row>
    <row r="4537" spans="2:11" x14ac:dyDescent="0.2">
      <c r="B4537" s="295"/>
      <c r="C4537" s="295"/>
      <c r="D4537" s="312"/>
      <c r="E4537" s="310"/>
      <c r="F4537" s="310"/>
      <c r="G4537" s="310"/>
      <c r="H4537" s="311"/>
      <c r="I4537" s="249"/>
      <c r="J4537" s="249"/>
      <c r="K4537" s="92"/>
    </row>
    <row r="4538" spans="2:11" x14ac:dyDescent="0.2">
      <c r="B4538" s="295"/>
      <c r="C4538" s="295"/>
      <c r="D4538" s="312"/>
      <c r="E4538" s="310"/>
      <c r="F4538" s="310"/>
      <c r="G4538" s="310"/>
      <c r="H4538" s="311"/>
      <c r="I4538" s="249"/>
      <c r="J4538" s="249"/>
      <c r="K4538" s="92"/>
    </row>
    <row r="4539" spans="2:11" x14ac:dyDescent="0.2">
      <c r="B4539" s="295"/>
      <c r="C4539" s="295"/>
      <c r="D4539" s="312"/>
      <c r="E4539" s="310"/>
      <c r="F4539" s="310"/>
      <c r="G4539" s="310"/>
      <c r="H4539" s="311"/>
      <c r="I4539" s="249"/>
      <c r="J4539" s="249"/>
      <c r="K4539" s="92"/>
    </row>
    <row r="4540" spans="2:11" x14ac:dyDescent="0.2">
      <c r="B4540" s="295"/>
      <c r="C4540" s="295"/>
      <c r="D4540" s="312"/>
      <c r="E4540" s="310"/>
      <c r="F4540" s="310"/>
      <c r="G4540" s="310"/>
      <c r="H4540" s="311"/>
      <c r="I4540" s="249"/>
      <c r="J4540" s="249"/>
      <c r="K4540" s="92"/>
    </row>
    <row r="4541" spans="2:11" x14ac:dyDescent="0.2">
      <c r="B4541" s="295"/>
      <c r="C4541" s="295"/>
      <c r="D4541" s="312"/>
      <c r="E4541" s="310"/>
      <c r="F4541" s="310"/>
      <c r="G4541" s="310"/>
      <c r="H4541" s="311"/>
      <c r="I4541" s="249"/>
      <c r="J4541" s="249"/>
      <c r="K4541" s="92"/>
    </row>
    <row r="4542" spans="2:11" x14ac:dyDescent="0.2">
      <c r="B4542" s="295"/>
      <c r="C4542" s="295"/>
      <c r="D4542" s="312"/>
      <c r="E4542" s="310"/>
      <c r="F4542" s="310"/>
      <c r="G4542" s="310"/>
      <c r="H4542" s="311"/>
      <c r="I4542" s="249"/>
      <c r="J4542" s="249"/>
      <c r="K4542" s="92"/>
    </row>
    <row r="4543" spans="2:11" x14ac:dyDescent="0.2">
      <c r="B4543" s="295"/>
      <c r="C4543" s="295"/>
      <c r="D4543" s="312"/>
      <c r="E4543" s="310"/>
      <c r="F4543" s="310"/>
      <c r="G4543" s="310"/>
      <c r="H4543" s="311"/>
      <c r="I4543" s="249"/>
      <c r="J4543" s="249"/>
      <c r="K4543" s="92"/>
    </row>
    <row r="4544" spans="2:11" x14ac:dyDescent="0.2">
      <c r="B4544" s="295"/>
      <c r="C4544" s="295"/>
      <c r="D4544" s="312"/>
      <c r="E4544" s="310"/>
      <c r="F4544" s="310"/>
      <c r="G4544" s="310"/>
      <c r="H4544" s="311"/>
      <c r="I4544" s="249"/>
      <c r="J4544" s="249"/>
      <c r="K4544" s="92"/>
    </row>
    <row r="4545" spans="2:11" x14ac:dyDescent="0.2">
      <c r="B4545" s="295"/>
      <c r="C4545" s="295"/>
      <c r="D4545" s="312"/>
      <c r="E4545" s="310"/>
      <c r="F4545" s="310"/>
      <c r="G4545" s="310"/>
      <c r="H4545" s="311"/>
      <c r="I4545" s="249"/>
      <c r="J4545" s="249"/>
      <c r="K4545" s="92"/>
    </row>
    <row r="4546" spans="2:11" x14ac:dyDescent="0.2">
      <c r="B4546" s="295"/>
      <c r="C4546" s="295"/>
      <c r="D4546" s="312"/>
      <c r="E4546" s="310"/>
      <c r="F4546" s="310"/>
      <c r="G4546" s="310"/>
      <c r="H4546" s="311"/>
      <c r="I4546" s="249"/>
      <c r="J4546" s="249"/>
      <c r="K4546" s="92"/>
    </row>
    <row r="4547" spans="2:11" x14ac:dyDescent="0.2">
      <c r="B4547" s="295"/>
      <c r="C4547" s="295"/>
      <c r="D4547" s="312"/>
      <c r="E4547" s="310"/>
      <c r="F4547" s="310"/>
      <c r="G4547" s="310"/>
      <c r="H4547" s="311"/>
      <c r="I4547" s="249"/>
      <c r="J4547" s="249"/>
      <c r="K4547" s="92"/>
    </row>
    <row r="4548" spans="2:11" x14ac:dyDescent="0.2">
      <c r="B4548" s="295"/>
      <c r="C4548" s="295"/>
      <c r="D4548" s="312"/>
      <c r="E4548" s="310"/>
      <c r="F4548" s="310"/>
      <c r="G4548" s="310"/>
      <c r="H4548" s="311"/>
      <c r="I4548" s="249"/>
      <c r="J4548" s="249"/>
      <c r="K4548" s="92"/>
    </row>
    <row r="4549" spans="2:11" x14ac:dyDescent="0.2">
      <c r="B4549" s="295"/>
      <c r="C4549" s="295"/>
      <c r="D4549" s="312"/>
      <c r="E4549" s="310"/>
      <c r="F4549" s="310"/>
      <c r="G4549" s="310"/>
      <c r="H4549" s="311"/>
      <c r="I4549" s="249"/>
      <c r="J4549" s="249"/>
      <c r="K4549" s="92"/>
    </row>
    <row r="4550" spans="2:11" x14ac:dyDescent="0.2">
      <c r="B4550" s="295"/>
      <c r="C4550" s="295"/>
      <c r="D4550" s="312"/>
      <c r="E4550" s="310"/>
      <c r="F4550" s="310"/>
      <c r="G4550" s="310"/>
      <c r="H4550" s="311"/>
      <c r="I4550" s="249"/>
      <c r="J4550" s="249"/>
      <c r="K4550" s="92"/>
    </row>
    <row r="4551" spans="2:11" x14ac:dyDescent="0.2">
      <c r="B4551" s="295"/>
      <c r="C4551" s="295"/>
      <c r="D4551" s="312"/>
      <c r="E4551" s="310"/>
      <c r="F4551" s="310"/>
      <c r="G4551" s="310"/>
      <c r="H4551" s="311"/>
      <c r="I4551" s="249"/>
      <c r="J4551" s="249"/>
      <c r="K4551" s="92"/>
    </row>
    <row r="4552" spans="2:11" x14ac:dyDescent="0.2">
      <c r="B4552" s="295"/>
      <c r="C4552" s="295"/>
      <c r="D4552" s="312"/>
      <c r="E4552" s="310"/>
      <c r="F4552" s="310"/>
      <c r="G4552" s="310"/>
      <c r="H4552" s="311"/>
      <c r="I4552" s="249"/>
      <c r="J4552" s="249"/>
      <c r="K4552" s="92"/>
    </row>
    <row r="4553" spans="2:11" x14ac:dyDescent="0.2">
      <c r="B4553" s="295"/>
      <c r="C4553" s="295"/>
      <c r="D4553" s="312"/>
      <c r="E4553" s="310"/>
      <c r="F4553" s="310"/>
      <c r="G4553" s="310"/>
      <c r="H4553" s="311"/>
      <c r="I4553" s="249"/>
      <c r="J4553" s="249"/>
      <c r="K4553" s="92"/>
    </row>
    <row r="4554" spans="2:11" x14ac:dyDescent="0.2">
      <c r="B4554" s="295"/>
      <c r="C4554" s="295"/>
      <c r="D4554" s="312"/>
      <c r="E4554" s="310"/>
      <c r="F4554" s="310"/>
      <c r="G4554" s="310"/>
      <c r="H4554" s="311"/>
      <c r="I4554" s="249"/>
      <c r="J4554" s="249"/>
      <c r="K4554" s="92"/>
    </row>
    <row r="4555" spans="2:11" x14ac:dyDescent="0.2">
      <c r="B4555" s="295"/>
      <c r="C4555" s="295"/>
      <c r="D4555" s="312"/>
      <c r="E4555" s="310"/>
      <c r="F4555" s="310"/>
      <c r="G4555" s="310"/>
      <c r="H4555" s="311"/>
      <c r="I4555" s="249"/>
      <c r="J4555" s="249"/>
      <c r="K4555" s="92"/>
    </row>
    <row r="4556" spans="2:11" x14ac:dyDescent="0.2">
      <c r="B4556" s="295"/>
      <c r="C4556" s="295"/>
      <c r="D4556" s="312"/>
      <c r="E4556" s="310"/>
      <c r="F4556" s="310"/>
      <c r="G4556" s="310"/>
      <c r="H4556" s="311"/>
      <c r="I4556" s="249"/>
      <c r="J4556" s="249"/>
      <c r="K4556" s="92"/>
    </row>
    <row r="4557" spans="2:11" x14ac:dyDescent="0.2">
      <c r="B4557" s="295"/>
      <c r="C4557" s="295"/>
      <c r="D4557" s="312"/>
      <c r="E4557" s="310"/>
      <c r="F4557" s="310"/>
      <c r="G4557" s="310"/>
      <c r="H4557" s="311"/>
      <c r="I4557" s="249"/>
      <c r="J4557" s="249"/>
      <c r="K4557" s="92"/>
    </row>
    <row r="4558" spans="2:11" x14ac:dyDescent="0.2">
      <c r="B4558" s="295"/>
      <c r="C4558" s="295"/>
      <c r="D4558" s="312"/>
      <c r="E4558" s="310"/>
      <c r="F4558" s="310"/>
      <c r="G4558" s="310"/>
      <c r="H4558" s="311"/>
      <c r="I4558" s="249"/>
      <c r="J4558" s="249"/>
      <c r="K4558" s="92"/>
    </row>
    <row r="4559" spans="2:11" x14ac:dyDescent="0.2">
      <c r="B4559" s="295"/>
      <c r="C4559" s="295"/>
      <c r="D4559" s="312"/>
      <c r="E4559" s="310"/>
      <c r="F4559" s="310"/>
      <c r="G4559" s="310"/>
      <c r="H4559" s="311"/>
      <c r="I4559" s="249"/>
      <c r="J4559" s="249"/>
      <c r="K4559" s="92"/>
    </row>
    <row r="4560" spans="2:11" x14ac:dyDescent="0.2">
      <c r="B4560" s="295"/>
      <c r="C4560" s="295"/>
      <c r="D4560" s="312"/>
      <c r="E4560" s="310"/>
      <c r="F4560" s="310"/>
      <c r="G4560" s="310"/>
      <c r="H4560" s="311"/>
      <c r="I4560" s="249"/>
      <c r="J4560" s="249"/>
      <c r="K4560" s="92"/>
    </row>
    <row r="4561" spans="2:11" x14ac:dyDescent="0.2">
      <c r="B4561" s="295"/>
      <c r="C4561" s="295"/>
      <c r="D4561" s="312"/>
      <c r="E4561" s="310"/>
      <c r="F4561" s="310"/>
      <c r="G4561" s="310"/>
      <c r="H4561" s="311"/>
      <c r="I4561" s="249"/>
      <c r="J4561" s="249"/>
      <c r="K4561" s="92"/>
    </row>
    <row r="4562" spans="2:11" x14ac:dyDescent="0.2">
      <c r="B4562" s="295"/>
      <c r="C4562" s="295"/>
      <c r="D4562" s="312"/>
      <c r="E4562" s="310"/>
      <c r="F4562" s="310"/>
      <c r="G4562" s="310"/>
      <c r="H4562" s="311"/>
      <c r="I4562" s="249"/>
      <c r="J4562" s="249"/>
      <c r="K4562" s="92"/>
    </row>
    <row r="4563" spans="2:11" x14ac:dyDescent="0.2">
      <c r="B4563" s="295"/>
      <c r="C4563" s="295"/>
      <c r="D4563" s="312"/>
      <c r="E4563" s="310"/>
      <c r="F4563" s="310"/>
      <c r="G4563" s="310"/>
      <c r="H4563" s="311"/>
      <c r="I4563" s="249"/>
      <c r="J4563" s="249"/>
      <c r="K4563" s="92"/>
    </row>
    <row r="4564" spans="2:11" x14ac:dyDescent="0.2">
      <c r="B4564" s="295"/>
      <c r="C4564" s="295"/>
      <c r="D4564" s="312"/>
      <c r="E4564" s="310"/>
      <c r="F4564" s="310"/>
      <c r="G4564" s="310"/>
      <c r="H4564" s="311"/>
      <c r="I4564" s="249"/>
      <c r="J4564" s="249"/>
      <c r="K4564" s="92"/>
    </row>
    <row r="4565" spans="2:11" x14ac:dyDescent="0.2">
      <c r="B4565" s="295"/>
      <c r="C4565" s="295"/>
      <c r="D4565" s="312"/>
      <c r="E4565" s="310"/>
      <c r="F4565" s="310"/>
      <c r="G4565" s="310"/>
      <c r="H4565" s="311"/>
      <c r="I4565" s="249"/>
      <c r="J4565" s="249"/>
      <c r="K4565" s="92"/>
    </row>
    <row r="4566" spans="2:11" x14ac:dyDescent="0.2">
      <c r="B4566" s="295"/>
      <c r="C4566" s="295"/>
      <c r="D4566" s="312"/>
      <c r="E4566" s="310"/>
      <c r="F4566" s="310"/>
      <c r="G4566" s="310"/>
      <c r="H4566" s="311"/>
      <c r="I4566" s="249"/>
      <c r="J4566" s="249"/>
      <c r="K4566" s="92"/>
    </row>
    <row r="4567" spans="2:11" x14ac:dyDescent="0.2">
      <c r="B4567" s="295"/>
      <c r="C4567" s="295"/>
      <c r="D4567" s="312"/>
      <c r="E4567" s="310"/>
      <c r="F4567" s="310"/>
      <c r="G4567" s="310"/>
      <c r="H4567" s="311"/>
      <c r="I4567" s="249"/>
      <c r="J4567" s="249"/>
      <c r="K4567" s="92"/>
    </row>
    <row r="4568" spans="2:11" x14ac:dyDescent="0.2">
      <c r="B4568" s="295"/>
      <c r="C4568" s="295"/>
      <c r="D4568" s="312"/>
      <c r="E4568" s="310"/>
      <c r="F4568" s="310"/>
      <c r="G4568" s="310"/>
      <c r="H4568" s="311"/>
      <c r="I4568" s="249"/>
      <c r="J4568" s="249"/>
      <c r="K4568" s="92"/>
    </row>
    <row r="4569" spans="2:11" x14ac:dyDescent="0.2">
      <c r="B4569" s="295"/>
      <c r="C4569" s="295"/>
      <c r="D4569" s="312"/>
      <c r="E4569" s="310"/>
      <c r="F4569" s="310"/>
      <c r="G4569" s="310"/>
      <c r="H4569" s="311"/>
      <c r="I4569" s="249"/>
      <c r="J4569" s="249"/>
      <c r="K4569" s="92"/>
    </row>
    <row r="4570" spans="2:11" x14ac:dyDescent="0.2">
      <c r="B4570" s="295"/>
      <c r="C4570" s="295"/>
      <c r="D4570" s="312"/>
      <c r="E4570" s="310"/>
      <c r="F4570" s="310"/>
      <c r="G4570" s="310"/>
      <c r="H4570" s="311"/>
      <c r="I4570" s="249"/>
      <c r="J4570" s="249"/>
      <c r="K4570" s="92"/>
    </row>
    <row r="4571" spans="2:11" x14ac:dyDescent="0.2">
      <c r="B4571" s="295"/>
      <c r="C4571" s="295"/>
      <c r="D4571" s="312"/>
      <c r="E4571" s="310"/>
      <c r="F4571" s="310"/>
      <c r="G4571" s="310"/>
      <c r="H4571" s="311"/>
      <c r="I4571" s="249"/>
      <c r="J4571" s="249"/>
      <c r="K4571" s="92"/>
    </row>
    <row r="4572" spans="2:11" x14ac:dyDescent="0.2">
      <c r="B4572" s="295"/>
      <c r="C4572" s="295"/>
      <c r="D4572" s="312"/>
      <c r="E4572" s="310"/>
      <c r="F4572" s="310"/>
      <c r="G4572" s="310"/>
      <c r="H4572" s="311"/>
      <c r="I4572" s="249"/>
      <c r="J4572" s="249"/>
      <c r="K4572" s="92"/>
    </row>
    <row r="4573" spans="2:11" x14ac:dyDescent="0.2">
      <c r="B4573" s="295"/>
      <c r="C4573" s="295"/>
      <c r="D4573" s="312"/>
      <c r="E4573" s="310"/>
      <c r="F4573" s="310"/>
      <c r="G4573" s="310"/>
      <c r="H4573" s="311"/>
      <c r="I4573" s="249"/>
      <c r="J4573" s="249"/>
      <c r="K4573" s="92"/>
    </row>
    <row r="4574" spans="2:11" x14ac:dyDescent="0.2">
      <c r="B4574" s="295"/>
      <c r="C4574" s="295"/>
      <c r="D4574" s="312"/>
      <c r="E4574" s="310"/>
      <c r="F4574" s="310"/>
      <c r="G4574" s="310"/>
      <c r="H4574" s="311"/>
      <c r="I4574" s="249"/>
      <c r="J4574" s="249"/>
      <c r="K4574" s="92"/>
    </row>
    <row r="4575" spans="2:11" x14ac:dyDescent="0.2">
      <c r="B4575" s="295"/>
      <c r="C4575" s="295"/>
      <c r="D4575" s="312"/>
      <c r="E4575" s="310"/>
      <c r="F4575" s="310"/>
      <c r="G4575" s="310"/>
      <c r="H4575" s="311"/>
      <c r="I4575" s="249"/>
      <c r="J4575" s="249"/>
      <c r="K4575" s="92"/>
    </row>
    <row r="4576" spans="2:11" x14ac:dyDescent="0.2">
      <c r="B4576" s="295"/>
      <c r="C4576" s="295"/>
      <c r="D4576" s="312"/>
      <c r="E4576" s="310"/>
      <c r="F4576" s="310"/>
      <c r="G4576" s="310"/>
      <c r="H4576" s="311"/>
      <c r="I4576" s="249"/>
      <c r="J4576" s="249"/>
      <c r="K4576" s="92"/>
    </row>
    <row r="4577" spans="2:11" x14ac:dyDescent="0.2">
      <c r="B4577" s="295"/>
      <c r="C4577" s="295"/>
      <c r="D4577" s="312"/>
      <c r="E4577" s="310"/>
      <c r="F4577" s="310"/>
      <c r="G4577" s="310"/>
      <c r="H4577" s="311"/>
      <c r="I4577" s="249"/>
      <c r="J4577" s="249"/>
      <c r="K4577" s="92"/>
    </row>
    <row r="4578" spans="2:11" x14ac:dyDescent="0.2">
      <c r="B4578" s="295"/>
      <c r="C4578" s="295"/>
      <c r="D4578" s="312"/>
      <c r="E4578" s="310"/>
      <c r="F4578" s="310"/>
      <c r="G4578" s="310"/>
      <c r="H4578" s="311"/>
      <c r="I4578" s="249"/>
      <c r="J4578" s="249"/>
      <c r="K4578" s="92"/>
    </row>
    <row r="4579" spans="2:11" x14ac:dyDescent="0.2">
      <c r="B4579" s="295"/>
      <c r="C4579" s="295"/>
      <c r="D4579" s="312"/>
      <c r="E4579" s="310"/>
      <c r="F4579" s="310"/>
      <c r="G4579" s="310"/>
      <c r="H4579" s="311"/>
      <c r="I4579" s="249"/>
      <c r="J4579" s="249"/>
      <c r="K4579" s="92"/>
    </row>
    <row r="4580" spans="2:11" x14ac:dyDescent="0.2">
      <c r="B4580" s="295"/>
      <c r="C4580" s="295"/>
      <c r="D4580" s="312"/>
      <c r="E4580" s="310"/>
      <c r="F4580" s="310"/>
      <c r="G4580" s="310"/>
      <c r="H4580" s="311"/>
      <c r="I4580" s="249"/>
      <c r="J4580" s="249"/>
      <c r="K4580" s="92"/>
    </row>
    <row r="4581" spans="2:11" x14ac:dyDescent="0.2">
      <c r="B4581" s="295"/>
      <c r="C4581" s="295"/>
      <c r="D4581" s="312"/>
      <c r="E4581" s="310"/>
      <c r="F4581" s="310"/>
      <c r="G4581" s="310"/>
      <c r="H4581" s="311"/>
      <c r="I4581" s="249"/>
      <c r="J4581" s="249"/>
      <c r="K4581" s="92"/>
    </row>
    <row r="4582" spans="2:11" x14ac:dyDescent="0.2">
      <c r="B4582" s="295"/>
      <c r="C4582" s="295"/>
      <c r="D4582" s="312"/>
      <c r="E4582" s="310"/>
      <c r="F4582" s="310"/>
      <c r="G4582" s="310"/>
      <c r="H4582" s="311"/>
      <c r="I4582" s="249"/>
      <c r="J4582" s="249"/>
      <c r="K4582" s="92"/>
    </row>
    <row r="4583" spans="2:11" x14ac:dyDescent="0.2">
      <c r="B4583" s="295"/>
      <c r="C4583" s="295"/>
      <c r="D4583" s="312"/>
      <c r="E4583" s="310"/>
      <c r="F4583" s="310"/>
      <c r="G4583" s="310"/>
      <c r="H4583" s="311"/>
      <c r="I4583" s="249"/>
      <c r="J4583" s="249"/>
      <c r="K4583" s="92"/>
    </row>
    <row r="4584" spans="2:11" x14ac:dyDescent="0.2">
      <c r="B4584" s="295"/>
      <c r="C4584" s="295"/>
      <c r="D4584" s="312"/>
      <c r="E4584" s="310"/>
      <c r="F4584" s="310"/>
      <c r="G4584" s="310"/>
      <c r="H4584" s="311"/>
      <c r="I4584" s="249"/>
      <c r="J4584" s="249"/>
      <c r="K4584" s="92"/>
    </row>
    <row r="4585" spans="2:11" x14ac:dyDescent="0.2">
      <c r="B4585" s="295"/>
      <c r="C4585" s="295"/>
      <c r="D4585" s="312"/>
      <c r="E4585" s="310"/>
      <c r="F4585" s="310"/>
      <c r="G4585" s="310"/>
      <c r="H4585" s="311"/>
      <c r="I4585" s="249"/>
      <c r="J4585" s="249"/>
      <c r="K4585" s="92"/>
    </row>
    <row r="4586" spans="2:11" x14ac:dyDescent="0.2">
      <c r="B4586" s="295"/>
      <c r="C4586" s="295"/>
      <c r="D4586" s="312"/>
      <c r="E4586" s="310"/>
      <c r="F4586" s="310"/>
      <c r="G4586" s="310"/>
      <c r="H4586" s="311"/>
      <c r="I4586" s="249"/>
      <c r="J4586" s="249"/>
      <c r="K4586" s="92"/>
    </row>
    <row r="4587" spans="2:11" x14ac:dyDescent="0.2">
      <c r="B4587" s="295"/>
      <c r="C4587" s="295"/>
      <c r="D4587" s="312"/>
      <c r="E4587" s="310"/>
      <c r="F4587" s="310"/>
      <c r="G4587" s="310"/>
      <c r="H4587" s="311"/>
      <c r="I4587" s="249"/>
      <c r="J4587" s="249"/>
      <c r="K4587" s="92"/>
    </row>
    <row r="4588" spans="2:11" x14ac:dyDescent="0.2">
      <c r="B4588" s="295"/>
      <c r="C4588" s="295"/>
      <c r="D4588" s="312"/>
      <c r="E4588" s="310"/>
      <c r="F4588" s="310"/>
      <c r="G4588" s="310"/>
      <c r="H4588" s="311"/>
      <c r="I4588" s="249"/>
      <c r="J4588" s="249"/>
      <c r="K4588" s="92"/>
    </row>
    <row r="4589" spans="2:11" x14ac:dyDescent="0.2">
      <c r="B4589" s="295"/>
      <c r="C4589" s="295"/>
      <c r="D4589" s="312"/>
      <c r="E4589" s="310"/>
      <c r="F4589" s="310"/>
      <c r="G4589" s="310"/>
      <c r="H4589" s="311"/>
      <c r="I4589" s="249"/>
      <c r="J4589" s="249"/>
      <c r="K4589" s="92"/>
    </row>
    <row r="4590" spans="2:11" x14ac:dyDescent="0.2">
      <c r="B4590" s="295"/>
      <c r="C4590" s="295"/>
      <c r="D4590" s="312"/>
      <c r="E4590" s="310"/>
      <c r="F4590" s="310"/>
      <c r="G4590" s="310"/>
      <c r="H4590" s="311"/>
      <c r="I4590" s="249"/>
      <c r="J4590" s="249"/>
      <c r="K4590" s="92"/>
    </row>
    <row r="4591" spans="2:11" x14ac:dyDescent="0.2">
      <c r="B4591" s="295"/>
      <c r="C4591" s="295"/>
      <c r="D4591" s="312"/>
      <c r="E4591" s="310"/>
      <c r="F4591" s="310"/>
      <c r="G4591" s="310"/>
      <c r="H4591" s="311"/>
      <c r="I4591" s="249"/>
      <c r="J4591" s="249"/>
      <c r="K4591" s="92"/>
    </row>
    <row r="4592" spans="2:11" x14ac:dyDescent="0.2">
      <c r="B4592" s="295"/>
      <c r="C4592" s="295"/>
      <c r="D4592" s="312"/>
      <c r="E4592" s="310"/>
      <c r="F4592" s="310"/>
      <c r="G4592" s="310"/>
      <c r="H4592" s="311"/>
      <c r="I4592" s="249"/>
      <c r="J4592" s="249"/>
      <c r="K4592" s="92"/>
    </row>
    <row r="4593" spans="2:11" x14ac:dyDescent="0.2">
      <c r="B4593" s="295"/>
      <c r="C4593" s="295"/>
      <c r="D4593" s="312"/>
      <c r="E4593" s="310"/>
      <c r="F4593" s="310"/>
      <c r="G4593" s="310"/>
      <c r="H4593" s="311"/>
      <c r="I4593" s="249"/>
      <c r="J4593" s="249"/>
      <c r="K4593" s="92"/>
    </row>
    <row r="4594" spans="2:11" x14ac:dyDescent="0.2">
      <c r="B4594" s="295"/>
      <c r="C4594" s="295"/>
      <c r="D4594" s="312"/>
      <c r="E4594" s="310"/>
      <c r="F4594" s="310"/>
      <c r="G4594" s="310"/>
      <c r="H4594" s="311"/>
      <c r="I4594" s="249"/>
      <c r="J4594" s="249"/>
      <c r="K4594" s="92"/>
    </row>
    <row r="4595" spans="2:11" x14ac:dyDescent="0.2">
      <c r="B4595" s="295"/>
      <c r="C4595" s="295"/>
      <c r="D4595" s="312"/>
      <c r="E4595" s="310"/>
      <c r="F4595" s="310"/>
      <c r="G4595" s="310"/>
      <c r="H4595" s="311"/>
      <c r="I4595" s="249"/>
      <c r="J4595" s="249"/>
      <c r="K4595" s="92"/>
    </row>
    <row r="4596" spans="2:11" x14ac:dyDescent="0.2">
      <c r="B4596" s="295"/>
      <c r="C4596" s="295"/>
      <c r="D4596" s="312"/>
      <c r="E4596" s="310"/>
      <c r="F4596" s="310"/>
      <c r="G4596" s="310"/>
      <c r="H4596" s="311"/>
      <c r="I4596" s="249"/>
      <c r="J4596" s="249"/>
      <c r="K4596" s="92"/>
    </row>
    <row r="4597" spans="2:11" x14ac:dyDescent="0.2">
      <c r="B4597" s="295"/>
      <c r="C4597" s="295"/>
      <c r="D4597" s="312"/>
      <c r="E4597" s="310"/>
      <c r="F4597" s="310"/>
      <c r="G4597" s="310"/>
      <c r="H4597" s="311"/>
      <c r="I4597" s="249"/>
      <c r="J4597" s="249"/>
      <c r="K4597" s="92"/>
    </row>
    <row r="4598" spans="2:11" x14ac:dyDescent="0.2">
      <c r="B4598" s="295"/>
      <c r="C4598" s="295"/>
      <c r="D4598" s="312"/>
      <c r="E4598" s="310"/>
      <c r="F4598" s="310"/>
      <c r="G4598" s="310"/>
      <c r="H4598" s="311"/>
      <c r="I4598" s="249"/>
      <c r="J4598" s="249"/>
      <c r="K4598" s="92"/>
    </row>
    <row r="4599" spans="2:11" x14ac:dyDescent="0.2">
      <c r="B4599" s="295"/>
      <c r="C4599" s="295"/>
      <c r="D4599" s="312"/>
      <c r="E4599" s="310"/>
      <c r="F4599" s="310"/>
      <c r="G4599" s="310"/>
      <c r="H4599" s="311"/>
      <c r="I4599" s="249"/>
      <c r="J4599" s="249"/>
      <c r="K4599" s="92"/>
    </row>
    <row r="4600" spans="2:11" x14ac:dyDescent="0.2">
      <c r="B4600" s="295"/>
      <c r="C4600" s="295"/>
      <c r="D4600" s="312"/>
      <c r="E4600" s="310"/>
      <c r="F4600" s="310"/>
      <c r="G4600" s="310"/>
      <c r="H4600" s="311"/>
      <c r="I4600" s="249"/>
      <c r="J4600" s="249"/>
      <c r="K4600" s="92"/>
    </row>
    <row r="4601" spans="2:11" x14ac:dyDescent="0.2">
      <c r="B4601" s="295"/>
      <c r="C4601" s="295"/>
      <c r="D4601" s="312"/>
      <c r="E4601" s="310"/>
      <c r="F4601" s="310"/>
      <c r="G4601" s="310"/>
      <c r="H4601" s="311"/>
      <c r="I4601" s="249"/>
      <c r="J4601" s="249"/>
      <c r="K4601" s="92"/>
    </row>
    <row r="4602" spans="2:11" x14ac:dyDescent="0.2">
      <c r="B4602" s="295"/>
      <c r="C4602" s="295"/>
      <c r="D4602" s="312"/>
      <c r="E4602" s="310"/>
      <c r="F4602" s="310"/>
      <c r="G4602" s="310"/>
      <c r="H4602" s="311"/>
      <c r="I4602" s="249"/>
      <c r="J4602" s="249"/>
      <c r="K4602" s="92"/>
    </row>
    <row r="4603" spans="2:11" x14ac:dyDescent="0.2">
      <c r="B4603" s="295"/>
      <c r="C4603" s="295"/>
      <c r="D4603" s="312"/>
      <c r="E4603" s="310"/>
      <c r="F4603" s="310"/>
      <c r="G4603" s="310"/>
      <c r="H4603" s="311"/>
      <c r="I4603" s="249"/>
      <c r="J4603" s="249"/>
      <c r="K4603" s="92"/>
    </row>
    <row r="4604" spans="2:11" x14ac:dyDescent="0.2">
      <c r="B4604" s="295"/>
      <c r="C4604" s="295"/>
      <c r="D4604" s="312"/>
      <c r="E4604" s="310"/>
      <c r="F4604" s="310"/>
      <c r="G4604" s="310"/>
      <c r="H4604" s="311"/>
      <c r="I4604" s="249"/>
      <c r="J4604" s="249"/>
      <c r="K4604" s="92"/>
    </row>
    <row r="4605" spans="2:11" x14ac:dyDescent="0.2">
      <c r="B4605" s="295"/>
      <c r="C4605" s="295"/>
      <c r="D4605" s="312"/>
      <c r="E4605" s="310"/>
      <c r="F4605" s="310"/>
      <c r="G4605" s="310"/>
      <c r="H4605" s="311"/>
      <c r="I4605" s="249"/>
      <c r="J4605" s="249"/>
      <c r="K4605" s="92"/>
    </row>
    <row r="4606" spans="2:11" x14ac:dyDescent="0.2">
      <c r="B4606" s="295"/>
      <c r="C4606" s="295"/>
      <c r="D4606" s="312"/>
      <c r="E4606" s="310"/>
      <c r="F4606" s="310"/>
      <c r="G4606" s="310"/>
      <c r="H4606" s="311"/>
      <c r="I4606" s="249"/>
      <c r="J4606" s="249"/>
      <c r="K4606" s="92"/>
    </row>
    <row r="4607" spans="2:11" x14ac:dyDescent="0.2">
      <c r="B4607" s="295"/>
      <c r="C4607" s="295"/>
      <c r="D4607" s="312"/>
      <c r="E4607" s="310"/>
      <c r="F4607" s="310"/>
      <c r="G4607" s="310"/>
      <c r="H4607" s="311"/>
      <c r="I4607" s="249"/>
      <c r="J4607" s="249"/>
      <c r="K4607" s="92"/>
    </row>
    <row r="4608" spans="2:11" x14ac:dyDescent="0.2">
      <c r="B4608" s="295"/>
      <c r="C4608" s="295"/>
      <c r="D4608" s="312"/>
      <c r="E4608" s="310"/>
      <c r="F4608" s="310"/>
      <c r="G4608" s="310"/>
      <c r="H4608" s="311"/>
      <c r="I4608" s="249"/>
      <c r="J4608" s="249"/>
      <c r="K4608" s="92"/>
    </row>
    <row r="4609" spans="2:11" x14ac:dyDescent="0.2">
      <c r="B4609" s="295"/>
      <c r="C4609" s="295"/>
      <c r="D4609" s="312"/>
      <c r="E4609" s="310"/>
      <c r="F4609" s="310"/>
      <c r="G4609" s="310"/>
      <c r="H4609" s="311"/>
      <c r="I4609" s="249"/>
      <c r="J4609" s="249"/>
      <c r="K4609" s="92"/>
    </row>
    <row r="4610" spans="2:11" x14ac:dyDescent="0.2">
      <c r="B4610" s="295"/>
      <c r="C4610" s="295"/>
      <c r="D4610" s="312"/>
      <c r="E4610" s="310"/>
      <c r="F4610" s="310"/>
      <c r="G4610" s="310"/>
      <c r="H4610" s="311"/>
      <c r="I4610" s="249"/>
      <c r="J4610" s="249"/>
      <c r="K4610" s="92"/>
    </row>
    <row r="4611" spans="2:11" x14ac:dyDescent="0.2">
      <c r="B4611" s="295"/>
      <c r="C4611" s="295"/>
      <c r="D4611" s="312"/>
      <c r="E4611" s="310"/>
      <c r="F4611" s="310"/>
      <c r="G4611" s="310"/>
      <c r="H4611" s="311"/>
      <c r="I4611" s="249"/>
      <c r="J4611" s="249"/>
      <c r="K4611" s="92"/>
    </row>
    <row r="4612" spans="2:11" x14ac:dyDescent="0.2">
      <c r="B4612" s="295"/>
      <c r="C4612" s="295"/>
      <c r="D4612" s="312"/>
      <c r="E4612" s="310"/>
      <c r="F4612" s="310"/>
      <c r="G4612" s="310"/>
      <c r="H4612" s="311"/>
      <c r="I4612" s="249"/>
      <c r="J4612" s="249"/>
      <c r="K4612" s="92"/>
    </row>
    <row r="4613" spans="2:11" x14ac:dyDescent="0.2">
      <c r="B4613" s="295"/>
      <c r="C4613" s="295"/>
      <c r="D4613" s="312"/>
      <c r="E4613" s="310"/>
      <c r="F4613" s="310"/>
      <c r="G4613" s="310"/>
      <c r="H4613" s="311"/>
      <c r="I4613" s="249"/>
      <c r="J4613" s="249"/>
      <c r="K4613" s="92"/>
    </row>
    <row r="4614" spans="2:11" x14ac:dyDescent="0.2">
      <c r="B4614" s="295"/>
      <c r="C4614" s="295"/>
      <c r="D4614" s="312"/>
      <c r="E4614" s="310"/>
      <c r="F4614" s="310"/>
      <c r="G4614" s="310"/>
      <c r="H4614" s="311"/>
      <c r="I4614" s="249"/>
      <c r="J4614" s="249"/>
      <c r="K4614" s="92"/>
    </row>
    <row r="4615" spans="2:11" x14ac:dyDescent="0.2">
      <c r="B4615" s="295"/>
      <c r="C4615" s="295"/>
      <c r="D4615" s="312"/>
      <c r="E4615" s="310"/>
      <c r="F4615" s="310"/>
      <c r="G4615" s="310"/>
      <c r="H4615" s="311"/>
      <c r="I4615" s="249"/>
      <c r="J4615" s="249"/>
      <c r="K4615" s="92"/>
    </row>
    <row r="4616" spans="2:11" x14ac:dyDescent="0.2">
      <c r="B4616" s="295"/>
      <c r="C4616" s="295"/>
      <c r="D4616" s="312"/>
      <c r="E4616" s="310"/>
      <c r="F4616" s="310"/>
      <c r="G4616" s="310"/>
      <c r="H4616" s="311"/>
      <c r="I4616" s="249"/>
      <c r="J4616" s="249"/>
      <c r="K4616" s="92"/>
    </row>
    <row r="4617" spans="2:11" x14ac:dyDescent="0.2">
      <c r="B4617" s="295"/>
      <c r="C4617" s="295"/>
      <c r="D4617" s="312"/>
      <c r="E4617" s="310"/>
      <c r="F4617" s="310"/>
      <c r="G4617" s="310"/>
      <c r="H4617" s="311"/>
      <c r="I4617" s="249"/>
      <c r="J4617" s="249"/>
      <c r="K4617" s="92"/>
    </row>
    <row r="4618" spans="2:11" x14ac:dyDescent="0.2">
      <c r="B4618" s="295"/>
      <c r="C4618" s="295"/>
      <c r="D4618" s="312"/>
      <c r="E4618" s="310"/>
      <c r="F4618" s="310"/>
      <c r="G4618" s="310"/>
      <c r="H4618" s="311"/>
      <c r="I4618" s="249"/>
      <c r="J4618" s="249"/>
      <c r="K4618" s="92"/>
    </row>
    <row r="4619" spans="2:11" x14ac:dyDescent="0.2">
      <c r="B4619" s="295"/>
      <c r="C4619" s="295"/>
      <c r="D4619" s="312"/>
      <c r="E4619" s="310"/>
      <c r="F4619" s="310"/>
      <c r="G4619" s="310"/>
      <c r="H4619" s="311"/>
      <c r="I4619" s="249"/>
      <c r="J4619" s="249"/>
      <c r="K4619" s="92"/>
    </row>
    <row r="4620" spans="2:11" x14ac:dyDescent="0.2">
      <c r="B4620" s="295"/>
      <c r="C4620" s="295"/>
      <c r="D4620" s="312"/>
      <c r="E4620" s="310"/>
      <c r="F4620" s="310"/>
      <c r="G4620" s="310"/>
      <c r="H4620" s="311"/>
      <c r="I4620" s="249"/>
      <c r="J4620" s="249"/>
      <c r="K4620" s="92"/>
    </row>
    <row r="4621" spans="2:11" x14ac:dyDescent="0.2">
      <c r="B4621" s="295"/>
      <c r="C4621" s="295"/>
      <c r="D4621" s="312"/>
      <c r="E4621" s="310"/>
      <c r="F4621" s="310"/>
      <c r="G4621" s="310"/>
      <c r="H4621" s="311"/>
      <c r="I4621" s="249"/>
      <c r="J4621" s="249"/>
      <c r="K4621" s="92"/>
    </row>
    <row r="4622" spans="2:11" x14ac:dyDescent="0.2">
      <c r="B4622" s="295"/>
      <c r="C4622" s="295"/>
      <c r="D4622" s="312"/>
      <c r="E4622" s="310"/>
      <c r="F4622" s="310"/>
      <c r="G4622" s="310"/>
      <c r="H4622" s="311"/>
      <c r="I4622" s="249"/>
      <c r="J4622" s="249"/>
      <c r="K4622" s="92"/>
    </row>
    <row r="4623" spans="2:11" x14ac:dyDescent="0.2">
      <c r="B4623" s="295"/>
      <c r="C4623" s="295"/>
      <c r="D4623" s="312"/>
      <c r="E4623" s="310"/>
      <c r="F4623" s="310"/>
      <c r="G4623" s="310"/>
      <c r="H4623" s="311"/>
      <c r="I4623" s="249"/>
      <c r="J4623" s="249"/>
      <c r="K4623" s="92"/>
    </row>
    <row r="4624" spans="2:11" x14ac:dyDescent="0.2">
      <c r="B4624" s="295"/>
      <c r="C4624" s="295"/>
      <c r="D4624" s="312"/>
      <c r="E4624" s="310"/>
      <c r="F4624" s="310"/>
      <c r="G4624" s="310"/>
      <c r="H4624" s="311"/>
      <c r="I4624" s="249"/>
      <c r="J4624" s="249"/>
      <c r="K4624" s="92"/>
    </row>
    <row r="4625" spans="2:11" x14ac:dyDescent="0.2">
      <c r="B4625" s="295"/>
      <c r="C4625" s="295"/>
      <c r="D4625" s="312"/>
      <c r="E4625" s="310"/>
      <c r="F4625" s="310"/>
      <c r="G4625" s="310"/>
      <c r="H4625" s="311"/>
      <c r="I4625" s="249"/>
      <c r="J4625" s="249"/>
      <c r="K4625" s="92"/>
    </row>
    <row r="4626" spans="2:11" x14ac:dyDescent="0.2">
      <c r="B4626" s="295"/>
      <c r="C4626" s="295"/>
      <c r="D4626" s="312"/>
      <c r="E4626" s="310"/>
      <c r="F4626" s="310"/>
      <c r="G4626" s="310"/>
      <c r="H4626" s="311"/>
      <c r="I4626" s="249"/>
      <c r="J4626" s="249"/>
      <c r="K4626" s="92"/>
    </row>
    <row r="4627" spans="2:11" x14ac:dyDescent="0.2">
      <c r="B4627" s="295"/>
      <c r="C4627" s="295"/>
      <c r="D4627" s="312"/>
      <c r="E4627" s="310"/>
      <c r="F4627" s="310"/>
      <c r="G4627" s="310"/>
      <c r="H4627" s="311"/>
      <c r="I4627" s="249"/>
      <c r="J4627" s="249"/>
      <c r="K4627" s="92"/>
    </row>
    <row r="4628" spans="2:11" x14ac:dyDescent="0.2">
      <c r="B4628" s="295"/>
      <c r="C4628" s="295"/>
      <c r="D4628" s="312"/>
      <c r="E4628" s="310"/>
      <c r="F4628" s="310"/>
      <c r="G4628" s="310"/>
      <c r="H4628" s="311"/>
      <c r="I4628" s="249"/>
      <c r="J4628" s="249"/>
      <c r="K4628" s="92"/>
    </row>
    <row r="4629" spans="2:11" x14ac:dyDescent="0.2">
      <c r="B4629" s="295"/>
      <c r="C4629" s="295"/>
      <c r="D4629" s="312"/>
      <c r="E4629" s="310"/>
      <c r="F4629" s="310"/>
      <c r="G4629" s="310"/>
      <c r="H4629" s="311"/>
      <c r="I4629" s="249"/>
      <c r="J4629" s="249"/>
      <c r="K4629" s="92"/>
    </row>
    <row r="4630" spans="2:11" x14ac:dyDescent="0.2">
      <c r="B4630" s="295"/>
      <c r="C4630" s="295"/>
      <c r="D4630" s="312"/>
      <c r="E4630" s="310"/>
      <c r="F4630" s="310"/>
      <c r="G4630" s="310"/>
      <c r="H4630" s="311"/>
      <c r="I4630" s="249"/>
      <c r="J4630" s="249"/>
      <c r="K4630" s="92"/>
    </row>
    <row r="4631" spans="2:11" x14ac:dyDescent="0.2">
      <c r="B4631" s="295"/>
      <c r="C4631" s="295"/>
      <c r="D4631" s="312"/>
      <c r="E4631" s="310"/>
      <c r="F4631" s="310"/>
      <c r="G4631" s="310"/>
      <c r="H4631" s="311"/>
      <c r="I4631" s="249"/>
      <c r="J4631" s="249"/>
      <c r="K4631" s="92"/>
    </row>
    <row r="4632" spans="2:11" x14ac:dyDescent="0.2">
      <c r="B4632" s="295"/>
      <c r="C4632" s="295"/>
      <c r="D4632" s="312"/>
      <c r="E4632" s="310"/>
      <c r="F4632" s="310"/>
      <c r="G4632" s="310"/>
      <c r="H4632" s="311"/>
      <c r="I4632" s="249"/>
      <c r="J4632" s="249"/>
      <c r="K4632" s="92"/>
    </row>
    <row r="4633" spans="2:11" x14ac:dyDescent="0.2">
      <c r="B4633" s="295"/>
      <c r="C4633" s="295"/>
      <c r="D4633" s="312"/>
      <c r="E4633" s="310"/>
      <c r="F4633" s="310"/>
      <c r="G4633" s="310"/>
      <c r="H4633" s="311"/>
      <c r="I4633" s="249"/>
      <c r="J4633" s="249"/>
      <c r="K4633" s="92"/>
    </row>
    <row r="4634" spans="2:11" x14ac:dyDescent="0.2">
      <c r="B4634" s="295"/>
      <c r="C4634" s="295"/>
      <c r="D4634" s="312"/>
      <c r="E4634" s="310"/>
      <c r="F4634" s="310"/>
      <c r="G4634" s="310"/>
      <c r="H4634" s="311"/>
      <c r="I4634" s="249"/>
      <c r="J4634" s="249"/>
      <c r="K4634" s="92"/>
    </row>
    <row r="4635" spans="2:11" x14ac:dyDescent="0.2">
      <c r="B4635" s="295"/>
      <c r="C4635" s="295"/>
      <c r="D4635" s="312"/>
      <c r="E4635" s="310"/>
      <c r="F4635" s="310"/>
      <c r="G4635" s="310"/>
      <c r="H4635" s="311"/>
      <c r="I4635" s="249"/>
      <c r="J4635" s="249"/>
      <c r="K4635" s="92"/>
    </row>
    <row r="4636" spans="2:11" x14ac:dyDescent="0.2">
      <c r="B4636" s="295"/>
      <c r="C4636" s="295"/>
      <c r="D4636" s="312"/>
      <c r="E4636" s="310"/>
      <c r="F4636" s="310"/>
      <c r="G4636" s="310"/>
      <c r="H4636" s="311"/>
      <c r="I4636" s="249"/>
      <c r="J4636" s="249"/>
      <c r="K4636" s="92"/>
    </row>
    <row r="4637" spans="2:11" x14ac:dyDescent="0.2">
      <c r="B4637" s="295"/>
      <c r="C4637" s="295"/>
      <c r="D4637" s="312"/>
      <c r="E4637" s="310"/>
      <c r="F4637" s="310"/>
      <c r="G4637" s="310"/>
      <c r="H4637" s="311"/>
      <c r="I4637" s="249"/>
      <c r="J4637" s="249"/>
      <c r="K4637" s="92"/>
    </row>
    <row r="4638" spans="2:11" x14ac:dyDescent="0.2">
      <c r="B4638" s="295"/>
      <c r="C4638" s="295"/>
      <c r="D4638" s="312"/>
      <c r="E4638" s="310"/>
      <c r="F4638" s="310"/>
      <c r="G4638" s="310"/>
      <c r="H4638" s="311"/>
      <c r="I4638" s="249"/>
      <c r="J4638" s="249"/>
      <c r="K4638" s="92"/>
    </row>
    <row r="4639" spans="2:11" x14ac:dyDescent="0.2">
      <c r="B4639" s="295"/>
      <c r="C4639" s="295"/>
      <c r="D4639" s="312"/>
      <c r="E4639" s="310"/>
      <c r="F4639" s="310"/>
      <c r="G4639" s="310"/>
      <c r="H4639" s="311"/>
      <c r="I4639" s="249"/>
      <c r="J4639" s="249"/>
      <c r="K4639" s="92"/>
    </row>
    <row r="4640" spans="2:11" x14ac:dyDescent="0.2">
      <c r="B4640" s="295"/>
      <c r="C4640" s="295"/>
      <c r="D4640" s="312"/>
      <c r="E4640" s="310"/>
      <c r="F4640" s="310"/>
      <c r="G4640" s="310"/>
      <c r="H4640" s="311"/>
      <c r="I4640" s="249"/>
      <c r="J4640" s="249"/>
      <c r="K4640" s="92"/>
    </row>
    <row r="4641" spans="2:11" x14ac:dyDescent="0.2">
      <c r="B4641" s="295"/>
      <c r="C4641" s="295"/>
      <c r="D4641" s="312"/>
      <c r="E4641" s="310"/>
      <c r="F4641" s="310"/>
      <c r="G4641" s="310"/>
      <c r="H4641" s="311"/>
      <c r="I4641" s="249"/>
      <c r="J4641" s="249"/>
      <c r="K4641" s="92"/>
    </row>
    <row r="4642" spans="2:11" x14ac:dyDescent="0.2">
      <c r="B4642" s="295"/>
      <c r="C4642" s="295"/>
      <c r="D4642" s="312"/>
      <c r="E4642" s="310"/>
      <c r="F4642" s="310"/>
      <c r="G4642" s="310"/>
      <c r="H4642" s="311"/>
      <c r="I4642" s="249"/>
      <c r="J4642" s="249"/>
      <c r="K4642" s="92"/>
    </row>
    <row r="4643" spans="2:11" x14ac:dyDescent="0.2">
      <c r="B4643" s="295"/>
      <c r="C4643" s="295"/>
      <c r="D4643" s="312"/>
      <c r="E4643" s="310"/>
      <c r="F4643" s="310"/>
      <c r="G4643" s="310"/>
      <c r="H4643" s="311"/>
      <c r="I4643" s="249"/>
      <c r="J4643" s="249"/>
      <c r="K4643" s="92"/>
    </row>
    <row r="4644" spans="2:11" x14ac:dyDescent="0.2">
      <c r="B4644" s="295"/>
      <c r="C4644" s="295"/>
      <c r="D4644" s="312"/>
      <c r="E4644" s="310"/>
      <c r="F4644" s="310"/>
      <c r="G4644" s="310"/>
      <c r="H4644" s="311"/>
      <c r="I4644" s="249"/>
      <c r="J4644" s="249"/>
      <c r="K4644" s="92"/>
    </row>
    <row r="4645" spans="2:11" x14ac:dyDescent="0.2">
      <c r="B4645" s="295"/>
      <c r="C4645" s="295"/>
      <c r="D4645" s="312"/>
      <c r="E4645" s="310"/>
      <c r="F4645" s="310"/>
      <c r="G4645" s="310"/>
      <c r="H4645" s="311"/>
      <c r="I4645" s="249"/>
      <c r="J4645" s="249"/>
      <c r="K4645" s="92"/>
    </row>
    <row r="4646" spans="2:11" x14ac:dyDescent="0.2">
      <c r="B4646" s="295"/>
      <c r="C4646" s="295"/>
      <c r="D4646" s="312"/>
      <c r="E4646" s="310"/>
      <c r="F4646" s="310"/>
      <c r="G4646" s="310"/>
      <c r="H4646" s="311"/>
      <c r="I4646" s="249"/>
      <c r="J4646" s="249"/>
      <c r="K4646" s="92"/>
    </row>
    <row r="4647" spans="2:11" x14ac:dyDescent="0.2">
      <c r="B4647" s="295"/>
      <c r="C4647" s="295"/>
      <c r="D4647" s="312"/>
      <c r="E4647" s="310"/>
      <c r="F4647" s="310"/>
      <c r="G4647" s="310"/>
      <c r="H4647" s="311"/>
      <c r="I4647" s="249"/>
      <c r="J4647" s="249"/>
      <c r="K4647" s="92"/>
    </row>
    <row r="4648" spans="2:11" x14ac:dyDescent="0.2">
      <c r="B4648" s="295"/>
      <c r="C4648" s="295"/>
      <c r="D4648" s="312"/>
      <c r="E4648" s="310"/>
      <c r="F4648" s="310"/>
      <c r="G4648" s="310"/>
      <c r="H4648" s="311"/>
      <c r="I4648" s="249"/>
      <c r="J4648" s="249"/>
      <c r="K4648" s="92"/>
    </row>
    <row r="4649" spans="2:11" x14ac:dyDescent="0.2">
      <c r="B4649" s="295"/>
      <c r="C4649" s="295"/>
      <c r="D4649" s="312"/>
      <c r="E4649" s="310"/>
      <c r="F4649" s="310"/>
      <c r="G4649" s="310"/>
      <c r="H4649" s="311"/>
      <c r="I4649" s="249"/>
      <c r="J4649" s="249"/>
      <c r="K4649" s="92"/>
    </row>
    <row r="4650" spans="2:11" x14ac:dyDescent="0.2">
      <c r="B4650" s="295"/>
      <c r="C4650" s="295"/>
      <c r="D4650" s="312"/>
      <c r="E4650" s="310"/>
      <c r="F4650" s="310"/>
      <c r="G4650" s="310"/>
      <c r="H4650" s="311"/>
      <c r="I4650" s="249"/>
      <c r="J4650" s="249"/>
      <c r="K4650" s="92"/>
    </row>
    <row r="4651" spans="2:11" x14ac:dyDescent="0.2">
      <c r="B4651" s="295"/>
      <c r="C4651" s="295"/>
      <c r="D4651" s="312"/>
      <c r="E4651" s="310"/>
      <c r="F4651" s="310"/>
      <c r="G4651" s="310"/>
      <c r="H4651" s="311"/>
      <c r="I4651" s="249"/>
      <c r="J4651" s="249"/>
      <c r="K4651" s="92"/>
    </row>
    <row r="4652" spans="2:11" x14ac:dyDescent="0.2">
      <c r="B4652" s="295"/>
      <c r="C4652" s="295"/>
      <c r="D4652" s="312"/>
      <c r="E4652" s="310"/>
      <c r="F4652" s="310"/>
      <c r="G4652" s="310"/>
      <c r="H4652" s="311"/>
      <c r="I4652" s="249"/>
      <c r="J4652" s="249"/>
      <c r="K4652" s="92"/>
    </row>
    <row r="4653" spans="2:11" x14ac:dyDescent="0.2">
      <c r="B4653" s="295"/>
      <c r="C4653" s="295"/>
      <c r="D4653" s="312"/>
      <c r="E4653" s="310"/>
      <c r="F4653" s="310"/>
      <c r="G4653" s="310"/>
      <c r="H4653" s="311"/>
      <c r="I4653" s="249"/>
      <c r="J4653" s="249"/>
      <c r="K4653" s="92"/>
    </row>
    <row r="4654" spans="2:11" x14ac:dyDescent="0.2">
      <c r="B4654" s="295"/>
      <c r="C4654" s="295"/>
      <c r="D4654" s="312"/>
      <c r="E4654" s="310"/>
      <c r="F4654" s="310"/>
      <c r="G4654" s="310"/>
      <c r="H4654" s="311"/>
      <c r="I4654" s="249"/>
      <c r="J4654" s="249"/>
      <c r="K4654" s="92"/>
    </row>
    <row r="4655" spans="2:11" x14ac:dyDescent="0.2">
      <c r="B4655" s="295"/>
      <c r="C4655" s="295"/>
      <c r="D4655" s="312"/>
      <c r="E4655" s="310"/>
      <c r="F4655" s="310"/>
      <c r="G4655" s="310"/>
      <c r="H4655" s="311"/>
      <c r="I4655" s="249"/>
      <c r="J4655" s="249"/>
      <c r="K4655" s="92"/>
    </row>
    <row r="4656" spans="2:11" x14ac:dyDescent="0.2">
      <c r="B4656" s="295"/>
      <c r="C4656" s="295"/>
      <c r="D4656" s="312"/>
      <c r="E4656" s="310"/>
      <c r="F4656" s="310"/>
      <c r="G4656" s="310"/>
      <c r="H4656" s="311"/>
      <c r="I4656" s="249"/>
      <c r="J4656" s="249"/>
      <c r="K4656" s="92"/>
    </row>
    <row r="4657" spans="2:11" x14ac:dyDescent="0.2">
      <c r="B4657" s="295"/>
      <c r="C4657" s="295"/>
      <c r="D4657" s="312"/>
      <c r="E4657" s="310"/>
      <c r="F4657" s="310"/>
      <c r="G4657" s="310"/>
      <c r="H4657" s="311"/>
      <c r="I4657" s="249"/>
      <c r="J4657" s="249"/>
      <c r="K4657" s="92"/>
    </row>
    <row r="4658" spans="2:11" x14ac:dyDescent="0.2">
      <c r="B4658" s="295"/>
      <c r="C4658" s="295"/>
      <c r="D4658" s="312"/>
      <c r="E4658" s="310"/>
      <c r="F4658" s="310"/>
      <c r="G4658" s="310"/>
      <c r="H4658" s="311"/>
      <c r="I4658" s="249"/>
      <c r="J4658" s="249"/>
      <c r="K4658" s="92"/>
    </row>
    <row r="4659" spans="2:11" x14ac:dyDescent="0.2">
      <c r="B4659" s="295"/>
      <c r="C4659" s="295"/>
      <c r="D4659" s="312"/>
      <c r="E4659" s="310"/>
      <c r="F4659" s="310"/>
      <c r="G4659" s="310"/>
      <c r="H4659" s="311"/>
      <c r="I4659" s="249"/>
      <c r="J4659" s="249"/>
      <c r="K4659" s="92"/>
    </row>
    <row r="4660" spans="2:11" x14ac:dyDescent="0.2">
      <c r="B4660" s="295"/>
      <c r="C4660" s="295"/>
      <c r="D4660" s="312"/>
      <c r="E4660" s="310"/>
      <c r="F4660" s="310"/>
      <c r="G4660" s="310"/>
      <c r="H4660" s="311"/>
      <c r="I4660" s="249"/>
      <c r="J4660" s="249"/>
      <c r="K4660" s="92"/>
    </row>
    <row r="4661" spans="2:11" x14ac:dyDescent="0.2">
      <c r="B4661" s="295"/>
      <c r="C4661" s="295"/>
      <c r="D4661" s="312"/>
      <c r="E4661" s="310"/>
      <c r="F4661" s="310"/>
      <c r="G4661" s="310"/>
      <c r="H4661" s="311"/>
      <c r="I4661" s="249"/>
      <c r="J4661" s="249"/>
      <c r="K4661" s="92"/>
    </row>
    <row r="4662" spans="2:11" x14ac:dyDescent="0.2">
      <c r="B4662" s="295"/>
      <c r="C4662" s="295"/>
      <c r="D4662" s="312"/>
      <c r="E4662" s="310"/>
      <c r="F4662" s="310"/>
      <c r="G4662" s="310"/>
      <c r="H4662" s="311"/>
      <c r="I4662" s="249"/>
      <c r="J4662" s="249"/>
      <c r="K4662" s="92"/>
    </row>
    <row r="4663" spans="2:11" x14ac:dyDescent="0.2">
      <c r="B4663" s="295"/>
      <c r="C4663" s="295"/>
      <c r="D4663" s="312"/>
      <c r="E4663" s="310"/>
      <c r="F4663" s="310"/>
      <c r="G4663" s="310"/>
      <c r="H4663" s="311"/>
      <c r="I4663" s="249"/>
      <c r="J4663" s="249"/>
      <c r="K4663" s="92"/>
    </row>
    <row r="4664" spans="2:11" x14ac:dyDescent="0.2">
      <c r="B4664" s="295"/>
      <c r="C4664" s="295"/>
      <c r="D4664" s="312"/>
      <c r="E4664" s="310"/>
      <c r="F4664" s="310"/>
      <c r="G4664" s="310"/>
      <c r="H4664" s="311"/>
      <c r="I4664" s="249"/>
      <c r="J4664" s="249"/>
      <c r="K4664" s="92"/>
    </row>
    <row r="4665" spans="2:11" x14ac:dyDescent="0.2">
      <c r="B4665" s="295"/>
      <c r="C4665" s="295"/>
      <c r="D4665" s="312"/>
      <c r="E4665" s="310"/>
      <c r="F4665" s="310"/>
      <c r="G4665" s="310"/>
      <c r="H4665" s="311"/>
      <c r="I4665" s="249"/>
      <c r="J4665" s="249"/>
      <c r="K4665" s="92"/>
    </row>
    <row r="4666" spans="2:11" x14ac:dyDescent="0.2">
      <c r="B4666" s="295"/>
      <c r="C4666" s="295"/>
      <c r="D4666" s="312"/>
      <c r="E4666" s="310"/>
      <c r="F4666" s="310"/>
      <c r="G4666" s="310"/>
      <c r="H4666" s="311"/>
      <c r="I4666" s="249"/>
      <c r="J4666" s="249"/>
      <c r="K4666" s="92"/>
    </row>
    <row r="4667" spans="2:11" x14ac:dyDescent="0.2">
      <c r="B4667" s="295"/>
      <c r="C4667" s="295"/>
      <c r="D4667" s="312"/>
      <c r="E4667" s="310"/>
      <c r="F4667" s="310"/>
      <c r="G4667" s="310"/>
      <c r="H4667" s="311"/>
      <c r="I4667" s="249"/>
      <c r="J4667" s="249"/>
      <c r="K4667" s="92"/>
    </row>
    <row r="4668" spans="2:11" x14ac:dyDescent="0.2">
      <c r="B4668" s="295"/>
      <c r="C4668" s="295"/>
      <c r="D4668" s="312"/>
      <c r="E4668" s="310"/>
      <c r="F4668" s="310"/>
      <c r="G4668" s="310"/>
      <c r="H4668" s="311"/>
      <c r="I4668" s="249"/>
      <c r="J4668" s="249"/>
      <c r="K4668" s="92"/>
    </row>
    <row r="4669" spans="2:11" x14ac:dyDescent="0.2">
      <c r="B4669" s="295"/>
      <c r="C4669" s="295"/>
      <c r="D4669" s="312"/>
      <c r="E4669" s="310"/>
      <c r="F4669" s="310"/>
      <c r="G4669" s="310"/>
      <c r="H4669" s="311"/>
      <c r="I4669" s="249"/>
      <c r="J4669" s="249"/>
      <c r="K4669" s="92"/>
    </row>
    <row r="4670" spans="2:11" x14ac:dyDescent="0.2">
      <c r="B4670" s="295"/>
      <c r="C4670" s="295"/>
      <c r="D4670" s="312"/>
      <c r="E4670" s="310"/>
      <c r="F4670" s="310"/>
      <c r="G4670" s="310"/>
      <c r="H4670" s="311"/>
      <c r="I4670" s="249"/>
      <c r="J4670" s="249"/>
      <c r="K4670" s="92"/>
    </row>
    <row r="4671" spans="2:11" x14ac:dyDescent="0.2">
      <c r="B4671" s="295"/>
      <c r="C4671" s="295"/>
      <c r="D4671" s="312"/>
      <c r="E4671" s="310"/>
      <c r="F4671" s="310"/>
      <c r="G4671" s="310"/>
      <c r="H4671" s="311"/>
      <c r="I4671" s="249"/>
      <c r="J4671" s="249"/>
      <c r="K4671" s="92"/>
    </row>
    <row r="4672" spans="2:11" x14ac:dyDescent="0.2">
      <c r="B4672" s="295"/>
      <c r="C4672" s="295"/>
      <c r="D4672" s="312"/>
      <c r="E4672" s="310"/>
      <c r="F4672" s="310"/>
      <c r="G4672" s="310"/>
      <c r="H4672" s="311"/>
      <c r="I4672" s="249"/>
      <c r="J4672" s="249"/>
      <c r="K4672" s="92"/>
    </row>
    <row r="4673" spans="2:11" x14ac:dyDescent="0.2">
      <c r="B4673" s="295"/>
      <c r="C4673" s="295"/>
      <c r="D4673" s="312"/>
      <c r="E4673" s="310"/>
      <c r="F4673" s="310"/>
      <c r="G4673" s="310"/>
      <c r="H4673" s="311"/>
      <c r="I4673" s="249"/>
      <c r="J4673" s="249"/>
      <c r="K4673" s="92"/>
    </row>
    <row r="4674" spans="2:11" x14ac:dyDescent="0.2">
      <c r="B4674" s="295"/>
      <c r="C4674" s="295"/>
      <c r="D4674" s="312"/>
      <c r="E4674" s="310"/>
      <c r="F4674" s="310"/>
      <c r="G4674" s="310"/>
      <c r="H4674" s="311"/>
      <c r="I4674" s="249"/>
      <c r="J4674" s="249"/>
      <c r="K4674" s="92"/>
    </row>
    <row r="4675" spans="2:11" x14ac:dyDescent="0.2">
      <c r="B4675" s="295"/>
      <c r="C4675" s="295"/>
      <c r="D4675" s="312"/>
      <c r="E4675" s="310"/>
      <c r="F4675" s="310"/>
      <c r="G4675" s="310"/>
      <c r="H4675" s="311"/>
      <c r="I4675" s="249"/>
      <c r="J4675" s="249"/>
      <c r="K4675" s="92"/>
    </row>
    <row r="4676" spans="2:11" x14ac:dyDescent="0.2">
      <c r="B4676" s="295"/>
      <c r="C4676" s="295"/>
      <c r="D4676" s="312"/>
      <c r="E4676" s="310"/>
      <c r="F4676" s="310"/>
      <c r="G4676" s="310"/>
      <c r="H4676" s="311"/>
      <c r="I4676" s="249"/>
      <c r="J4676" s="249"/>
      <c r="K4676" s="92"/>
    </row>
    <row r="4677" spans="2:11" x14ac:dyDescent="0.2">
      <c r="B4677" s="295"/>
      <c r="C4677" s="295"/>
      <c r="D4677" s="312"/>
      <c r="E4677" s="310"/>
      <c r="F4677" s="310"/>
      <c r="G4677" s="310"/>
      <c r="H4677" s="311"/>
      <c r="I4677" s="249"/>
      <c r="J4677" s="249"/>
      <c r="K4677" s="92"/>
    </row>
    <row r="4678" spans="2:11" x14ac:dyDescent="0.2">
      <c r="B4678" s="295"/>
      <c r="C4678" s="295"/>
      <c r="D4678" s="312"/>
      <c r="E4678" s="310"/>
      <c r="F4678" s="310"/>
      <c r="G4678" s="310"/>
      <c r="H4678" s="311"/>
      <c r="I4678" s="249"/>
      <c r="J4678" s="249"/>
      <c r="K4678" s="92"/>
    </row>
    <row r="4679" spans="2:11" x14ac:dyDescent="0.2">
      <c r="B4679" s="295"/>
      <c r="C4679" s="295"/>
      <c r="D4679" s="312"/>
      <c r="E4679" s="310"/>
      <c r="F4679" s="310"/>
      <c r="G4679" s="310"/>
      <c r="H4679" s="311"/>
      <c r="I4679" s="249"/>
      <c r="J4679" s="249"/>
      <c r="K4679" s="92"/>
    </row>
    <row r="4680" spans="2:11" x14ac:dyDescent="0.2">
      <c r="B4680" s="295"/>
      <c r="C4680" s="295"/>
      <c r="D4680" s="312"/>
      <c r="E4680" s="310"/>
      <c r="F4680" s="310"/>
      <c r="G4680" s="310"/>
      <c r="H4680" s="311"/>
      <c r="I4680" s="249"/>
      <c r="J4680" s="249"/>
      <c r="K4680" s="92"/>
    </row>
    <row r="4681" spans="2:11" x14ac:dyDescent="0.2">
      <c r="B4681" s="295"/>
      <c r="C4681" s="295"/>
      <c r="D4681" s="312"/>
      <c r="E4681" s="310"/>
      <c r="F4681" s="310"/>
      <c r="G4681" s="310"/>
      <c r="H4681" s="311"/>
      <c r="I4681" s="249"/>
      <c r="J4681" s="249"/>
      <c r="K4681" s="92"/>
    </row>
    <row r="4682" spans="2:11" x14ac:dyDescent="0.2">
      <c r="B4682" s="295"/>
      <c r="C4682" s="295"/>
      <c r="D4682" s="312"/>
      <c r="E4682" s="310"/>
      <c r="F4682" s="310"/>
      <c r="G4682" s="310"/>
      <c r="H4682" s="311"/>
      <c r="I4682" s="249"/>
      <c r="J4682" s="249"/>
      <c r="K4682" s="92"/>
    </row>
    <row r="4683" spans="2:11" x14ac:dyDescent="0.2">
      <c r="B4683" s="295"/>
      <c r="C4683" s="295"/>
      <c r="D4683" s="312"/>
      <c r="E4683" s="310"/>
      <c r="F4683" s="310"/>
      <c r="G4683" s="310"/>
      <c r="H4683" s="311"/>
      <c r="I4683" s="249"/>
      <c r="J4683" s="249"/>
      <c r="K4683" s="92"/>
    </row>
    <row r="4684" spans="2:11" x14ac:dyDescent="0.2">
      <c r="B4684" s="295"/>
      <c r="C4684" s="295"/>
      <c r="D4684" s="312"/>
      <c r="E4684" s="310"/>
      <c r="F4684" s="310"/>
      <c r="G4684" s="310"/>
      <c r="H4684" s="311"/>
      <c r="I4684" s="249"/>
      <c r="J4684" s="249"/>
      <c r="K4684" s="92"/>
    </row>
    <row r="4685" spans="2:11" x14ac:dyDescent="0.2">
      <c r="B4685" s="295"/>
      <c r="C4685" s="295"/>
      <c r="D4685" s="312"/>
      <c r="E4685" s="310"/>
      <c r="F4685" s="310"/>
      <c r="G4685" s="310"/>
      <c r="H4685" s="311"/>
      <c r="I4685" s="249"/>
      <c r="J4685" s="249"/>
      <c r="K4685" s="92"/>
    </row>
    <row r="4686" spans="2:11" x14ac:dyDescent="0.2">
      <c r="B4686" s="295"/>
      <c r="C4686" s="295"/>
      <c r="D4686" s="312"/>
      <c r="E4686" s="310"/>
      <c r="F4686" s="310"/>
      <c r="G4686" s="310"/>
      <c r="H4686" s="311"/>
      <c r="I4686" s="249"/>
      <c r="J4686" s="249"/>
      <c r="K4686" s="92"/>
    </row>
    <row r="4687" spans="2:11" x14ac:dyDescent="0.2">
      <c r="B4687" s="295"/>
      <c r="C4687" s="295"/>
      <c r="D4687" s="312"/>
      <c r="E4687" s="310"/>
      <c r="F4687" s="310"/>
      <c r="G4687" s="310"/>
      <c r="H4687" s="311"/>
      <c r="I4687" s="249"/>
      <c r="J4687" s="249"/>
      <c r="K4687" s="92"/>
    </row>
    <row r="4688" spans="2:11" x14ac:dyDescent="0.2">
      <c r="B4688" s="295"/>
      <c r="C4688" s="295"/>
      <c r="D4688" s="312"/>
      <c r="E4688" s="310"/>
      <c r="F4688" s="310"/>
      <c r="G4688" s="310"/>
      <c r="H4688" s="311"/>
      <c r="I4688" s="249"/>
      <c r="J4688" s="249"/>
      <c r="K4688" s="92"/>
    </row>
    <row r="4689" spans="2:11" x14ac:dyDescent="0.2">
      <c r="B4689" s="295"/>
      <c r="C4689" s="295"/>
      <c r="D4689" s="312"/>
      <c r="E4689" s="310"/>
      <c r="F4689" s="310"/>
      <c r="G4689" s="310"/>
      <c r="H4689" s="311"/>
      <c r="I4689" s="249"/>
      <c r="J4689" s="249"/>
      <c r="K4689" s="92"/>
    </row>
    <row r="4690" spans="2:11" x14ac:dyDescent="0.2">
      <c r="B4690" s="295"/>
      <c r="C4690" s="295"/>
      <c r="D4690" s="312"/>
      <c r="E4690" s="310"/>
      <c r="F4690" s="310"/>
      <c r="G4690" s="310"/>
      <c r="H4690" s="311"/>
      <c r="I4690" s="249"/>
      <c r="J4690" s="249"/>
      <c r="K4690" s="92"/>
    </row>
    <row r="4691" spans="2:11" x14ac:dyDescent="0.2">
      <c r="B4691" s="295"/>
      <c r="C4691" s="295"/>
      <c r="D4691" s="312"/>
      <c r="E4691" s="310"/>
      <c r="F4691" s="310"/>
      <c r="G4691" s="310"/>
      <c r="H4691" s="311"/>
      <c r="I4691" s="249"/>
      <c r="J4691" s="249"/>
      <c r="K4691" s="92"/>
    </row>
    <row r="4692" spans="2:11" x14ac:dyDescent="0.2">
      <c r="B4692" s="295"/>
      <c r="C4692" s="295"/>
      <c r="D4692" s="312"/>
      <c r="E4692" s="310"/>
      <c r="F4692" s="310"/>
      <c r="G4692" s="310"/>
      <c r="H4692" s="311"/>
      <c r="I4692" s="249"/>
      <c r="J4692" s="249"/>
      <c r="K4692" s="92"/>
    </row>
    <row r="4693" spans="2:11" x14ac:dyDescent="0.2">
      <c r="B4693" s="295"/>
      <c r="C4693" s="295"/>
      <c r="D4693" s="312"/>
      <c r="E4693" s="310"/>
      <c r="F4693" s="310"/>
      <c r="G4693" s="310"/>
      <c r="H4693" s="311"/>
      <c r="I4693" s="249"/>
      <c r="J4693" s="249"/>
      <c r="K4693" s="92"/>
    </row>
    <row r="4694" spans="2:11" x14ac:dyDescent="0.2">
      <c r="B4694" s="295"/>
      <c r="C4694" s="295"/>
      <c r="D4694" s="312"/>
      <c r="E4694" s="310"/>
      <c r="F4694" s="310"/>
      <c r="G4694" s="310"/>
      <c r="H4694" s="311"/>
      <c r="I4694" s="249"/>
      <c r="J4694" s="249"/>
      <c r="K4694" s="92"/>
    </row>
    <row r="4695" spans="2:11" x14ac:dyDescent="0.2">
      <c r="B4695" s="295"/>
      <c r="C4695" s="295"/>
      <c r="D4695" s="312"/>
      <c r="E4695" s="310"/>
      <c r="F4695" s="310"/>
      <c r="G4695" s="310"/>
      <c r="H4695" s="311"/>
      <c r="I4695" s="249"/>
      <c r="J4695" s="249"/>
      <c r="K4695" s="92"/>
    </row>
    <row r="4696" spans="2:11" x14ac:dyDescent="0.2">
      <c r="B4696" s="295"/>
      <c r="C4696" s="295"/>
      <c r="D4696" s="312"/>
      <c r="E4696" s="310"/>
      <c r="F4696" s="310"/>
      <c r="G4696" s="310"/>
      <c r="H4696" s="311"/>
      <c r="I4696" s="249"/>
      <c r="J4696" s="249"/>
      <c r="K4696" s="92"/>
    </row>
    <row r="4697" spans="2:11" x14ac:dyDescent="0.2">
      <c r="B4697" s="295"/>
      <c r="C4697" s="295"/>
      <c r="D4697" s="312"/>
      <c r="E4697" s="310"/>
      <c r="F4697" s="310"/>
      <c r="G4697" s="310"/>
      <c r="H4697" s="311"/>
      <c r="I4697" s="249"/>
      <c r="J4697" s="249"/>
      <c r="K4697" s="92"/>
    </row>
    <row r="4698" spans="2:11" x14ac:dyDescent="0.2">
      <c r="B4698" s="295"/>
      <c r="C4698" s="295"/>
      <c r="D4698" s="312"/>
      <c r="E4698" s="310"/>
      <c r="F4698" s="310"/>
      <c r="G4698" s="310"/>
      <c r="H4698" s="311"/>
      <c r="I4698" s="249"/>
      <c r="J4698" s="249"/>
      <c r="K4698" s="92"/>
    </row>
    <row r="4699" spans="2:11" x14ac:dyDescent="0.2">
      <c r="B4699" s="295"/>
      <c r="C4699" s="295"/>
      <c r="D4699" s="312"/>
      <c r="E4699" s="310"/>
      <c r="F4699" s="310"/>
      <c r="G4699" s="310"/>
      <c r="H4699" s="311"/>
      <c r="I4699" s="249"/>
      <c r="J4699" s="249"/>
      <c r="K4699" s="92"/>
    </row>
    <row r="4700" spans="2:11" x14ac:dyDescent="0.2">
      <c r="B4700" s="295"/>
      <c r="C4700" s="295"/>
      <c r="D4700" s="312"/>
      <c r="E4700" s="310"/>
      <c r="F4700" s="310"/>
      <c r="G4700" s="310"/>
      <c r="H4700" s="311"/>
      <c r="I4700" s="249"/>
      <c r="J4700" s="249"/>
      <c r="K4700" s="92"/>
    </row>
    <row r="4701" spans="2:11" x14ac:dyDescent="0.2">
      <c r="B4701" s="295"/>
      <c r="C4701" s="295"/>
      <c r="D4701" s="312"/>
      <c r="E4701" s="310"/>
      <c r="F4701" s="310"/>
      <c r="G4701" s="310"/>
      <c r="H4701" s="311"/>
      <c r="I4701" s="249"/>
      <c r="J4701" s="249"/>
      <c r="K4701" s="92"/>
    </row>
    <row r="4702" spans="2:11" x14ac:dyDescent="0.2">
      <c r="B4702" s="295"/>
      <c r="C4702" s="295"/>
      <c r="D4702" s="312"/>
      <c r="E4702" s="310"/>
      <c r="F4702" s="310"/>
      <c r="G4702" s="310"/>
      <c r="H4702" s="311"/>
      <c r="I4702" s="249"/>
      <c r="J4702" s="249"/>
      <c r="K4702" s="92"/>
    </row>
    <row r="4703" spans="2:11" x14ac:dyDescent="0.2">
      <c r="B4703" s="295"/>
      <c r="C4703" s="295"/>
      <c r="D4703" s="312"/>
      <c r="E4703" s="310"/>
      <c r="F4703" s="310"/>
      <c r="G4703" s="310"/>
      <c r="H4703" s="311"/>
      <c r="I4703" s="249"/>
      <c r="J4703" s="249"/>
      <c r="K4703" s="92"/>
    </row>
    <row r="4704" spans="2:11" x14ac:dyDescent="0.2">
      <c r="B4704" s="295"/>
      <c r="C4704" s="295"/>
      <c r="D4704" s="312"/>
      <c r="E4704" s="310"/>
      <c r="F4704" s="310"/>
      <c r="G4704" s="310"/>
      <c r="H4704" s="311"/>
      <c r="I4704" s="249"/>
      <c r="J4704" s="249"/>
      <c r="K4704" s="92"/>
    </row>
    <row r="4705" spans="2:11" x14ac:dyDescent="0.2">
      <c r="B4705" s="295"/>
      <c r="C4705" s="295"/>
      <c r="D4705" s="312"/>
      <c r="E4705" s="310"/>
      <c r="F4705" s="310"/>
      <c r="G4705" s="310"/>
      <c r="H4705" s="311"/>
      <c r="I4705" s="249"/>
      <c r="J4705" s="249"/>
      <c r="K4705" s="92"/>
    </row>
    <row r="4706" spans="2:11" x14ac:dyDescent="0.2">
      <c r="B4706" s="295"/>
      <c r="C4706" s="295"/>
      <c r="D4706" s="312"/>
      <c r="E4706" s="310"/>
      <c r="F4706" s="310"/>
      <c r="G4706" s="310"/>
      <c r="H4706" s="311"/>
      <c r="I4706" s="249"/>
      <c r="J4706" s="249"/>
      <c r="K4706" s="92"/>
    </row>
    <row r="4707" spans="2:11" x14ac:dyDescent="0.2">
      <c r="B4707" s="295"/>
      <c r="C4707" s="295"/>
      <c r="D4707" s="312"/>
      <c r="E4707" s="310"/>
      <c r="F4707" s="310"/>
      <c r="G4707" s="310"/>
      <c r="H4707" s="311"/>
      <c r="I4707" s="249"/>
      <c r="J4707" s="249"/>
      <c r="K4707" s="92"/>
    </row>
    <row r="4708" spans="2:11" x14ac:dyDescent="0.2">
      <c r="B4708" s="295"/>
      <c r="C4708" s="295"/>
      <c r="D4708" s="312"/>
      <c r="E4708" s="310"/>
      <c r="F4708" s="310"/>
      <c r="G4708" s="310"/>
      <c r="H4708" s="311"/>
      <c r="I4708" s="249"/>
      <c r="J4708" s="249"/>
      <c r="K4708" s="92"/>
    </row>
    <row r="4709" spans="2:11" x14ac:dyDescent="0.2">
      <c r="B4709" s="295"/>
      <c r="C4709" s="295"/>
      <c r="D4709" s="312"/>
      <c r="E4709" s="310"/>
      <c r="F4709" s="310"/>
      <c r="G4709" s="310"/>
      <c r="H4709" s="311"/>
      <c r="I4709" s="249"/>
      <c r="J4709" s="249"/>
      <c r="K4709" s="92"/>
    </row>
    <row r="4710" spans="2:11" x14ac:dyDescent="0.2">
      <c r="B4710" s="295"/>
      <c r="C4710" s="295"/>
      <c r="D4710" s="312"/>
      <c r="E4710" s="310"/>
      <c r="F4710" s="310"/>
      <c r="G4710" s="310"/>
      <c r="H4710" s="311"/>
      <c r="I4710" s="249"/>
      <c r="J4710" s="249"/>
      <c r="K4710" s="92"/>
    </row>
    <row r="4711" spans="2:11" x14ac:dyDescent="0.2">
      <c r="B4711" s="295"/>
      <c r="C4711" s="295"/>
      <c r="D4711" s="312"/>
      <c r="E4711" s="310"/>
      <c r="F4711" s="310"/>
      <c r="G4711" s="310"/>
      <c r="H4711" s="311"/>
      <c r="I4711" s="249"/>
      <c r="J4711" s="249"/>
      <c r="K4711" s="92"/>
    </row>
    <row r="4712" spans="2:11" x14ac:dyDescent="0.2">
      <c r="B4712" s="295"/>
      <c r="C4712" s="295"/>
      <c r="D4712" s="312"/>
      <c r="E4712" s="310"/>
      <c r="F4712" s="310"/>
      <c r="G4712" s="310"/>
      <c r="H4712" s="311"/>
      <c r="I4712" s="249"/>
      <c r="J4712" s="249"/>
      <c r="K4712" s="92"/>
    </row>
    <row r="4713" spans="2:11" x14ac:dyDescent="0.2">
      <c r="B4713" s="295"/>
      <c r="C4713" s="295"/>
      <c r="D4713" s="312"/>
      <c r="E4713" s="310"/>
      <c r="F4713" s="310"/>
      <c r="G4713" s="310"/>
      <c r="H4713" s="311"/>
      <c r="I4713" s="249"/>
      <c r="J4713" s="249"/>
      <c r="K4713" s="92"/>
    </row>
    <row r="4714" spans="2:11" x14ac:dyDescent="0.2">
      <c r="B4714" s="295"/>
      <c r="C4714" s="295"/>
      <c r="D4714" s="312"/>
      <c r="E4714" s="310"/>
      <c r="F4714" s="310"/>
      <c r="G4714" s="310"/>
      <c r="H4714" s="311"/>
      <c r="I4714" s="249"/>
      <c r="J4714" s="249"/>
      <c r="K4714" s="92"/>
    </row>
    <row r="4715" spans="2:11" x14ac:dyDescent="0.2">
      <c r="B4715" s="295"/>
      <c r="C4715" s="295"/>
      <c r="D4715" s="312"/>
      <c r="E4715" s="310"/>
      <c r="F4715" s="310"/>
      <c r="G4715" s="310"/>
      <c r="H4715" s="311"/>
      <c r="I4715" s="249"/>
      <c r="J4715" s="249"/>
      <c r="K4715" s="92"/>
    </row>
    <row r="4716" spans="2:11" x14ac:dyDescent="0.2">
      <c r="B4716" s="295"/>
      <c r="C4716" s="295"/>
      <c r="D4716" s="312"/>
      <c r="E4716" s="310"/>
      <c r="F4716" s="310"/>
      <c r="G4716" s="310"/>
      <c r="H4716" s="311"/>
      <c r="I4716" s="249"/>
      <c r="J4716" s="249"/>
      <c r="K4716" s="92"/>
    </row>
    <row r="4717" spans="2:11" x14ac:dyDescent="0.2">
      <c r="B4717" s="295"/>
      <c r="C4717" s="295"/>
      <c r="D4717" s="312"/>
      <c r="E4717" s="310"/>
      <c r="F4717" s="310"/>
      <c r="G4717" s="310"/>
      <c r="H4717" s="311"/>
      <c r="I4717" s="249"/>
      <c r="J4717" s="249"/>
      <c r="K4717" s="92"/>
    </row>
    <row r="4718" spans="2:11" x14ac:dyDescent="0.2">
      <c r="B4718" s="295"/>
      <c r="C4718" s="295"/>
      <c r="D4718" s="312"/>
      <c r="E4718" s="310"/>
      <c r="F4718" s="310"/>
      <c r="G4718" s="310"/>
      <c r="H4718" s="311"/>
      <c r="I4718" s="249"/>
      <c r="J4718" s="249"/>
      <c r="K4718" s="92"/>
    </row>
    <row r="4719" spans="2:11" x14ac:dyDescent="0.2">
      <c r="B4719" s="295"/>
      <c r="C4719" s="295"/>
      <c r="D4719" s="312"/>
      <c r="E4719" s="310"/>
      <c r="F4719" s="310"/>
      <c r="G4719" s="310"/>
      <c r="H4719" s="311"/>
      <c r="I4719" s="249"/>
      <c r="J4719" s="249"/>
      <c r="K4719" s="92"/>
    </row>
    <row r="4720" spans="2:11" x14ac:dyDescent="0.2">
      <c r="B4720" s="295"/>
      <c r="C4720" s="295"/>
      <c r="D4720" s="312"/>
      <c r="E4720" s="310"/>
      <c r="F4720" s="310"/>
      <c r="G4720" s="310"/>
      <c r="H4720" s="311"/>
      <c r="I4720" s="249"/>
      <c r="J4720" s="249"/>
      <c r="K4720" s="92"/>
    </row>
    <row r="4721" spans="2:11" x14ac:dyDescent="0.2">
      <c r="B4721" s="295"/>
      <c r="C4721" s="295"/>
      <c r="D4721" s="312"/>
      <c r="E4721" s="310"/>
      <c r="F4721" s="310"/>
      <c r="G4721" s="310"/>
      <c r="H4721" s="311"/>
      <c r="I4721" s="249"/>
      <c r="J4721" s="249"/>
      <c r="K4721" s="92"/>
    </row>
    <row r="4722" spans="2:11" x14ac:dyDescent="0.2">
      <c r="B4722" s="295"/>
      <c r="C4722" s="295"/>
      <c r="D4722" s="312"/>
      <c r="E4722" s="310"/>
      <c r="F4722" s="310"/>
      <c r="G4722" s="310"/>
      <c r="H4722" s="311"/>
      <c r="I4722" s="249"/>
      <c r="J4722" s="249"/>
      <c r="K4722" s="92"/>
    </row>
    <row r="4723" spans="2:11" x14ac:dyDescent="0.2">
      <c r="B4723" s="295"/>
      <c r="C4723" s="295"/>
      <c r="D4723" s="312"/>
      <c r="E4723" s="310"/>
      <c r="F4723" s="310"/>
      <c r="G4723" s="310"/>
      <c r="H4723" s="311"/>
      <c r="I4723" s="249"/>
      <c r="J4723" s="249"/>
      <c r="K4723" s="92"/>
    </row>
    <row r="4724" spans="2:11" x14ac:dyDescent="0.2">
      <c r="B4724" s="295"/>
      <c r="C4724" s="295"/>
      <c r="D4724" s="312"/>
      <c r="E4724" s="310"/>
      <c r="F4724" s="310"/>
      <c r="G4724" s="310"/>
      <c r="H4724" s="311"/>
      <c r="I4724" s="249"/>
      <c r="J4724" s="249"/>
      <c r="K4724" s="92"/>
    </row>
    <row r="4725" spans="2:11" x14ac:dyDescent="0.2">
      <c r="B4725" s="295"/>
      <c r="C4725" s="295"/>
      <c r="D4725" s="312"/>
      <c r="E4725" s="310"/>
      <c r="F4725" s="310"/>
      <c r="G4725" s="310"/>
      <c r="H4725" s="311"/>
      <c r="I4725" s="249"/>
      <c r="J4725" s="249"/>
      <c r="K4725" s="92"/>
    </row>
    <row r="4726" spans="2:11" x14ac:dyDescent="0.2">
      <c r="B4726" s="295"/>
      <c r="C4726" s="295"/>
      <c r="D4726" s="312"/>
      <c r="E4726" s="310"/>
      <c r="F4726" s="310"/>
      <c r="G4726" s="310"/>
      <c r="H4726" s="311"/>
      <c r="I4726" s="249"/>
      <c r="J4726" s="249"/>
      <c r="K4726" s="92"/>
    </row>
    <row r="4727" spans="2:11" x14ac:dyDescent="0.2">
      <c r="B4727" s="295"/>
      <c r="C4727" s="295"/>
      <c r="D4727" s="312"/>
      <c r="E4727" s="310"/>
      <c r="F4727" s="310"/>
      <c r="G4727" s="310"/>
      <c r="H4727" s="311"/>
      <c r="I4727" s="249"/>
      <c r="J4727" s="249"/>
      <c r="K4727" s="92"/>
    </row>
    <row r="4728" spans="2:11" x14ac:dyDescent="0.2">
      <c r="B4728" s="295"/>
      <c r="C4728" s="295"/>
      <c r="D4728" s="312"/>
      <c r="E4728" s="310"/>
      <c r="F4728" s="310"/>
      <c r="G4728" s="310"/>
      <c r="H4728" s="311"/>
      <c r="I4728" s="249"/>
      <c r="J4728" s="249"/>
      <c r="K4728" s="92"/>
    </row>
    <row r="4729" spans="2:11" x14ac:dyDescent="0.2">
      <c r="B4729" s="295"/>
      <c r="C4729" s="295"/>
      <c r="D4729" s="312"/>
      <c r="E4729" s="310"/>
      <c r="F4729" s="310"/>
      <c r="G4729" s="310"/>
      <c r="H4729" s="311"/>
      <c r="I4729" s="249"/>
      <c r="J4729" s="249"/>
      <c r="K4729" s="92"/>
    </row>
    <row r="4730" spans="2:11" x14ac:dyDescent="0.2">
      <c r="B4730" s="295"/>
      <c r="C4730" s="295"/>
      <c r="D4730" s="312"/>
      <c r="E4730" s="310"/>
      <c r="F4730" s="310"/>
      <c r="G4730" s="310"/>
      <c r="H4730" s="311"/>
      <c r="I4730" s="249"/>
      <c r="J4730" s="249"/>
      <c r="K4730" s="92"/>
    </row>
    <row r="4731" spans="2:11" x14ac:dyDescent="0.2">
      <c r="B4731" s="295"/>
      <c r="C4731" s="295"/>
      <c r="D4731" s="312"/>
      <c r="E4731" s="310"/>
      <c r="F4731" s="310"/>
      <c r="G4731" s="310"/>
      <c r="H4731" s="311"/>
      <c r="I4731" s="249"/>
      <c r="J4731" s="249"/>
      <c r="K4731" s="92"/>
    </row>
    <row r="4732" spans="2:11" x14ac:dyDescent="0.2">
      <c r="B4732" s="295"/>
      <c r="C4732" s="295"/>
      <c r="D4732" s="312"/>
      <c r="E4732" s="310"/>
      <c r="F4732" s="310"/>
      <c r="G4732" s="310"/>
      <c r="H4732" s="311"/>
      <c r="I4732" s="249"/>
      <c r="J4732" s="249"/>
      <c r="K4732" s="92"/>
    </row>
    <row r="4733" spans="2:11" x14ac:dyDescent="0.2">
      <c r="B4733" s="295"/>
      <c r="C4733" s="295"/>
      <c r="D4733" s="312"/>
      <c r="E4733" s="310"/>
      <c r="F4733" s="310"/>
      <c r="G4733" s="310"/>
      <c r="H4733" s="311"/>
      <c r="I4733" s="249"/>
      <c r="J4733" s="249"/>
      <c r="K4733" s="92"/>
    </row>
    <row r="4734" spans="2:11" x14ac:dyDescent="0.2">
      <c r="B4734" s="295"/>
      <c r="C4734" s="295"/>
      <c r="D4734" s="312"/>
      <c r="E4734" s="310"/>
      <c r="F4734" s="310"/>
      <c r="G4734" s="310"/>
      <c r="H4734" s="311"/>
      <c r="I4734" s="249"/>
      <c r="J4734" s="249"/>
      <c r="K4734" s="92"/>
    </row>
    <row r="4735" spans="2:11" x14ac:dyDescent="0.2">
      <c r="B4735" s="295"/>
      <c r="C4735" s="295"/>
      <c r="D4735" s="312"/>
      <c r="E4735" s="310"/>
      <c r="F4735" s="310"/>
      <c r="G4735" s="310"/>
      <c r="H4735" s="311"/>
      <c r="I4735" s="249"/>
      <c r="J4735" s="249"/>
      <c r="K4735" s="92"/>
    </row>
    <row r="4736" spans="2:11" x14ac:dyDescent="0.2">
      <c r="B4736" s="295"/>
      <c r="C4736" s="295"/>
      <c r="D4736" s="312"/>
      <c r="E4736" s="310"/>
      <c r="F4736" s="310"/>
      <c r="G4736" s="310"/>
      <c r="H4736" s="311"/>
      <c r="I4736" s="249"/>
      <c r="J4736" s="249"/>
      <c r="K4736" s="92"/>
    </row>
    <row r="4737" spans="2:11" x14ac:dyDescent="0.2">
      <c r="B4737" s="295"/>
      <c r="C4737" s="295"/>
      <c r="D4737" s="312"/>
      <c r="E4737" s="310"/>
      <c r="F4737" s="310"/>
      <c r="G4737" s="310"/>
      <c r="H4737" s="311"/>
      <c r="I4737" s="249"/>
      <c r="J4737" s="249"/>
      <c r="K4737" s="92"/>
    </row>
    <row r="4738" spans="2:11" x14ac:dyDescent="0.2">
      <c r="B4738" s="295"/>
      <c r="C4738" s="295"/>
      <c r="D4738" s="312"/>
      <c r="E4738" s="310"/>
      <c r="F4738" s="310"/>
      <c r="G4738" s="310"/>
      <c r="H4738" s="311"/>
      <c r="I4738" s="249"/>
      <c r="J4738" s="249"/>
      <c r="K4738" s="92"/>
    </row>
    <row r="4739" spans="2:11" x14ac:dyDescent="0.2">
      <c r="B4739" s="295"/>
      <c r="C4739" s="295"/>
      <c r="D4739" s="312"/>
      <c r="E4739" s="310"/>
      <c r="F4739" s="310"/>
      <c r="G4739" s="310"/>
      <c r="H4739" s="311"/>
      <c r="I4739" s="249"/>
      <c r="J4739" s="249"/>
      <c r="K4739" s="92"/>
    </row>
    <row r="4740" spans="2:11" x14ac:dyDescent="0.2">
      <c r="B4740" s="295"/>
      <c r="C4740" s="295"/>
      <c r="D4740" s="312"/>
      <c r="E4740" s="310"/>
      <c r="F4740" s="310"/>
      <c r="G4740" s="310"/>
      <c r="H4740" s="311"/>
      <c r="I4740" s="249"/>
      <c r="J4740" s="249"/>
      <c r="K4740" s="92"/>
    </row>
    <row r="4741" spans="2:11" x14ac:dyDescent="0.2">
      <c r="B4741" s="295"/>
      <c r="C4741" s="295"/>
      <c r="D4741" s="312"/>
      <c r="E4741" s="310"/>
      <c r="F4741" s="310"/>
      <c r="G4741" s="310"/>
      <c r="H4741" s="311"/>
      <c r="I4741" s="249"/>
      <c r="J4741" s="249"/>
      <c r="K4741" s="92"/>
    </row>
    <row r="4742" spans="2:11" x14ac:dyDescent="0.2">
      <c r="B4742" s="295"/>
      <c r="C4742" s="295"/>
      <c r="D4742" s="312"/>
      <c r="E4742" s="310"/>
      <c r="F4742" s="310"/>
      <c r="G4742" s="310"/>
      <c r="H4742" s="311"/>
      <c r="I4742" s="249"/>
      <c r="J4742" s="249"/>
      <c r="K4742" s="92"/>
    </row>
    <row r="4743" spans="2:11" x14ac:dyDescent="0.2">
      <c r="B4743" s="295"/>
      <c r="C4743" s="295"/>
      <c r="D4743" s="312"/>
      <c r="E4743" s="310"/>
      <c r="F4743" s="310"/>
      <c r="G4743" s="310"/>
      <c r="H4743" s="311"/>
      <c r="I4743" s="249"/>
      <c r="J4743" s="249"/>
      <c r="K4743" s="92"/>
    </row>
    <row r="4744" spans="2:11" x14ac:dyDescent="0.2">
      <c r="B4744" s="295"/>
      <c r="C4744" s="295"/>
      <c r="D4744" s="312"/>
      <c r="E4744" s="310"/>
      <c r="F4744" s="310"/>
      <c r="G4744" s="310"/>
      <c r="H4744" s="311"/>
      <c r="I4744" s="249"/>
      <c r="J4744" s="249"/>
      <c r="K4744" s="92"/>
    </row>
    <row r="4745" spans="2:11" x14ac:dyDescent="0.2">
      <c r="B4745" s="295"/>
      <c r="C4745" s="295"/>
      <c r="D4745" s="312"/>
      <c r="E4745" s="310"/>
      <c r="F4745" s="310"/>
      <c r="G4745" s="310"/>
      <c r="H4745" s="311"/>
      <c r="I4745" s="249"/>
      <c r="J4745" s="249"/>
      <c r="K4745" s="92"/>
    </row>
    <row r="4746" spans="2:11" x14ac:dyDescent="0.2">
      <c r="B4746" s="295"/>
      <c r="C4746" s="295"/>
      <c r="D4746" s="312"/>
      <c r="E4746" s="310"/>
      <c r="F4746" s="310"/>
      <c r="G4746" s="310"/>
      <c r="H4746" s="311"/>
      <c r="I4746" s="249"/>
      <c r="J4746" s="249"/>
      <c r="K4746" s="92"/>
    </row>
    <row r="4747" spans="2:11" x14ac:dyDescent="0.2">
      <c r="B4747" s="295"/>
      <c r="C4747" s="295"/>
      <c r="D4747" s="312"/>
      <c r="E4747" s="310"/>
      <c r="F4747" s="310"/>
      <c r="G4747" s="310"/>
      <c r="H4747" s="311"/>
      <c r="I4747" s="249"/>
      <c r="J4747" s="249"/>
      <c r="K4747" s="92"/>
    </row>
    <row r="4748" spans="2:11" x14ac:dyDescent="0.2">
      <c r="B4748" s="295"/>
      <c r="C4748" s="295"/>
      <c r="D4748" s="312"/>
      <c r="E4748" s="310"/>
      <c r="F4748" s="310"/>
      <c r="G4748" s="310"/>
      <c r="H4748" s="311"/>
      <c r="I4748" s="249"/>
      <c r="J4748" s="249"/>
      <c r="K4748" s="92"/>
    </row>
    <row r="4749" spans="2:11" x14ac:dyDescent="0.2">
      <c r="B4749" s="295"/>
      <c r="C4749" s="295"/>
      <c r="D4749" s="312"/>
      <c r="E4749" s="310"/>
      <c r="F4749" s="310"/>
      <c r="G4749" s="310"/>
      <c r="H4749" s="311"/>
      <c r="I4749" s="249"/>
      <c r="J4749" s="249"/>
      <c r="K4749" s="92"/>
    </row>
    <row r="4750" spans="2:11" x14ac:dyDescent="0.2">
      <c r="B4750" s="295"/>
      <c r="C4750" s="295"/>
      <c r="D4750" s="312"/>
      <c r="E4750" s="310"/>
      <c r="F4750" s="310"/>
      <c r="G4750" s="310"/>
      <c r="H4750" s="311"/>
      <c r="I4750" s="249"/>
      <c r="J4750" s="249"/>
      <c r="K4750" s="92"/>
    </row>
    <row r="4751" spans="2:11" x14ac:dyDescent="0.2">
      <c r="B4751" s="295"/>
      <c r="C4751" s="295"/>
      <c r="D4751" s="312"/>
      <c r="E4751" s="310"/>
      <c r="F4751" s="310"/>
      <c r="G4751" s="310"/>
      <c r="H4751" s="311"/>
      <c r="I4751" s="249"/>
      <c r="J4751" s="249"/>
      <c r="K4751" s="92"/>
    </row>
    <row r="4752" spans="2:11" x14ac:dyDescent="0.2">
      <c r="B4752" s="295"/>
      <c r="C4752" s="295"/>
      <c r="D4752" s="312"/>
      <c r="E4752" s="310"/>
      <c r="F4752" s="310"/>
      <c r="G4752" s="310"/>
      <c r="H4752" s="311"/>
      <c r="I4752" s="249"/>
      <c r="J4752" s="249"/>
      <c r="K4752" s="92"/>
    </row>
    <row r="4753" spans="2:11" x14ac:dyDescent="0.2">
      <c r="B4753" s="295"/>
      <c r="C4753" s="295"/>
      <c r="D4753" s="312"/>
      <c r="E4753" s="310"/>
      <c r="F4753" s="310"/>
      <c r="G4753" s="310"/>
      <c r="H4753" s="311"/>
      <c r="I4753" s="249"/>
      <c r="J4753" s="249"/>
      <c r="K4753" s="92"/>
    </row>
    <row r="4754" spans="2:11" x14ac:dyDescent="0.2">
      <c r="B4754" s="295"/>
      <c r="C4754" s="295"/>
      <c r="D4754" s="312"/>
      <c r="E4754" s="310"/>
      <c r="F4754" s="310"/>
      <c r="G4754" s="310"/>
      <c r="H4754" s="311"/>
      <c r="I4754" s="249"/>
      <c r="J4754" s="249"/>
      <c r="K4754" s="92"/>
    </row>
    <row r="4755" spans="2:11" x14ac:dyDescent="0.2">
      <c r="B4755" s="295"/>
      <c r="C4755" s="295"/>
      <c r="D4755" s="312"/>
      <c r="E4755" s="310"/>
      <c r="F4755" s="310"/>
      <c r="G4755" s="310"/>
      <c r="H4755" s="311"/>
      <c r="I4755" s="249"/>
      <c r="J4755" s="249"/>
      <c r="K4755" s="92"/>
    </row>
    <row r="4756" spans="2:11" x14ac:dyDescent="0.2">
      <c r="B4756" s="295"/>
      <c r="C4756" s="295"/>
      <c r="D4756" s="312"/>
      <c r="E4756" s="310"/>
      <c r="F4756" s="310"/>
      <c r="G4756" s="310"/>
      <c r="H4756" s="311"/>
      <c r="I4756" s="249"/>
      <c r="J4756" s="249"/>
      <c r="K4756" s="92"/>
    </row>
    <row r="4757" spans="2:11" x14ac:dyDescent="0.2">
      <c r="B4757" s="295"/>
      <c r="C4757" s="295"/>
      <c r="D4757" s="312"/>
      <c r="E4757" s="310"/>
      <c r="F4757" s="310"/>
      <c r="G4757" s="310"/>
      <c r="H4757" s="311"/>
      <c r="I4757" s="249"/>
      <c r="J4757" s="249"/>
      <c r="K4757" s="92"/>
    </row>
    <row r="4758" spans="2:11" x14ac:dyDescent="0.2">
      <c r="B4758" s="295"/>
      <c r="C4758" s="295"/>
      <c r="D4758" s="312"/>
      <c r="E4758" s="310"/>
      <c r="F4758" s="310"/>
      <c r="G4758" s="310"/>
      <c r="H4758" s="311"/>
      <c r="I4758" s="249"/>
      <c r="J4758" s="249"/>
      <c r="K4758" s="92"/>
    </row>
    <row r="4759" spans="2:11" x14ac:dyDescent="0.2">
      <c r="B4759" s="295"/>
      <c r="C4759" s="295"/>
      <c r="D4759" s="312"/>
      <c r="E4759" s="310"/>
      <c r="F4759" s="310"/>
      <c r="G4759" s="310"/>
      <c r="H4759" s="311"/>
      <c r="I4759" s="249"/>
      <c r="J4759" s="249"/>
      <c r="K4759" s="92"/>
    </row>
    <row r="4760" spans="2:11" x14ac:dyDescent="0.2">
      <c r="B4760" s="295"/>
      <c r="C4760" s="295"/>
      <c r="D4760" s="312"/>
      <c r="E4760" s="310"/>
      <c r="F4760" s="310"/>
      <c r="G4760" s="310"/>
      <c r="H4760" s="311"/>
      <c r="I4760" s="249"/>
      <c r="J4760" s="249"/>
      <c r="K4760" s="92"/>
    </row>
    <row r="4761" spans="2:11" x14ac:dyDescent="0.2">
      <c r="B4761" s="295"/>
      <c r="C4761" s="295"/>
      <c r="D4761" s="312"/>
      <c r="E4761" s="310"/>
      <c r="F4761" s="310"/>
      <c r="G4761" s="310"/>
      <c r="H4761" s="311"/>
      <c r="I4761" s="249"/>
      <c r="J4761" s="249"/>
      <c r="K4761" s="92"/>
    </row>
    <row r="4762" spans="2:11" x14ac:dyDescent="0.2">
      <c r="B4762" s="295"/>
      <c r="C4762" s="295"/>
      <c r="D4762" s="312"/>
      <c r="E4762" s="310"/>
      <c r="F4762" s="310"/>
      <c r="G4762" s="310"/>
      <c r="H4762" s="311"/>
      <c r="I4762" s="249"/>
      <c r="J4762" s="249"/>
      <c r="K4762" s="92"/>
    </row>
    <row r="4763" spans="2:11" x14ac:dyDescent="0.2">
      <c r="B4763" s="295"/>
      <c r="C4763" s="295"/>
      <c r="D4763" s="312"/>
      <c r="E4763" s="310"/>
      <c r="F4763" s="310"/>
      <c r="G4763" s="310"/>
      <c r="H4763" s="311"/>
      <c r="I4763" s="249"/>
      <c r="J4763" s="249"/>
      <c r="K4763" s="92"/>
    </row>
    <row r="4764" spans="2:11" x14ac:dyDescent="0.2">
      <c r="B4764" s="295"/>
      <c r="C4764" s="295"/>
      <c r="D4764" s="312"/>
      <c r="E4764" s="310"/>
      <c r="F4764" s="310"/>
      <c r="G4764" s="310"/>
      <c r="H4764" s="311"/>
      <c r="I4764" s="249"/>
      <c r="J4764" s="249"/>
      <c r="K4764" s="92"/>
    </row>
    <row r="4765" spans="2:11" x14ac:dyDescent="0.2">
      <c r="B4765" s="295"/>
      <c r="C4765" s="295"/>
      <c r="D4765" s="312"/>
      <c r="E4765" s="310"/>
      <c r="F4765" s="310"/>
      <c r="G4765" s="310"/>
      <c r="H4765" s="311"/>
      <c r="I4765" s="249"/>
      <c r="J4765" s="249"/>
      <c r="K4765" s="92"/>
    </row>
    <row r="4766" spans="2:11" x14ac:dyDescent="0.2">
      <c r="B4766" s="295"/>
      <c r="C4766" s="295"/>
      <c r="D4766" s="312"/>
      <c r="E4766" s="310"/>
      <c r="F4766" s="310"/>
      <c r="G4766" s="310"/>
      <c r="H4766" s="311"/>
      <c r="I4766" s="249"/>
      <c r="J4766" s="249"/>
      <c r="K4766" s="92"/>
    </row>
    <row r="4767" spans="2:11" x14ac:dyDescent="0.2">
      <c r="B4767" s="295"/>
      <c r="C4767" s="295"/>
      <c r="D4767" s="312"/>
      <c r="E4767" s="310"/>
      <c r="F4767" s="310"/>
      <c r="G4767" s="310"/>
      <c r="H4767" s="311"/>
      <c r="I4767" s="249"/>
      <c r="J4767" s="249"/>
      <c r="K4767" s="92"/>
    </row>
    <row r="4768" spans="2:11" x14ac:dyDescent="0.2">
      <c r="B4768" s="295"/>
      <c r="C4768" s="295"/>
      <c r="D4768" s="312"/>
      <c r="E4768" s="310"/>
      <c r="F4768" s="310"/>
      <c r="G4768" s="310"/>
      <c r="H4768" s="311"/>
      <c r="I4768" s="249"/>
      <c r="J4768" s="249"/>
      <c r="K4768" s="92"/>
    </row>
    <row r="4769" spans="2:11" x14ac:dyDescent="0.2">
      <c r="B4769" s="295"/>
      <c r="C4769" s="295"/>
      <c r="D4769" s="312"/>
      <c r="E4769" s="310"/>
      <c r="F4769" s="310"/>
      <c r="G4769" s="310"/>
      <c r="H4769" s="311"/>
      <c r="I4769" s="249"/>
      <c r="J4769" s="249"/>
      <c r="K4769" s="92"/>
    </row>
    <row r="4770" spans="2:11" x14ac:dyDescent="0.2">
      <c r="B4770" s="295"/>
      <c r="C4770" s="295"/>
      <c r="D4770" s="312"/>
      <c r="E4770" s="310"/>
      <c r="F4770" s="310"/>
      <c r="G4770" s="310"/>
      <c r="H4770" s="311"/>
      <c r="I4770" s="249"/>
      <c r="J4770" s="249"/>
      <c r="K4770" s="92"/>
    </row>
    <row r="4771" spans="2:11" x14ac:dyDescent="0.2">
      <c r="B4771" s="295"/>
      <c r="C4771" s="295"/>
      <c r="D4771" s="312"/>
      <c r="E4771" s="310"/>
      <c r="F4771" s="310"/>
      <c r="G4771" s="310"/>
      <c r="H4771" s="311"/>
      <c r="I4771" s="249"/>
      <c r="J4771" s="249"/>
      <c r="K4771" s="92"/>
    </row>
    <row r="4772" spans="2:11" x14ac:dyDescent="0.2">
      <c r="B4772" s="295"/>
      <c r="C4772" s="295"/>
      <c r="D4772" s="312"/>
      <c r="E4772" s="310"/>
      <c r="F4772" s="310"/>
      <c r="G4772" s="310"/>
      <c r="H4772" s="311"/>
      <c r="I4772" s="249"/>
      <c r="J4772" s="249"/>
      <c r="K4772" s="92"/>
    </row>
    <row r="4773" spans="2:11" x14ac:dyDescent="0.2">
      <c r="B4773" s="295"/>
      <c r="C4773" s="295"/>
      <c r="D4773" s="312"/>
      <c r="E4773" s="310"/>
      <c r="F4773" s="310"/>
      <c r="G4773" s="310"/>
      <c r="H4773" s="311"/>
      <c r="I4773" s="249"/>
      <c r="J4773" s="249"/>
      <c r="K4773" s="92"/>
    </row>
    <row r="4774" spans="2:11" x14ac:dyDescent="0.2">
      <c r="B4774" s="295"/>
      <c r="C4774" s="295"/>
      <c r="D4774" s="312"/>
      <c r="E4774" s="310"/>
      <c r="F4774" s="310"/>
      <c r="G4774" s="310"/>
      <c r="H4774" s="311"/>
      <c r="I4774" s="249"/>
      <c r="J4774" s="249"/>
      <c r="K4774" s="92"/>
    </row>
    <row r="4775" spans="2:11" x14ac:dyDescent="0.2">
      <c r="B4775" s="295"/>
      <c r="C4775" s="295"/>
      <c r="D4775" s="312"/>
      <c r="E4775" s="310"/>
      <c r="F4775" s="310"/>
      <c r="G4775" s="310"/>
      <c r="H4775" s="311"/>
      <c r="I4775" s="249"/>
      <c r="J4775" s="249"/>
      <c r="K4775" s="92"/>
    </row>
    <row r="4776" spans="2:11" x14ac:dyDescent="0.2">
      <c r="B4776" s="295"/>
      <c r="C4776" s="295"/>
      <c r="D4776" s="312"/>
      <c r="E4776" s="310"/>
      <c r="F4776" s="310"/>
      <c r="G4776" s="310"/>
      <c r="H4776" s="311"/>
      <c r="I4776" s="249"/>
      <c r="J4776" s="249"/>
      <c r="K4776" s="92"/>
    </row>
    <row r="4777" spans="2:11" x14ac:dyDescent="0.2">
      <c r="B4777" s="295"/>
      <c r="C4777" s="295"/>
      <c r="D4777" s="312"/>
      <c r="E4777" s="310"/>
      <c r="F4777" s="310"/>
      <c r="G4777" s="310"/>
      <c r="H4777" s="311"/>
      <c r="I4777" s="249"/>
      <c r="J4777" s="249"/>
      <c r="K4777" s="92"/>
    </row>
    <row r="4778" spans="2:11" x14ac:dyDescent="0.2">
      <c r="B4778" s="295"/>
      <c r="C4778" s="295"/>
      <c r="D4778" s="312"/>
      <c r="E4778" s="310"/>
      <c r="F4778" s="310"/>
      <c r="G4778" s="310"/>
      <c r="H4778" s="311"/>
      <c r="I4778" s="249"/>
      <c r="J4778" s="249"/>
      <c r="K4778" s="92"/>
    </row>
    <row r="4779" spans="2:11" x14ac:dyDescent="0.2">
      <c r="B4779" s="295"/>
      <c r="C4779" s="295"/>
      <c r="D4779" s="312"/>
      <c r="E4779" s="310"/>
      <c r="F4779" s="310"/>
      <c r="G4779" s="310"/>
      <c r="H4779" s="311"/>
      <c r="I4779" s="249"/>
      <c r="J4779" s="249"/>
      <c r="K4779" s="92"/>
    </row>
    <row r="4780" spans="2:11" x14ac:dyDescent="0.2">
      <c r="B4780" s="295"/>
      <c r="C4780" s="295"/>
      <c r="D4780" s="312"/>
      <c r="E4780" s="310"/>
      <c r="F4780" s="310"/>
      <c r="G4780" s="310"/>
      <c r="H4780" s="311"/>
      <c r="I4780" s="249"/>
      <c r="J4780" s="249"/>
      <c r="K4780" s="92"/>
    </row>
    <row r="4781" spans="2:11" x14ac:dyDescent="0.2">
      <c r="B4781" s="295"/>
      <c r="C4781" s="295"/>
      <c r="D4781" s="312"/>
      <c r="E4781" s="310"/>
      <c r="F4781" s="310"/>
      <c r="G4781" s="310"/>
      <c r="H4781" s="311"/>
      <c r="I4781" s="249"/>
      <c r="J4781" s="249"/>
      <c r="K4781" s="92"/>
    </row>
    <row r="4782" spans="2:11" x14ac:dyDescent="0.2">
      <c r="B4782" s="295"/>
      <c r="C4782" s="295"/>
      <c r="D4782" s="312"/>
      <c r="E4782" s="310"/>
      <c r="F4782" s="310"/>
      <c r="G4782" s="310"/>
      <c r="H4782" s="311"/>
      <c r="I4782" s="249"/>
      <c r="J4782" s="249"/>
      <c r="K4782" s="92"/>
    </row>
    <row r="4783" spans="2:11" x14ac:dyDescent="0.2">
      <c r="B4783" s="295"/>
      <c r="C4783" s="295"/>
      <c r="D4783" s="312"/>
      <c r="E4783" s="310"/>
      <c r="F4783" s="310"/>
      <c r="G4783" s="310"/>
      <c r="H4783" s="311"/>
      <c r="I4783" s="249"/>
      <c r="J4783" s="249"/>
      <c r="K4783" s="92"/>
    </row>
    <row r="4784" spans="2:11" x14ac:dyDescent="0.2">
      <c r="B4784" s="295"/>
      <c r="C4784" s="295"/>
      <c r="D4784" s="312"/>
      <c r="E4784" s="310"/>
      <c r="F4784" s="310"/>
      <c r="G4784" s="310"/>
      <c r="H4784" s="311"/>
      <c r="I4784" s="249"/>
      <c r="J4784" s="249"/>
      <c r="K4784" s="92"/>
    </row>
    <row r="4785" spans="2:11" x14ac:dyDescent="0.2">
      <c r="B4785" s="295"/>
      <c r="C4785" s="295"/>
      <c r="D4785" s="312"/>
      <c r="E4785" s="310"/>
      <c r="F4785" s="310"/>
      <c r="G4785" s="310"/>
      <c r="H4785" s="311"/>
      <c r="I4785" s="249"/>
      <c r="J4785" s="249"/>
      <c r="K4785" s="92"/>
    </row>
    <row r="4786" spans="2:11" x14ac:dyDescent="0.2">
      <c r="B4786" s="295"/>
      <c r="C4786" s="295"/>
      <c r="D4786" s="312"/>
      <c r="E4786" s="310"/>
      <c r="F4786" s="310"/>
      <c r="G4786" s="310"/>
      <c r="H4786" s="311"/>
      <c r="I4786" s="249"/>
      <c r="J4786" s="249"/>
      <c r="K4786" s="92"/>
    </row>
    <row r="4787" spans="2:11" x14ac:dyDescent="0.2">
      <c r="B4787" s="295"/>
      <c r="C4787" s="295"/>
      <c r="D4787" s="312"/>
      <c r="E4787" s="310"/>
      <c r="F4787" s="310"/>
      <c r="G4787" s="310"/>
      <c r="H4787" s="311"/>
      <c r="I4787" s="249"/>
      <c r="J4787" s="249"/>
      <c r="K4787" s="92"/>
    </row>
    <row r="4788" spans="2:11" x14ac:dyDescent="0.2">
      <c r="B4788" s="295"/>
      <c r="C4788" s="295"/>
      <c r="D4788" s="312"/>
      <c r="E4788" s="310"/>
      <c r="F4788" s="310"/>
      <c r="G4788" s="310"/>
      <c r="H4788" s="311"/>
      <c r="I4788" s="249"/>
      <c r="J4788" s="249"/>
      <c r="K4788" s="92"/>
    </row>
    <row r="4789" spans="2:11" x14ac:dyDescent="0.2">
      <c r="B4789" s="295"/>
      <c r="C4789" s="295"/>
      <c r="D4789" s="312"/>
      <c r="E4789" s="310"/>
      <c r="F4789" s="310"/>
      <c r="G4789" s="310"/>
      <c r="H4789" s="311"/>
      <c r="I4789" s="249"/>
      <c r="J4789" s="249"/>
      <c r="K4789" s="92"/>
    </row>
    <row r="4790" spans="2:11" x14ac:dyDescent="0.2">
      <c r="B4790" s="295"/>
      <c r="C4790" s="295"/>
      <c r="D4790" s="312"/>
      <c r="E4790" s="310"/>
      <c r="F4790" s="310"/>
      <c r="G4790" s="310"/>
      <c r="H4790" s="311"/>
      <c r="I4790" s="249"/>
      <c r="J4790" s="249"/>
      <c r="K4790" s="92"/>
    </row>
    <row r="4791" spans="2:11" x14ac:dyDescent="0.2">
      <c r="B4791" s="295"/>
      <c r="C4791" s="295"/>
      <c r="D4791" s="312"/>
      <c r="E4791" s="310"/>
      <c r="F4791" s="310"/>
      <c r="G4791" s="310"/>
      <c r="H4791" s="311"/>
      <c r="I4791" s="249"/>
      <c r="J4791" s="249"/>
      <c r="K4791" s="92"/>
    </row>
    <row r="4792" spans="2:11" x14ac:dyDescent="0.2">
      <c r="B4792" s="295"/>
      <c r="C4792" s="295"/>
      <c r="D4792" s="312"/>
      <c r="E4792" s="310"/>
      <c r="F4792" s="310"/>
      <c r="G4792" s="310"/>
      <c r="H4792" s="311"/>
      <c r="I4792" s="249"/>
      <c r="J4792" s="249"/>
      <c r="K4792" s="92"/>
    </row>
    <row r="4793" spans="2:11" x14ac:dyDescent="0.2">
      <c r="B4793" s="295"/>
      <c r="C4793" s="295"/>
      <c r="D4793" s="312"/>
      <c r="E4793" s="310"/>
      <c r="F4793" s="310"/>
      <c r="G4793" s="310"/>
      <c r="H4793" s="311"/>
      <c r="I4793" s="249"/>
      <c r="J4793" s="249"/>
      <c r="K4793" s="92"/>
    </row>
    <row r="4794" spans="2:11" x14ac:dyDescent="0.2">
      <c r="B4794" s="295"/>
      <c r="C4794" s="295"/>
      <c r="D4794" s="312"/>
      <c r="E4794" s="310"/>
      <c r="F4794" s="310"/>
      <c r="G4794" s="310"/>
      <c r="H4794" s="311"/>
      <c r="I4794" s="249"/>
      <c r="J4794" s="249"/>
      <c r="K4794" s="92"/>
    </row>
    <row r="4795" spans="2:11" x14ac:dyDescent="0.2">
      <c r="B4795" s="295"/>
      <c r="C4795" s="295"/>
      <c r="D4795" s="312"/>
      <c r="E4795" s="310"/>
      <c r="F4795" s="310"/>
      <c r="G4795" s="310"/>
      <c r="H4795" s="311"/>
      <c r="I4795" s="249"/>
      <c r="J4795" s="249"/>
      <c r="K4795" s="92"/>
    </row>
    <row r="4796" spans="2:11" x14ac:dyDescent="0.2">
      <c r="B4796" s="295"/>
      <c r="C4796" s="295"/>
      <c r="D4796" s="312"/>
      <c r="E4796" s="310"/>
      <c r="F4796" s="310"/>
      <c r="G4796" s="310"/>
      <c r="H4796" s="311"/>
      <c r="I4796" s="249"/>
      <c r="J4796" s="249"/>
      <c r="K4796" s="92"/>
    </row>
    <row r="4797" spans="2:11" x14ac:dyDescent="0.2">
      <c r="B4797" s="295"/>
      <c r="C4797" s="295"/>
      <c r="D4797" s="312"/>
      <c r="E4797" s="310"/>
      <c r="F4797" s="310"/>
      <c r="G4797" s="310"/>
      <c r="H4797" s="311"/>
      <c r="I4797" s="249"/>
      <c r="J4797" s="249"/>
      <c r="K4797" s="92"/>
    </row>
    <row r="4798" spans="2:11" x14ac:dyDescent="0.2">
      <c r="B4798" s="295"/>
      <c r="C4798" s="295"/>
      <c r="D4798" s="312"/>
      <c r="E4798" s="310"/>
      <c r="F4798" s="310"/>
      <c r="G4798" s="310"/>
      <c r="H4798" s="311"/>
      <c r="I4798" s="249"/>
      <c r="J4798" s="249"/>
      <c r="K4798" s="92"/>
    </row>
    <row r="4799" spans="2:11" x14ac:dyDescent="0.2">
      <c r="B4799" s="295"/>
      <c r="C4799" s="295"/>
      <c r="D4799" s="312"/>
      <c r="E4799" s="310"/>
      <c r="F4799" s="310"/>
      <c r="G4799" s="310"/>
      <c r="H4799" s="311"/>
      <c r="I4799" s="249"/>
      <c r="J4799" s="249"/>
      <c r="K4799" s="92"/>
    </row>
    <row r="4800" spans="2:11" x14ac:dyDescent="0.2">
      <c r="B4800" s="295"/>
      <c r="C4800" s="295"/>
      <c r="D4800" s="312"/>
      <c r="E4800" s="310"/>
      <c r="F4800" s="310"/>
      <c r="G4800" s="310"/>
      <c r="H4800" s="311"/>
      <c r="I4800" s="249"/>
      <c r="J4800" s="249"/>
      <c r="K4800" s="92"/>
    </row>
    <row r="4801" spans="2:11" x14ac:dyDescent="0.2">
      <c r="B4801" s="295"/>
      <c r="C4801" s="295"/>
      <c r="D4801" s="312"/>
      <c r="E4801" s="310"/>
      <c r="F4801" s="310"/>
      <c r="G4801" s="310"/>
      <c r="H4801" s="311"/>
      <c r="I4801" s="249"/>
      <c r="J4801" s="249"/>
      <c r="K4801" s="92"/>
    </row>
    <row r="4802" spans="2:11" x14ac:dyDescent="0.2">
      <c r="B4802" s="295"/>
      <c r="C4802" s="295"/>
      <c r="D4802" s="312"/>
      <c r="E4802" s="310"/>
      <c r="F4802" s="310"/>
      <c r="G4802" s="310"/>
      <c r="H4802" s="311"/>
      <c r="I4802" s="249"/>
      <c r="J4802" s="249"/>
      <c r="K4802" s="92"/>
    </row>
    <row r="4803" spans="2:11" x14ac:dyDescent="0.2">
      <c r="B4803" s="295"/>
      <c r="C4803" s="295"/>
      <c r="D4803" s="312"/>
      <c r="E4803" s="310"/>
      <c r="F4803" s="310"/>
      <c r="G4803" s="310"/>
      <c r="H4803" s="311"/>
      <c r="I4803" s="249"/>
      <c r="J4803" s="249"/>
      <c r="K4803" s="92"/>
    </row>
    <row r="4804" spans="2:11" x14ac:dyDescent="0.2">
      <c r="B4804" s="295"/>
      <c r="C4804" s="295"/>
      <c r="D4804" s="312"/>
      <c r="E4804" s="310"/>
      <c r="F4804" s="310"/>
      <c r="G4804" s="310"/>
      <c r="H4804" s="311"/>
      <c r="I4804" s="249"/>
      <c r="J4804" s="249"/>
      <c r="K4804" s="92"/>
    </row>
    <row r="4805" spans="2:11" x14ac:dyDescent="0.2">
      <c r="B4805" s="295"/>
      <c r="C4805" s="295"/>
      <c r="D4805" s="312"/>
      <c r="E4805" s="310"/>
      <c r="F4805" s="310"/>
      <c r="G4805" s="310"/>
      <c r="H4805" s="311"/>
      <c r="I4805" s="249"/>
      <c r="J4805" s="249"/>
      <c r="K4805" s="92"/>
    </row>
    <row r="4806" spans="2:11" x14ac:dyDescent="0.2">
      <c r="B4806" s="295"/>
      <c r="C4806" s="295"/>
      <c r="D4806" s="312"/>
      <c r="E4806" s="310"/>
      <c r="F4806" s="310"/>
      <c r="G4806" s="310"/>
      <c r="H4806" s="311"/>
      <c r="I4806" s="249"/>
      <c r="J4806" s="249"/>
      <c r="K4806" s="92"/>
    </row>
    <row r="4807" spans="2:11" x14ac:dyDescent="0.2">
      <c r="B4807" s="295"/>
      <c r="C4807" s="295"/>
      <c r="D4807" s="312"/>
      <c r="E4807" s="310"/>
      <c r="F4807" s="310"/>
      <c r="G4807" s="310"/>
      <c r="H4807" s="311"/>
      <c r="I4807" s="249"/>
      <c r="J4807" s="249"/>
      <c r="K4807" s="92"/>
    </row>
    <row r="4808" spans="2:11" x14ac:dyDescent="0.2">
      <c r="B4808" s="295"/>
      <c r="C4808" s="295"/>
      <c r="D4808" s="312"/>
      <c r="E4808" s="310"/>
      <c r="F4808" s="310"/>
      <c r="G4808" s="310"/>
      <c r="H4808" s="311"/>
      <c r="I4808" s="249"/>
      <c r="J4808" s="249"/>
      <c r="K4808" s="92"/>
    </row>
    <row r="4809" spans="2:11" x14ac:dyDescent="0.2">
      <c r="B4809" s="295"/>
      <c r="C4809" s="295"/>
      <c r="D4809" s="312"/>
      <c r="E4809" s="310"/>
      <c r="F4809" s="310"/>
      <c r="G4809" s="310"/>
      <c r="H4809" s="311"/>
      <c r="I4809" s="249"/>
      <c r="J4809" s="249"/>
      <c r="K4809" s="92"/>
    </row>
    <row r="4810" spans="2:11" x14ac:dyDescent="0.2">
      <c r="B4810" s="295"/>
      <c r="C4810" s="295"/>
      <c r="D4810" s="312"/>
      <c r="E4810" s="310"/>
      <c r="F4810" s="310"/>
      <c r="G4810" s="310"/>
      <c r="H4810" s="311"/>
      <c r="I4810" s="249"/>
      <c r="J4810" s="249"/>
      <c r="K4810" s="92"/>
    </row>
    <row r="4811" spans="2:11" x14ac:dyDescent="0.2">
      <c r="B4811" s="295"/>
      <c r="C4811" s="295"/>
      <c r="D4811" s="312"/>
      <c r="E4811" s="310"/>
      <c r="F4811" s="310"/>
      <c r="G4811" s="310"/>
      <c r="H4811" s="311"/>
      <c r="I4811" s="249"/>
      <c r="J4811" s="249"/>
      <c r="K4811" s="92"/>
    </row>
    <row r="4812" spans="2:11" x14ac:dyDescent="0.2">
      <c r="B4812" s="295"/>
      <c r="C4812" s="295"/>
      <c r="D4812" s="312"/>
      <c r="E4812" s="310"/>
      <c r="F4812" s="310"/>
      <c r="G4812" s="310"/>
      <c r="H4812" s="311"/>
      <c r="I4812" s="249"/>
      <c r="J4812" s="249"/>
      <c r="K4812" s="92"/>
    </row>
    <row r="4813" spans="2:11" x14ac:dyDescent="0.2">
      <c r="B4813" s="295"/>
      <c r="C4813" s="295"/>
      <c r="D4813" s="312"/>
      <c r="E4813" s="310"/>
      <c r="F4813" s="310"/>
      <c r="G4813" s="310"/>
      <c r="H4813" s="311"/>
      <c r="I4813" s="249"/>
      <c r="J4813" s="249"/>
      <c r="K4813" s="92"/>
    </row>
    <row r="4814" spans="2:11" x14ac:dyDescent="0.2">
      <c r="B4814" s="295"/>
      <c r="C4814" s="295"/>
      <c r="D4814" s="312"/>
      <c r="E4814" s="310"/>
      <c r="F4814" s="310"/>
      <c r="G4814" s="310"/>
      <c r="H4814" s="311"/>
      <c r="I4814" s="249"/>
      <c r="J4814" s="249"/>
      <c r="K4814" s="92"/>
    </row>
    <row r="4815" spans="2:11" x14ac:dyDescent="0.2">
      <c r="B4815" s="295"/>
      <c r="C4815" s="295"/>
      <c r="D4815" s="312"/>
      <c r="E4815" s="310"/>
      <c r="F4815" s="310"/>
      <c r="G4815" s="310"/>
      <c r="H4815" s="311"/>
      <c r="I4815" s="249"/>
      <c r="J4815" s="249"/>
      <c r="K4815" s="92"/>
    </row>
    <row r="4816" spans="2:11" x14ac:dyDescent="0.2">
      <c r="B4816" s="295"/>
      <c r="C4816" s="295"/>
      <c r="D4816" s="312"/>
      <c r="E4816" s="310"/>
      <c r="F4816" s="310"/>
      <c r="G4816" s="310"/>
      <c r="H4816" s="311"/>
      <c r="I4816" s="249"/>
      <c r="J4816" s="249"/>
      <c r="K4816" s="92"/>
    </row>
    <row r="4817" spans="2:11" x14ac:dyDescent="0.2">
      <c r="B4817" s="295"/>
      <c r="C4817" s="295"/>
      <c r="D4817" s="312"/>
      <c r="E4817" s="310"/>
      <c r="F4817" s="310"/>
      <c r="G4817" s="310"/>
      <c r="H4817" s="311"/>
      <c r="I4817" s="249"/>
      <c r="J4817" s="249"/>
      <c r="K4817" s="92"/>
    </row>
    <row r="4818" spans="2:11" x14ac:dyDescent="0.2">
      <c r="B4818" s="295"/>
      <c r="C4818" s="295"/>
      <c r="D4818" s="312"/>
      <c r="E4818" s="310"/>
      <c r="F4818" s="310"/>
      <c r="G4818" s="310"/>
      <c r="H4818" s="311"/>
      <c r="I4818" s="249"/>
      <c r="J4818" s="249"/>
      <c r="K4818" s="92"/>
    </row>
    <row r="4819" spans="2:11" x14ac:dyDescent="0.2">
      <c r="B4819" s="295"/>
      <c r="C4819" s="295"/>
      <c r="D4819" s="312"/>
      <c r="E4819" s="310"/>
      <c r="F4819" s="310"/>
      <c r="G4819" s="310"/>
      <c r="H4819" s="311"/>
      <c r="I4819" s="249"/>
      <c r="J4819" s="249"/>
      <c r="K4819" s="92"/>
    </row>
    <row r="4820" spans="2:11" x14ac:dyDescent="0.2">
      <c r="B4820" s="295"/>
      <c r="C4820" s="295"/>
      <c r="D4820" s="312"/>
      <c r="E4820" s="310"/>
      <c r="F4820" s="310"/>
      <c r="G4820" s="310"/>
      <c r="H4820" s="311"/>
      <c r="I4820" s="249"/>
      <c r="J4820" s="249"/>
      <c r="K4820" s="92"/>
    </row>
    <row r="4821" spans="2:11" x14ac:dyDescent="0.2">
      <c r="B4821" s="295"/>
      <c r="C4821" s="295"/>
      <c r="D4821" s="312"/>
      <c r="E4821" s="310"/>
      <c r="F4821" s="310"/>
      <c r="G4821" s="310"/>
      <c r="H4821" s="311"/>
      <c r="I4821" s="249"/>
      <c r="J4821" s="249"/>
      <c r="K4821" s="92"/>
    </row>
    <row r="4822" spans="2:11" x14ac:dyDescent="0.2">
      <c r="B4822" s="295"/>
      <c r="C4822" s="295"/>
      <c r="D4822" s="312"/>
      <c r="E4822" s="310"/>
      <c r="F4822" s="310"/>
      <c r="G4822" s="310"/>
      <c r="H4822" s="311"/>
      <c r="I4822" s="249"/>
      <c r="J4822" s="249"/>
      <c r="K4822" s="92"/>
    </row>
    <row r="4823" spans="2:11" x14ac:dyDescent="0.2">
      <c r="B4823" s="295"/>
      <c r="C4823" s="295"/>
      <c r="D4823" s="312"/>
      <c r="E4823" s="310"/>
      <c r="F4823" s="310"/>
      <c r="G4823" s="310"/>
      <c r="H4823" s="311"/>
      <c r="I4823" s="249"/>
      <c r="J4823" s="249"/>
      <c r="K4823" s="92"/>
    </row>
    <row r="4824" spans="2:11" x14ac:dyDescent="0.2">
      <c r="B4824" s="295"/>
      <c r="C4824" s="295"/>
      <c r="D4824" s="312"/>
      <c r="E4824" s="310"/>
      <c r="F4824" s="310"/>
      <c r="G4824" s="310"/>
      <c r="H4824" s="311"/>
      <c r="I4824" s="249"/>
      <c r="J4824" s="249"/>
      <c r="K4824" s="92"/>
    </row>
    <row r="4825" spans="2:11" x14ac:dyDescent="0.2">
      <c r="B4825" s="295"/>
      <c r="C4825" s="295"/>
      <c r="D4825" s="312"/>
      <c r="E4825" s="310"/>
      <c r="F4825" s="310"/>
      <c r="G4825" s="310"/>
      <c r="H4825" s="311"/>
      <c r="I4825" s="249"/>
      <c r="J4825" s="249"/>
      <c r="K4825" s="92"/>
    </row>
    <row r="4826" spans="2:11" x14ac:dyDescent="0.2">
      <c r="B4826" s="295"/>
      <c r="C4826" s="295"/>
      <c r="D4826" s="312"/>
      <c r="E4826" s="310"/>
      <c r="F4826" s="310"/>
      <c r="G4826" s="310"/>
      <c r="H4826" s="311"/>
      <c r="I4826" s="249"/>
      <c r="J4826" s="249"/>
      <c r="K4826" s="92"/>
    </row>
    <row r="4827" spans="2:11" x14ac:dyDescent="0.2">
      <c r="B4827" s="295"/>
      <c r="C4827" s="295"/>
      <c r="D4827" s="312"/>
      <c r="E4827" s="310"/>
      <c r="F4827" s="310"/>
      <c r="G4827" s="310"/>
      <c r="H4827" s="311"/>
      <c r="I4827" s="249"/>
      <c r="J4827" s="249"/>
      <c r="K4827" s="92"/>
    </row>
    <row r="4828" spans="2:11" x14ac:dyDescent="0.2">
      <c r="B4828" s="295"/>
      <c r="C4828" s="295"/>
      <c r="D4828" s="312"/>
      <c r="E4828" s="310"/>
      <c r="F4828" s="310"/>
      <c r="G4828" s="310"/>
      <c r="H4828" s="311"/>
      <c r="I4828" s="249"/>
      <c r="J4828" s="249"/>
      <c r="K4828" s="92"/>
    </row>
    <row r="4829" spans="2:11" x14ac:dyDescent="0.2">
      <c r="B4829" s="295"/>
      <c r="C4829" s="295"/>
      <c r="D4829" s="312"/>
      <c r="E4829" s="310"/>
      <c r="F4829" s="310"/>
      <c r="G4829" s="310"/>
      <c r="H4829" s="311"/>
      <c r="I4829" s="249"/>
      <c r="J4829" s="249"/>
      <c r="K4829" s="92"/>
    </row>
    <row r="4830" spans="2:11" x14ac:dyDescent="0.2">
      <c r="B4830" s="295"/>
      <c r="C4830" s="295"/>
      <c r="D4830" s="312"/>
      <c r="E4830" s="310"/>
      <c r="F4830" s="310"/>
      <c r="G4830" s="310"/>
      <c r="H4830" s="311"/>
      <c r="I4830" s="249"/>
      <c r="J4830" s="249"/>
      <c r="K4830" s="92"/>
    </row>
    <row r="4831" spans="2:11" x14ac:dyDescent="0.2">
      <c r="B4831" s="295"/>
      <c r="C4831" s="295"/>
      <c r="D4831" s="312"/>
      <c r="E4831" s="310"/>
      <c r="F4831" s="310"/>
      <c r="G4831" s="310"/>
      <c r="H4831" s="311"/>
      <c r="I4831" s="249"/>
      <c r="J4831" s="249"/>
      <c r="K4831" s="92"/>
    </row>
    <row r="4832" spans="2:11" x14ac:dyDescent="0.2">
      <c r="B4832" s="295"/>
      <c r="C4832" s="295"/>
      <c r="D4832" s="312"/>
      <c r="E4832" s="310"/>
      <c r="F4832" s="310"/>
      <c r="G4832" s="310"/>
      <c r="H4832" s="311"/>
      <c r="I4832" s="249"/>
      <c r="J4832" s="249"/>
      <c r="K4832" s="92"/>
    </row>
    <row r="4833" spans="2:11" x14ac:dyDescent="0.2">
      <c r="B4833" s="295"/>
      <c r="C4833" s="295"/>
      <c r="D4833" s="312"/>
      <c r="E4833" s="310"/>
      <c r="F4833" s="310"/>
      <c r="G4833" s="310"/>
      <c r="H4833" s="311"/>
      <c r="I4833" s="249"/>
      <c r="J4833" s="249"/>
      <c r="K4833" s="92"/>
    </row>
    <row r="4834" spans="2:11" x14ac:dyDescent="0.2">
      <c r="B4834" s="295"/>
      <c r="C4834" s="295"/>
      <c r="D4834" s="312"/>
      <c r="E4834" s="310"/>
      <c r="F4834" s="310"/>
      <c r="G4834" s="310"/>
      <c r="H4834" s="311"/>
      <c r="I4834" s="249"/>
      <c r="J4834" s="249"/>
      <c r="K4834" s="92"/>
    </row>
    <row r="4835" spans="2:11" x14ac:dyDescent="0.2">
      <c r="B4835" s="295"/>
      <c r="C4835" s="295"/>
      <c r="D4835" s="312"/>
      <c r="E4835" s="310"/>
      <c r="F4835" s="310"/>
      <c r="G4835" s="310"/>
      <c r="H4835" s="311"/>
      <c r="I4835" s="249"/>
      <c r="J4835" s="249"/>
      <c r="K4835" s="92"/>
    </row>
    <row r="4836" spans="2:11" x14ac:dyDescent="0.2">
      <c r="B4836" s="295"/>
      <c r="C4836" s="295"/>
      <c r="D4836" s="312"/>
      <c r="E4836" s="310"/>
      <c r="F4836" s="310"/>
      <c r="G4836" s="310"/>
      <c r="H4836" s="311"/>
      <c r="I4836" s="249"/>
      <c r="J4836" s="249"/>
      <c r="K4836" s="92"/>
    </row>
    <row r="4837" spans="2:11" x14ac:dyDescent="0.2">
      <c r="B4837" s="295"/>
      <c r="C4837" s="295"/>
      <c r="D4837" s="312"/>
      <c r="E4837" s="310"/>
      <c r="F4837" s="310"/>
      <c r="G4837" s="310"/>
      <c r="H4837" s="311"/>
      <c r="I4837" s="249"/>
      <c r="J4837" s="249"/>
      <c r="K4837" s="92"/>
    </row>
    <row r="4838" spans="2:11" x14ac:dyDescent="0.2">
      <c r="B4838" s="295"/>
      <c r="C4838" s="295"/>
      <c r="D4838" s="312"/>
      <c r="E4838" s="310"/>
      <c r="F4838" s="310"/>
      <c r="G4838" s="310"/>
      <c r="H4838" s="311"/>
      <c r="I4838" s="249"/>
      <c r="J4838" s="249"/>
      <c r="K4838" s="92"/>
    </row>
    <row r="4839" spans="2:11" x14ac:dyDescent="0.2">
      <c r="B4839" s="295"/>
      <c r="C4839" s="295"/>
      <c r="D4839" s="312"/>
      <c r="E4839" s="310"/>
      <c r="F4839" s="310"/>
      <c r="G4839" s="310"/>
      <c r="H4839" s="311"/>
      <c r="I4839" s="249"/>
      <c r="J4839" s="249"/>
      <c r="K4839" s="92"/>
    </row>
    <row r="4840" spans="2:11" x14ac:dyDescent="0.2">
      <c r="B4840" s="295"/>
      <c r="C4840" s="295"/>
      <c r="D4840" s="312"/>
      <c r="E4840" s="310"/>
      <c r="F4840" s="310"/>
      <c r="G4840" s="310"/>
      <c r="H4840" s="311"/>
      <c r="I4840" s="249"/>
      <c r="J4840" s="249"/>
      <c r="K4840" s="92"/>
    </row>
    <row r="4841" spans="2:11" x14ac:dyDescent="0.2">
      <c r="B4841" s="295"/>
      <c r="C4841" s="295"/>
      <c r="D4841" s="312"/>
      <c r="E4841" s="310"/>
      <c r="F4841" s="310"/>
      <c r="G4841" s="310"/>
      <c r="H4841" s="311"/>
      <c r="I4841" s="249"/>
      <c r="J4841" s="249"/>
      <c r="K4841" s="92"/>
    </row>
    <row r="4842" spans="2:11" x14ac:dyDescent="0.2">
      <c r="B4842" s="295"/>
      <c r="C4842" s="295"/>
      <c r="D4842" s="312"/>
      <c r="E4842" s="310"/>
      <c r="F4842" s="310"/>
      <c r="G4842" s="310"/>
      <c r="H4842" s="311"/>
      <c r="I4842" s="249"/>
      <c r="J4842" s="249"/>
      <c r="K4842" s="92"/>
    </row>
    <row r="4843" spans="2:11" x14ac:dyDescent="0.2">
      <c r="B4843" s="295"/>
      <c r="C4843" s="295"/>
      <c r="D4843" s="312"/>
      <c r="E4843" s="310"/>
      <c r="F4843" s="310"/>
      <c r="G4843" s="310"/>
      <c r="H4843" s="311"/>
      <c r="I4843" s="249"/>
      <c r="J4843" s="249"/>
      <c r="K4843" s="92"/>
    </row>
    <row r="4844" spans="2:11" x14ac:dyDescent="0.2">
      <c r="B4844" s="295"/>
      <c r="C4844" s="295"/>
      <c r="D4844" s="312"/>
      <c r="E4844" s="310"/>
      <c r="F4844" s="310"/>
      <c r="G4844" s="310"/>
      <c r="H4844" s="311"/>
      <c r="I4844" s="249"/>
      <c r="J4844" s="249"/>
      <c r="K4844" s="92"/>
    </row>
    <row r="4845" spans="2:11" x14ac:dyDescent="0.2">
      <c r="B4845" s="295"/>
      <c r="C4845" s="295"/>
      <c r="D4845" s="312"/>
      <c r="E4845" s="310"/>
      <c r="F4845" s="310"/>
      <c r="G4845" s="310"/>
      <c r="H4845" s="311"/>
      <c r="I4845" s="249"/>
      <c r="J4845" s="249"/>
      <c r="K4845" s="92"/>
    </row>
    <row r="4846" spans="2:11" x14ac:dyDescent="0.2">
      <c r="B4846" s="295"/>
      <c r="C4846" s="295"/>
      <c r="D4846" s="312"/>
      <c r="E4846" s="310"/>
      <c r="F4846" s="310"/>
      <c r="G4846" s="310"/>
      <c r="H4846" s="311"/>
      <c r="I4846" s="249"/>
      <c r="J4846" s="249"/>
      <c r="K4846" s="92"/>
    </row>
    <row r="4847" spans="2:11" x14ac:dyDescent="0.2">
      <c r="B4847" s="295"/>
      <c r="C4847" s="295"/>
      <c r="D4847" s="312"/>
      <c r="E4847" s="310"/>
      <c r="F4847" s="310"/>
      <c r="G4847" s="310"/>
      <c r="H4847" s="311"/>
      <c r="I4847" s="249"/>
      <c r="J4847" s="249"/>
      <c r="K4847" s="92"/>
    </row>
    <row r="4848" spans="2:11" x14ac:dyDescent="0.2">
      <c r="B4848" s="295"/>
      <c r="C4848" s="295"/>
      <c r="D4848" s="312"/>
      <c r="E4848" s="310"/>
      <c r="F4848" s="310"/>
      <c r="G4848" s="310"/>
      <c r="H4848" s="311"/>
      <c r="I4848" s="249"/>
      <c r="J4848" s="249"/>
      <c r="K4848" s="92"/>
    </row>
    <row r="4849" spans="2:11" x14ac:dyDescent="0.2">
      <c r="B4849" s="295"/>
      <c r="C4849" s="295"/>
      <c r="D4849" s="312"/>
      <c r="E4849" s="310"/>
      <c r="F4849" s="310"/>
      <c r="G4849" s="310"/>
      <c r="H4849" s="311"/>
      <c r="I4849" s="249"/>
      <c r="J4849" s="249"/>
      <c r="K4849" s="92"/>
    </row>
    <row r="4850" spans="2:11" x14ac:dyDescent="0.2">
      <c r="B4850" s="295"/>
      <c r="C4850" s="295"/>
      <c r="D4850" s="312"/>
      <c r="E4850" s="310"/>
      <c r="F4850" s="310"/>
      <c r="G4850" s="310"/>
      <c r="H4850" s="311"/>
      <c r="I4850" s="249"/>
      <c r="J4850" s="249"/>
      <c r="K4850" s="92"/>
    </row>
    <row r="4851" spans="2:11" x14ac:dyDescent="0.2">
      <c r="B4851" s="295"/>
      <c r="C4851" s="295"/>
      <c r="D4851" s="312"/>
      <c r="E4851" s="310"/>
      <c r="F4851" s="310"/>
      <c r="G4851" s="310"/>
      <c r="H4851" s="311"/>
      <c r="I4851" s="249"/>
      <c r="J4851" s="249"/>
      <c r="K4851" s="92"/>
    </row>
    <row r="4852" spans="2:11" x14ac:dyDescent="0.2">
      <c r="B4852" s="295"/>
      <c r="C4852" s="295"/>
      <c r="D4852" s="312"/>
      <c r="E4852" s="310"/>
      <c r="F4852" s="310"/>
      <c r="G4852" s="310"/>
      <c r="H4852" s="311"/>
      <c r="I4852" s="249"/>
      <c r="J4852" s="249"/>
      <c r="K4852" s="92"/>
    </row>
    <row r="4853" spans="2:11" x14ac:dyDescent="0.2">
      <c r="B4853" s="295"/>
      <c r="C4853" s="295"/>
      <c r="D4853" s="312"/>
      <c r="E4853" s="310"/>
      <c r="F4853" s="310"/>
      <c r="G4853" s="310"/>
      <c r="H4853" s="311"/>
      <c r="I4853" s="249"/>
      <c r="J4853" s="249"/>
      <c r="K4853" s="92"/>
    </row>
    <row r="4854" spans="2:11" x14ac:dyDescent="0.2">
      <c r="B4854" s="295"/>
      <c r="C4854" s="295"/>
      <c r="D4854" s="312"/>
      <c r="E4854" s="310"/>
      <c r="F4854" s="310"/>
      <c r="G4854" s="310"/>
      <c r="H4854" s="311"/>
      <c r="I4854" s="249"/>
      <c r="J4854" s="249"/>
      <c r="K4854" s="92"/>
    </row>
    <row r="4855" spans="2:11" x14ac:dyDescent="0.2">
      <c r="B4855" s="295"/>
      <c r="C4855" s="295"/>
      <c r="D4855" s="312"/>
      <c r="E4855" s="310"/>
      <c r="F4855" s="310"/>
      <c r="G4855" s="310"/>
      <c r="H4855" s="311"/>
      <c r="I4855" s="249"/>
      <c r="J4855" s="249"/>
      <c r="K4855" s="92"/>
    </row>
    <row r="4856" spans="2:11" x14ac:dyDescent="0.2">
      <c r="B4856" s="295"/>
      <c r="C4856" s="295"/>
      <c r="D4856" s="312"/>
      <c r="E4856" s="310"/>
      <c r="F4856" s="310"/>
      <c r="G4856" s="310"/>
      <c r="H4856" s="311"/>
      <c r="I4856" s="249"/>
      <c r="J4856" s="249"/>
      <c r="K4856" s="92"/>
    </row>
    <row r="4857" spans="2:11" x14ac:dyDescent="0.2">
      <c r="B4857" s="295"/>
      <c r="C4857" s="295"/>
      <c r="D4857" s="312"/>
      <c r="E4857" s="310"/>
      <c r="F4857" s="310"/>
      <c r="G4857" s="310"/>
      <c r="H4857" s="311"/>
      <c r="I4857" s="249"/>
      <c r="J4857" s="249"/>
      <c r="K4857" s="92"/>
    </row>
    <row r="4858" spans="2:11" x14ac:dyDescent="0.2">
      <c r="B4858" s="295"/>
      <c r="C4858" s="295"/>
      <c r="D4858" s="312"/>
      <c r="E4858" s="310"/>
      <c r="F4858" s="310"/>
      <c r="G4858" s="310"/>
      <c r="H4858" s="311"/>
      <c r="I4858" s="249"/>
      <c r="J4858" s="249"/>
      <c r="K4858" s="92"/>
    </row>
    <row r="4859" spans="2:11" x14ac:dyDescent="0.2">
      <c r="B4859" s="295"/>
      <c r="C4859" s="295"/>
      <c r="D4859" s="312"/>
      <c r="E4859" s="310"/>
      <c r="F4859" s="310"/>
      <c r="G4859" s="310"/>
      <c r="H4859" s="311"/>
      <c r="I4859" s="249"/>
      <c r="J4859" s="249"/>
      <c r="K4859" s="92"/>
    </row>
    <row r="4860" spans="2:11" x14ac:dyDescent="0.2">
      <c r="B4860" s="295"/>
      <c r="C4860" s="295"/>
      <c r="D4860" s="312"/>
      <c r="E4860" s="310"/>
      <c r="F4860" s="310"/>
      <c r="G4860" s="310"/>
      <c r="H4860" s="311"/>
      <c r="I4860" s="249"/>
      <c r="J4860" s="249"/>
      <c r="K4860" s="92"/>
    </row>
    <row r="4861" spans="2:11" x14ac:dyDescent="0.2">
      <c r="B4861" s="295"/>
      <c r="C4861" s="295"/>
      <c r="D4861" s="312"/>
      <c r="E4861" s="310"/>
      <c r="F4861" s="310"/>
      <c r="G4861" s="310"/>
      <c r="H4861" s="311"/>
      <c r="I4861" s="249"/>
      <c r="J4861" s="249"/>
      <c r="K4861" s="92"/>
    </row>
    <row r="4862" spans="2:11" x14ac:dyDescent="0.2">
      <c r="B4862" s="295"/>
      <c r="C4862" s="295"/>
      <c r="D4862" s="312"/>
      <c r="E4862" s="310"/>
      <c r="F4862" s="310"/>
      <c r="G4862" s="310"/>
      <c r="H4862" s="311"/>
      <c r="I4862" s="249"/>
      <c r="J4862" s="249"/>
      <c r="K4862" s="92"/>
    </row>
    <row r="4863" spans="2:11" x14ac:dyDescent="0.2">
      <c r="B4863" s="295"/>
      <c r="C4863" s="295"/>
      <c r="D4863" s="312"/>
      <c r="E4863" s="310"/>
      <c r="F4863" s="310"/>
      <c r="G4863" s="310"/>
      <c r="H4863" s="311"/>
      <c r="I4863" s="249"/>
      <c r="J4863" s="249"/>
      <c r="K4863" s="92"/>
    </row>
    <row r="4864" spans="2:11" x14ac:dyDescent="0.2">
      <c r="B4864" s="295"/>
      <c r="C4864" s="295"/>
      <c r="D4864" s="312"/>
      <c r="E4864" s="310"/>
      <c r="F4864" s="310"/>
      <c r="G4864" s="310"/>
      <c r="H4864" s="311"/>
      <c r="I4864" s="249"/>
      <c r="J4864" s="249"/>
      <c r="K4864" s="92"/>
    </row>
    <row r="4865" spans="2:11" x14ac:dyDescent="0.2">
      <c r="B4865" s="295"/>
      <c r="C4865" s="295"/>
      <c r="D4865" s="312"/>
      <c r="E4865" s="310"/>
      <c r="F4865" s="310"/>
      <c r="G4865" s="310"/>
      <c r="H4865" s="311"/>
      <c r="I4865" s="249"/>
      <c r="J4865" s="249"/>
      <c r="K4865" s="92"/>
    </row>
    <row r="4866" spans="2:11" x14ac:dyDescent="0.2">
      <c r="B4866" s="295"/>
      <c r="C4866" s="295"/>
      <c r="D4866" s="312"/>
      <c r="E4866" s="310"/>
      <c r="F4866" s="310"/>
      <c r="G4866" s="310"/>
      <c r="H4866" s="311"/>
      <c r="I4866" s="249"/>
      <c r="J4866" s="249"/>
      <c r="K4866" s="92"/>
    </row>
    <row r="4867" spans="2:11" x14ac:dyDescent="0.2">
      <c r="B4867" s="295"/>
      <c r="C4867" s="295"/>
      <c r="D4867" s="312"/>
      <c r="E4867" s="310"/>
      <c r="F4867" s="310"/>
      <c r="G4867" s="310"/>
      <c r="H4867" s="311"/>
      <c r="I4867" s="249"/>
      <c r="J4867" s="249"/>
      <c r="K4867" s="92"/>
    </row>
    <row r="4868" spans="2:11" x14ac:dyDescent="0.2">
      <c r="B4868" s="295"/>
      <c r="C4868" s="295"/>
      <c r="D4868" s="312"/>
      <c r="E4868" s="310"/>
      <c r="F4868" s="310"/>
      <c r="G4868" s="310"/>
      <c r="H4868" s="311"/>
      <c r="I4868" s="249"/>
      <c r="J4868" s="249"/>
      <c r="K4868" s="92"/>
    </row>
    <row r="4869" spans="2:11" x14ac:dyDescent="0.2">
      <c r="B4869" s="295"/>
      <c r="C4869" s="295"/>
      <c r="D4869" s="312"/>
      <c r="E4869" s="310"/>
      <c r="F4869" s="310"/>
      <c r="G4869" s="310"/>
      <c r="H4869" s="311"/>
      <c r="I4869" s="249"/>
      <c r="J4869" s="249"/>
      <c r="K4869" s="92"/>
    </row>
    <row r="4870" spans="2:11" x14ac:dyDescent="0.2">
      <c r="B4870" s="295"/>
      <c r="C4870" s="295"/>
      <c r="D4870" s="312"/>
      <c r="E4870" s="310"/>
      <c r="F4870" s="310"/>
      <c r="G4870" s="310"/>
      <c r="H4870" s="311"/>
      <c r="I4870" s="249"/>
      <c r="J4870" s="249"/>
      <c r="K4870" s="92"/>
    </row>
    <row r="4871" spans="2:11" x14ac:dyDescent="0.2">
      <c r="B4871" s="295"/>
      <c r="C4871" s="295"/>
      <c r="D4871" s="312"/>
      <c r="E4871" s="310"/>
      <c r="F4871" s="310"/>
      <c r="G4871" s="310"/>
      <c r="H4871" s="311"/>
      <c r="I4871" s="249"/>
      <c r="J4871" s="249"/>
      <c r="K4871" s="92"/>
    </row>
    <row r="4872" spans="2:11" x14ac:dyDescent="0.2">
      <c r="B4872" s="295"/>
      <c r="C4872" s="295"/>
      <c r="D4872" s="312"/>
      <c r="E4872" s="310"/>
      <c r="F4872" s="310"/>
      <c r="G4872" s="310"/>
      <c r="H4872" s="311"/>
      <c r="I4872" s="249"/>
      <c r="J4872" s="249"/>
      <c r="K4872" s="92"/>
    </row>
    <row r="4873" spans="2:11" x14ac:dyDescent="0.2">
      <c r="B4873" s="295"/>
      <c r="C4873" s="295"/>
      <c r="D4873" s="312"/>
      <c r="E4873" s="310"/>
      <c r="F4873" s="310"/>
      <c r="G4873" s="310"/>
      <c r="H4873" s="311"/>
      <c r="I4873" s="249"/>
      <c r="J4873" s="249"/>
      <c r="K4873" s="92"/>
    </row>
    <row r="4874" spans="2:11" x14ac:dyDescent="0.2">
      <c r="B4874" s="295"/>
      <c r="C4874" s="295"/>
      <c r="D4874" s="312"/>
      <c r="E4874" s="310"/>
      <c r="F4874" s="310"/>
      <c r="G4874" s="310"/>
      <c r="H4874" s="311"/>
      <c r="I4874" s="249"/>
      <c r="J4874" s="249"/>
      <c r="K4874" s="92"/>
    </row>
    <row r="4875" spans="2:11" x14ac:dyDescent="0.2">
      <c r="B4875" s="295"/>
      <c r="C4875" s="295"/>
      <c r="D4875" s="312"/>
      <c r="E4875" s="310"/>
      <c r="F4875" s="310"/>
      <c r="G4875" s="310"/>
      <c r="H4875" s="311"/>
      <c r="I4875" s="249"/>
      <c r="J4875" s="249"/>
      <c r="K4875" s="92"/>
    </row>
    <row r="4876" spans="2:11" x14ac:dyDescent="0.2">
      <c r="B4876" s="295"/>
      <c r="C4876" s="295"/>
      <c r="D4876" s="312"/>
      <c r="E4876" s="310"/>
      <c r="F4876" s="310"/>
      <c r="G4876" s="310"/>
      <c r="H4876" s="311"/>
      <c r="I4876" s="249"/>
      <c r="J4876" s="249"/>
      <c r="K4876" s="92"/>
    </row>
    <row r="4877" spans="2:11" x14ac:dyDescent="0.2">
      <c r="B4877" s="295"/>
      <c r="C4877" s="295"/>
      <c r="D4877" s="312"/>
      <c r="E4877" s="310"/>
      <c r="F4877" s="310"/>
      <c r="G4877" s="310"/>
      <c r="H4877" s="311"/>
      <c r="I4877" s="249"/>
      <c r="J4877" s="249"/>
      <c r="K4877" s="92"/>
    </row>
    <row r="4878" spans="2:11" x14ac:dyDescent="0.2">
      <c r="B4878" s="295"/>
      <c r="C4878" s="295"/>
      <c r="D4878" s="312"/>
      <c r="E4878" s="310"/>
      <c r="F4878" s="310"/>
      <c r="G4878" s="310"/>
      <c r="H4878" s="311"/>
      <c r="I4878" s="249"/>
      <c r="J4878" s="249"/>
      <c r="K4878" s="92"/>
    </row>
    <row r="4879" spans="2:11" x14ac:dyDescent="0.2">
      <c r="B4879" s="295"/>
      <c r="C4879" s="295"/>
      <c r="D4879" s="312"/>
      <c r="E4879" s="310"/>
      <c r="F4879" s="310"/>
      <c r="G4879" s="310"/>
      <c r="H4879" s="311"/>
      <c r="I4879" s="249"/>
      <c r="J4879" s="249"/>
      <c r="K4879" s="92"/>
    </row>
    <row r="4880" spans="2:11" x14ac:dyDescent="0.2">
      <c r="B4880" s="295"/>
      <c r="C4880" s="295"/>
      <c r="D4880" s="312"/>
      <c r="E4880" s="310"/>
      <c r="F4880" s="310"/>
      <c r="G4880" s="310"/>
      <c r="H4880" s="311"/>
      <c r="I4880" s="249"/>
      <c r="J4880" s="249"/>
      <c r="K4880" s="92"/>
    </row>
    <row r="4881" spans="2:11" x14ac:dyDescent="0.2">
      <c r="B4881" s="295"/>
      <c r="C4881" s="295"/>
      <c r="D4881" s="312"/>
      <c r="E4881" s="310"/>
      <c r="F4881" s="310"/>
      <c r="G4881" s="310"/>
      <c r="H4881" s="311"/>
      <c r="I4881" s="249"/>
      <c r="J4881" s="249"/>
      <c r="K4881" s="92"/>
    </row>
    <row r="4882" spans="2:11" x14ac:dyDescent="0.2">
      <c r="B4882" s="295"/>
      <c r="C4882" s="295"/>
      <c r="D4882" s="312"/>
      <c r="E4882" s="310"/>
      <c r="F4882" s="310"/>
      <c r="G4882" s="310"/>
      <c r="H4882" s="311"/>
      <c r="I4882" s="249"/>
      <c r="J4882" s="249"/>
      <c r="K4882" s="92"/>
    </row>
    <row r="4883" spans="2:11" x14ac:dyDescent="0.2">
      <c r="B4883" s="295"/>
      <c r="C4883" s="295"/>
      <c r="D4883" s="312"/>
      <c r="E4883" s="310"/>
      <c r="F4883" s="310"/>
      <c r="G4883" s="310"/>
      <c r="H4883" s="311"/>
      <c r="I4883" s="249"/>
      <c r="J4883" s="249"/>
      <c r="K4883" s="92"/>
    </row>
    <row r="4884" spans="2:11" x14ac:dyDescent="0.2">
      <c r="B4884" s="295"/>
      <c r="C4884" s="295"/>
      <c r="D4884" s="312"/>
      <c r="E4884" s="310"/>
      <c r="F4884" s="310"/>
      <c r="G4884" s="310"/>
      <c r="H4884" s="311"/>
      <c r="I4884" s="249"/>
      <c r="J4884" s="249"/>
      <c r="K4884" s="92"/>
    </row>
    <row r="4885" spans="2:11" x14ac:dyDescent="0.2">
      <c r="B4885" s="295"/>
      <c r="C4885" s="295"/>
      <c r="D4885" s="312"/>
      <c r="E4885" s="310"/>
      <c r="F4885" s="310"/>
      <c r="G4885" s="310"/>
      <c r="H4885" s="311"/>
      <c r="I4885" s="249"/>
      <c r="J4885" s="249"/>
      <c r="K4885" s="92"/>
    </row>
    <row r="4886" spans="2:11" x14ac:dyDescent="0.2">
      <c r="B4886" s="295"/>
      <c r="C4886" s="295"/>
      <c r="D4886" s="312"/>
      <c r="E4886" s="310"/>
      <c r="F4886" s="310"/>
      <c r="G4886" s="310"/>
      <c r="H4886" s="311"/>
      <c r="I4886" s="249"/>
      <c r="J4886" s="249"/>
      <c r="K4886" s="92"/>
    </row>
    <row r="4887" spans="2:11" x14ac:dyDescent="0.2">
      <c r="B4887" s="295"/>
      <c r="C4887" s="295"/>
      <c r="D4887" s="312"/>
      <c r="E4887" s="310"/>
      <c r="F4887" s="310"/>
      <c r="G4887" s="310"/>
      <c r="H4887" s="311"/>
      <c r="I4887" s="249"/>
      <c r="J4887" s="249"/>
      <c r="K4887" s="92"/>
    </row>
    <row r="4888" spans="2:11" x14ac:dyDescent="0.2">
      <c r="B4888" s="295"/>
      <c r="C4888" s="295"/>
      <c r="D4888" s="312"/>
      <c r="E4888" s="310"/>
      <c r="F4888" s="310"/>
      <c r="G4888" s="310"/>
      <c r="H4888" s="311"/>
      <c r="I4888" s="249"/>
      <c r="J4888" s="249"/>
      <c r="K4888" s="92"/>
    </row>
    <row r="4889" spans="2:11" x14ac:dyDescent="0.2">
      <c r="B4889" s="295"/>
      <c r="C4889" s="295"/>
      <c r="D4889" s="312"/>
      <c r="E4889" s="310"/>
      <c r="F4889" s="310"/>
      <c r="G4889" s="310"/>
      <c r="H4889" s="311"/>
      <c r="I4889" s="249"/>
      <c r="J4889" s="249"/>
      <c r="K4889" s="92"/>
    </row>
    <row r="4890" spans="2:11" x14ac:dyDescent="0.2">
      <c r="B4890" s="295"/>
      <c r="C4890" s="295"/>
      <c r="D4890" s="312"/>
      <c r="E4890" s="310"/>
      <c r="F4890" s="310"/>
      <c r="G4890" s="310"/>
      <c r="H4890" s="311"/>
      <c r="I4890" s="249"/>
      <c r="J4890" s="249"/>
      <c r="K4890" s="92"/>
    </row>
    <row r="4891" spans="2:11" x14ac:dyDescent="0.2">
      <c r="B4891" s="295"/>
      <c r="C4891" s="295"/>
      <c r="D4891" s="312"/>
      <c r="E4891" s="310"/>
      <c r="F4891" s="310"/>
      <c r="G4891" s="310"/>
      <c r="H4891" s="311"/>
      <c r="I4891" s="249"/>
      <c r="J4891" s="249"/>
      <c r="K4891" s="92"/>
    </row>
    <row r="4892" spans="2:11" x14ac:dyDescent="0.2">
      <c r="B4892" s="295"/>
      <c r="C4892" s="295"/>
      <c r="D4892" s="312"/>
      <c r="E4892" s="310"/>
      <c r="F4892" s="310"/>
      <c r="G4892" s="310"/>
      <c r="H4892" s="311"/>
      <c r="I4892" s="249"/>
      <c r="J4892" s="249"/>
      <c r="K4892" s="92"/>
    </row>
    <row r="4893" spans="2:11" x14ac:dyDescent="0.2">
      <c r="B4893" s="295"/>
      <c r="C4893" s="295"/>
      <c r="D4893" s="312"/>
      <c r="E4893" s="310"/>
      <c r="F4893" s="310"/>
      <c r="G4893" s="310"/>
      <c r="H4893" s="311"/>
      <c r="I4893" s="249"/>
      <c r="J4893" s="249"/>
      <c r="K4893" s="92"/>
    </row>
    <row r="4894" spans="2:11" x14ac:dyDescent="0.2">
      <c r="B4894" s="295"/>
      <c r="C4894" s="295"/>
      <c r="D4894" s="312"/>
      <c r="E4894" s="310"/>
      <c r="F4894" s="310"/>
      <c r="G4894" s="310"/>
      <c r="H4894" s="311"/>
      <c r="I4894" s="249"/>
      <c r="J4894" s="249"/>
      <c r="K4894" s="92"/>
    </row>
    <row r="4895" spans="2:11" x14ac:dyDescent="0.2">
      <c r="B4895" s="295"/>
      <c r="C4895" s="295"/>
      <c r="D4895" s="312"/>
      <c r="E4895" s="310"/>
      <c r="F4895" s="310"/>
      <c r="G4895" s="310"/>
      <c r="H4895" s="311"/>
      <c r="I4895" s="249"/>
      <c r="J4895" s="249"/>
      <c r="K4895" s="92"/>
    </row>
    <row r="4896" spans="2:11" x14ac:dyDescent="0.2">
      <c r="B4896" s="295"/>
      <c r="C4896" s="295"/>
      <c r="D4896" s="312"/>
      <c r="E4896" s="310"/>
      <c r="F4896" s="310"/>
      <c r="G4896" s="310"/>
      <c r="H4896" s="311"/>
      <c r="I4896" s="249"/>
      <c r="J4896" s="249"/>
      <c r="K4896" s="92"/>
    </row>
    <row r="4897" spans="2:11" x14ac:dyDescent="0.2">
      <c r="B4897" s="295"/>
      <c r="C4897" s="295"/>
      <c r="D4897" s="312"/>
      <c r="E4897" s="310"/>
      <c r="F4897" s="310"/>
      <c r="G4897" s="310"/>
      <c r="H4897" s="311"/>
      <c r="I4897" s="249"/>
      <c r="J4897" s="249"/>
      <c r="K4897" s="92"/>
    </row>
    <row r="4898" spans="2:11" x14ac:dyDescent="0.2">
      <c r="B4898" s="295"/>
      <c r="C4898" s="295"/>
      <c r="D4898" s="312"/>
      <c r="E4898" s="310"/>
      <c r="F4898" s="310"/>
      <c r="G4898" s="310"/>
      <c r="H4898" s="311"/>
      <c r="I4898" s="249"/>
      <c r="J4898" s="249"/>
      <c r="K4898" s="92"/>
    </row>
    <row r="4899" spans="2:11" x14ac:dyDescent="0.2">
      <c r="B4899" s="295"/>
      <c r="C4899" s="295"/>
      <c r="D4899" s="312"/>
      <c r="E4899" s="310"/>
      <c r="F4899" s="310"/>
      <c r="G4899" s="310"/>
      <c r="H4899" s="311"/>
      <c r="I4899" s="249"/>
      <c r="J4899" s="249"/>
      <c r="K4899" s="92"/>
    </row>
    <row r="4900" spans="2:11" x14ac:dyDescent="0.2">
      <c r="B4900" s="295"/>
      <c r="C4900" s="295"/>
      <c r="D4900" s="312"/>
      <c r="E4900" s="310"/>
      <c r="F4900" s="310"/>
      <c r="G4900" s="310"/>
      <c r="H4900" s="311"/>
      <c r="I4900" s="249"/>
      <c r="J4900" s="249"/>
      <c r="K4900" s="92"/>
    </row>
    <row r="4901" spans="2:11" x14ac:dyDescent="0.2">
      <c r="B4901" s="295"/>
      <c r="C4901" s="295"/>
      <c r="D4901" s="312"/>
      <c r="E4901" s="310"/>
      <c r="F4901" s="310"/>
      <c r="G4901" s="310"/>
      <c r="H4901" s="311"/>
      <c r="I4901" s="249"/>
      <c r="J4901" s="249"/>
      <c r="K4901" s="92"/>
    </row>
    <row r="4902" spans="2:11" x14ac:dyDescent="0.2">
      <c r="B4902" s="295"/>
      <c r="C4902" s="295"/>
      <c r="D4902" s="312"/>
      <c r="E4902" s="310"/>
      <c r="F4902" s="310"/>
      <c r="G4902" s="310"/>
      <c r="H4902" s="311"/>
      <c r="I4902" s="249"/>
      <c r="J4902" s="249"/>
      <c r="K4902" s="92"/>
    </row>
    <row r="4903" spans="2:11" x14ac:dyDescent="0.2">
      <c r="B4903" s="295"/>
      <c r="C4903" s="295"/>
      <c r="D4903" s="312"/>
      <c r="E4903" s="310"/>
      <c r="F4903" s="310"/>
      <c r="G4903" s="310"/>
      <c r="H4903" s="311"/>
      <c r="I4903" s="249"/>
      <c r="J4903" s="249"/>
      <c r="K4903" s="92"/>
    </row>
    <row r="4904" spans="2:11" x14ac:dyDescent="0.2">
      <c r="B4904" s="295"/>
      <c r="C4904" s="295"/>
      <c r="D4904" s="312"/>
      <c r="E4904" s="310"/>
      <c r="F4904" s="310"/>
      <c r="G4904" s="310"/>
      <c r="H4904" s="311"/>
      <c r="I4904" s="249"/>
      <c r="J4904" s="249"/>
      <c r="K4904" s="92"/>
    </row>
    <row r="4905" spans="2:11" x14ac:dyDescent="0.2">
      <c r="B4905" s="295"/>
      <c r="C4905" s="295"/>
      <c r="D4905" s="312"/>
      <c r="E4905" s="310"/>
      <c r="F4905" s="310"/>
      <c r="G4905" s="310"/>
      <c r="H4905" s="311"/>
      <c r="I4905" s="249"/>
      <c r="J4905" s="249"/>
      <c r="K4905" s="92"/>
    </row>
    <row r="4906" spans="2:11" x14ac:dyDescent="0.2">
      <c r="B4906" s="295"/>
      <c r="C4906" s="295"/>
      <c r="D4906" s="312"/>
      <c r="E4906" s="310"/>
      <c r="F4906" s="310"/>
      <c r="G4906" s="310"/>
      <c r="H4906" s="311"/>
      <c r="I4906" s="249"/>
      <c r="J4906" s="249"/>
      <c r="K4906" s="92"/>
    </row>
    <row r="4907" spans="2:11" x14ac:dyDescent="0.2">
      <c r="B4907" s="295"/>
      <c r="C4907" s="295"/>
      <c r="D4907" s="312"/>
      <c r="E4907" s="310"/>
      <c r="F4907" s="310"/>
      <c r="G4907" s="310"/>
      <c r="H4907" s="311"/>
      <c r="I4907" s="249"/>
      <c r="J4907" s="249"/>
      <c r="K4907" s="92"/>
    </row>
    <row r="4908" spans="2:11" x14ac:dyDescent="0.2">
      <c r="B4908" s="295"/>
      <c r="C4908" s="295"/>
      <c r="D4908" s="312"/>
      <c r="E4908" s="310"/>
      <c r="F4908" s="310"/>
      <c r="G4908" s="310"/>
      <c r="H4908" s="311"/>
      <c r="I4908" s="249"/>
      <c r="J4908" s="249"/>
      <c r="K4908" s="92"/>
    </row>
    <row r="4909" spans="2:11" x14ac:dyDescent="0.2">
      <c r="B4909" s="295"/>
      <c r="C4909" s="295"/>
      <c r="D4909" s="312"/>
      <c r="E4909" s="310"/>
      <c r="F4909" s="310"/>
      <c r="G4909" s="310"/>
      <c r="H4909" s="311"/>
      <c r="I4909" s="249"/>
      <c r="J4909" s="249"/>
      <c r="K4909" s="92"/>
    </row>
    <row r="4910" spans="2:11" x14ac:dyDescent="0.2">
      <c r="B4910" s="295"/>
      <c r="C4910" s="295"/>
      <c r="D4910" s="312"/>
      <c r="E4910" s="310"/>
      <c r="F4910" s="310"/>
      <c r="G4910" s="310"/>
      <c r="H4910" s="311"/>
      <c r="I4910" s="249"/>
      <c r="J4910" s="249"/>
      <c r="K4910" s="92"/>
    </row>
    <row r="4911" spans="2:11" x14ac:dyDescent="0.2">
      <c r="B4911" s="295"/>
      <c r="C4911" s="295"/>
      <c r="D4911" s="312"/>
      <c r="E4911" s="310"/>
      <c r="F4911" s="310"/>
      <c r="G4911" s="310"/>
      <c r="H4911" s="311"/>
      <c r="I4911" s="249"/>
      <c r="J4911" s="249"/>
      <c r="K4911" s="92"/>
    </row>
    <row r="4912" spans="2:11" x14ac:dyDescent="0.2">
      <c r="B4912" s="295"/>
      <c r="C4912" s="295"/>
      <c r="D4912" s="312"/>
      <c r="E4912" s="310"/>
      <c r="F4912" s="310"/>
      <c r="G4912" s="310"/>
      <c r="H4912" s="311"/>
      <c r="I4912" s="249"/>
      <c r="J4912" s="249"/>
      <c r="K4912" s="92"/>
    </row>
    <row r="4913" spans="2:11" x14ac:dyDescent="0.2">
      <c r="B4913" s="295"/>
      <c r="C4913" s="295"/>
      <c r="D4913" s="312"/>
      <c r="E4913" s="310"/>
      <c r="F4913" s="310"/>
      <c r="G4913" s="310"/>
      <c r="H4913" s="311"/>
      <c r="I4913" s="249"/>
      <c r="J4913" s="249"/>
      <c r="K4913" s="92"/>
    </row>
    <row r="4914" spans="2:11" x14ac:dyDescent="0.2">
      <c r="B4914" s="295"/>
      <c r="C4914" s="295"/>
      <c r="D4914" s="312"/>
      <c r="E4914" s="310"/>
      <c r="F4914" s="310"/>
      <c r="G4914" s="310"/>
      <c r="H4914" s="311"/>
      <c r="I4914" s="249"/>
      <c r="J4914" s="249"/>
      <c r="K4914" s="92"/>
    </row>
    <row r="4915" spans="2:11" x14ac:dyDescent="0.2">
      <c r="B4915" s="295"/>
      <c r="C4915" s="295"/>
      <c r="D4915" s="312"/>
      <c r="E4915" s="310"/>
      <c r="F4915" s="310"/>
      <c r="G4915" s="310"/>
      <c r="H4915" s="311"/>
      <c r="I4915" s="249"/>
      <c r="J4915" s="249"/>
      <c r="K4915" s="92"/>
    </row>
    <row r="4916" spans="2:11" x14ac:dyDescent="0.2">
      <c r="B4916" s="295"/>
      <c r="C4916" s="295"/>
      <c r="D4916" s="312"/>
      <c r="E4916" s="310"/>
      <c r="F4916" s="310"/>
      <c r="G4916" s="310"/>
      <c r="H4916" s="311"/>
      <c r="I4916" s="249"/>
      <c r="J4916" s="249"/>
      <c r="K4916" s="92"/>
    </row>
    <row r="4917" spans="2:11" x14ac:dyDescent="0.2">
      <c r="B4917" s="295"/>
      <c r="C4917" s="295"/>
      <c r="D4917" s="312"/>
      <c r="E4917" s="310"/>
      <c r="F4917" s="310"/>
      <c r="G4917" s="310"/>
      <c r="H4917" s="311"/>
      <c r="I4917" s="249"/>
      <c r="J4917" s="249"/>
      <c r="K4917" s="92"/>
    </row>
    <row r="4918" spans="2:11" x14ac:dyDescent="0.2">
      <c r="B4918" s="295"/>
      <c r="C4918" s="295"/>
      <c r="D4918" s="312"/>
      <c r="E4918" s="310"/>
      <c r="F4918" s="310"/>
      <c r="G4918" s="310"/>
      <c r="H4918" s="311"/>
      <c r="I4918" s="249"/>
      <c r="J4918" s="249"/>
      <c r="K4918" s="92"/>
    </row>
    <row r="4919" spans="2:11" x14ac:dyDescent="0.2">
      <c r="B4919" s="295"/>
      <c r="C4919" s="295"/>
      <c r="D4919" s="312"/>
      <c r="E4919" s="310"/>
      <c r="F4919" s="310"/>
      <c r="G4919" s="310"/>
      <c r="H4919" s="311"/>
      <c r="I4919" s="249"/>
      <c r="J4919" s="249"/>
      <c r="K4919" s="92"/>
    </row>
    <row r="4920" spans="2:11" x14ac:dyDescent="0.2">
      <c r="B4920" s="295"/>
      <c r="C4920" s="295"/>
      <c r="D4920" s="312"/>
      <c r="E4920" s="310"/>
      <c r="F4920" s="310"/>
      <c r="G4920" s="310"/>
      <c r="H4920" s="311"/>
      <c r="I4920" s="249"/>
      <c r="J4920" s="249"/>
      <c r="K4920" s="92"/>
    </row>
    <row r="4921" spans="2:11" x14ac:dyDescent="0.2">
      <c r="B4921" s="295"/>
      <c r="C4921" s="295"/>
      <c r="D4921" s="312"/>
      <c r="E4921" s="310"/>
      <c r="F4921" s="310"/>
      <c r="G4921" s="310"/>
      <c r="H4921" s="311"/>
      <c r="I4921" s="249"/>
      <c r="J4921" s="249"/>
      <c r="K4921" s="92"/>
    </row>
    <row r="4922" spans="2:11" x14ac:dyDescent="0.2">
      <c r="B4922" s="295"/>
      <c r="C4922" s="295"/>
      <c r="D4922" s="312"/>
      <c r="E4922" s="310"/>
      <c r="F4922" s="310"/>
      <c r="G4922" s="310"/>
      <c r="H4922" s="311"/>
      <c r="I4922" s="249"/>
      <c r="J4922" s="249"/>
      <c r="K4922" s="92"/>
    </row>
    <row r="4923" spans="2:11" x14ac:dyDescent="0.2">
      <c r="B4923" s="295"/>
      <c r="C4923" s="295"/>
      <c r="D4923" s="312"/>
      <c r="E4923" s="310"/>
      <c r="F4923" s="310"/>
      <c r="G4923" s="310"/>
      <c r="H4923" s="311"/>
      <c r="I4923" s="249"/>
      <c r="J4923" s="249"/>
      <c r="K4923" s="92"/>
    </row>
    <row r="4924" spans="2:11" x14ac:dyDescent="0.2">
      <c r="B4924" s="295"/>
      <c r="C4924" s="295"/>
      <c r="D4924" s="312"/>
      <c r="E4924" s="310"/>
      <c r="F4924" s="310"/>
      <c r="G4924" s="310"/>
      <c r="H4924" s="311"/>
      <c r="I4924" s="249"/>
      <c r="J4924" s="249"/>
      <c r="K4924" s="92"/>
    </row>
    <row r="4925" spans="2:11" x14ac:dyDescent="0.2">
      <c r="B4925" s="295"/>
      <c r="C4925" s="295"/>
      <c r="D4925" s="312"/>
      <c r="E4925" s="310"/>
      <c r="F4925" s="310"/>
      <c r="G4925" s="310"/>
      <c r="H4925" s="311"/>
      <c r="I4925" s="249"/>
      <c r="J4925" s="249"/>
      <c r="K4925" s="92"/>
    </row>
    <row r="4926" spans="2:11" x14ac:dyDescent="0.2">
      <c r="B4926" s="295"/>
      <c r="C4926" s="295"/>
      <c r="D4926" s="312"/>
      <c r="E4926" s="310"/>
      <c r="F4926" s="310"/>
      <c r="G4926" s="310"/>
      <c r="H4926" s="311"/>
      <c r="I4926" s="249"/>
      <c r="J4926" s="249"/>
      <c r="K4926" s="92"/>
    </row>
    <row r="4927" spans="2:11" x14ac:dyDescent="0.2">
      <c r="B4927" s="295"/>
      <c r="C4927" s="295"/>
      <c r="D4927" s="312"/>
      <c r="E4927" s="310"/>
      <c r="F4927" s="310"/>
      <c r="G4927" s="310"/>
      <c r="H4927" s="311"/>
      <c r="I4927" s="249"/>
      <c r="J4927" s="249"/>
      <c r="K4927" s="92"/>
    </row>
    <row r="4928" spans="2:11" x14ac:dyDescent="0.2">
      <c r="B4928" s="295"/>
      <c r="C4928" s="295"/>
      <c r="D4928" s="312"/>
      <c r="E4928" s="310"/>
      <c r="F4928" s="310"/>
      <c r="G4928" s="310"/>
      <c r="H4928" s="311"/>
      <c r="I4928" s="249"/>
      <c r="J4928" s="249"/>
      <c r="K4928" s="92"/>
    </row>
    <row r="4929" spans="2:11" x14ac:dyDescent="0.2">
      <c r="B4929" s="295"/>
      <c r="C4929" s="295"/>
      <c r="D4929" s="312"/>
      <c r="E4929" s="310"/>
      <c r="F4929" s="310"/>
      <c r="G4929" s="310"/>
      <c r="H4929" s="311"/>
      <c r="I4929" s="249"/>
      <c r="J4929" s="249"/>
      <c r="K4929" s="92"/>
    </row>
    <row r="4930" spans="2:11" x14ac:dyDescent="0.2">
      <c r="B4930" s="295"/>
      <c r="C4930" s="295"/>
      <c r="D4930" s="312"/>
      <c r="E4930" s="310"/>
      <c r="F4930" s="310"/>
      <c r="G4930" s="310"/>
      <c r="H4930" s="311"/>
      <c r="I4930" s="249"/>
      <c r="J4930" s="249"/>
      <c r="K4930" s="92"/>
    </row>
    <row r="4931" spans="2:11" x14ac:dyDescent="0.2">
      <c r="B4931" s="295"/>
      <c r="C4931" s="295"/>
      <c r="D4931" s="312"/>
      <c r="E4931" s="310"/>
      <c r="F4931" s="310"/>
      <c r="G4931" s="310"/>
      <c r="H4931" s="311"/>
      <c r="I4931" s="249"/>
      <c r="J4931" s="249"/>
      <c r="K4931" s="92"/>
    </row>
    <row r="4932" spans="2:11" x14ac:dyDescent="0.2">
      <c r="B4932" s="295"/>
      <c r="C4932" s="295"/>
      <c r="D4932" s="312"/>
      <c r="E4932" s="310"/>
      <c r="F4932" s="310"/>
      <c r="G4932" s="310"/>
      <c r="H4932" s="311"/>
      <c r="I4932" s="249"/>
      <c r="J4932" s="249"/>
      <c r="K4932" s="92"/>
    </row>
    <row r="4933" spans="2:11" x14ac:dyDescent="0.2">
      <c r="B4933" s="295"/>
      <c r="C4933" s="295"/>
      <c r="D4933" s="312"/>
      <c r="E4933" s="310"/>
      <c r="F4933" s="310"/>
      <c r="G4933" s="310"/>
      <c r="H4933" s="311"/>
      <c r="I4933" s="249"/>
      <c r="J4933" s="249"/>
      <c r="K4933" s="92"/>
    </row>
    <row r="4934" spans="2:11" x14ac:dyDescent="0.2">
      <c r="B4934" s="295"/>
      <c r="C4934" s="295"/>
      <c r="D4934" s="312"/>
      <c r="E4934" s="310"/>
      <c r="F4934" s="310"/>
      <c r="G4934" s="310"/>
      <c r="H4934" s="311"/>
      <c r="I4934" s="249"/>
      <c r="J4934" s="249"/>
      <c r="K4934" s="92"/>
    </row>
    <row r="4935" spans="2:11" x14ac:dyDescent="0.2">
      <c r="B4935" s="295"/>
      <c r="C4935" s="295"/>
      <c r="D4935" s="312"/>
      <c r="E4935" s="310"/>
      <c r="F4935" s="310"/>
      <c r="G4935" s="310"/>
      <c r="H4935" s="311"/>
      <c r="I4935" s="249"/>
      <c r="J4935" s="249"/>
      <c r="K4935" s="92"/>
    </row>
    <row r="4936" spans="2:11" x14ac:dyDescent="0.2">
      <c r="B4936" s="295"/>
      <c r="C4936" s="295"/>
      <c r="D4936" s="312"/>
      <c r="E4936" s="310"/>
      <c r="F4936" s="310"/>
      <c r="G4936" s="310"/>
      <c r="H4936" s="311"/>
      <c r="I4936" s="249"/>
      <c r="J4936" s="249"/>
      <c r="K4936" s="92"/>
    </row>
    <row r="4937" spans="2:11" x14ac:dyDescent="0.2">
      <c r="B4937" s="295"/>
      <c r="C4937" s="295"/>
      <c r="D4937" s="312"/>
      <c r="E4937" s="310"/>
      <c r="F4937" s="310"/>
      <c r="G4937" s="310"/>
      <c r="H4937" s="311"/>
      <c r="I4937" s="249"/>
      <c r="J4937" s="249"/>
      <c r="K4937" s="92"/>
    </row>
    <row r="4938" spans="2:11" x14ac:dyDescent="0.2">
      <c r="B4938" s="295"/>
      <c r="C4938" s="295"/>
      <c r="D4938" s="312"/>
      <c r="E4938" s="310"/>
      <c r="F4938" s="310"/>
      <c r="G4938" s="310"/>
      <c r="H4938" s="311"/>
      <c r="I4938" s="249"/>
      <c r="J4938" s="249"/>
      <c r="K4938" s="92"/>
    </row>
    <row r="4939" spans="2:11" x14ac:dyDescent="0.2">
      <c r="B4939" s="295"/>
      <c r="C4939" s="295"/>
      <c r="D4939" s="312"/>
      <c r="E4939" s="310"/>
      <c r="F4939" s="310"/>
      <c r="G4939" s="310"/>
      <c r="H4939" s="311"/>
      <c r="I4939" s="249"/>
      <c r="J4939" s="249"/>
      <c r="K4939" s="92"/>
    </row>
    <row r="4940" spans="2:11" x14ac:dyDescent="0.2">
      <c r="B4940" s="295"/>
      <c r="C4940" s="295"/>
      <c r="D4940" s="312"/>
      <c r="E4940" s="310"/>
      <c r="F4940" s="310"/>
      <c r="G4940" s="310"/>
      <c r="H4940" s="311"/>
      <c r="I4940" s="249"/>
      <c r="J4940" s="249"/>
      <c r="K4940" s="92"/>
    </row>
    <row r="4941" spans="2:11" x14ac:dyDescent="0.2">
      <c r="B4941" s="295"/>
      <c r="C4941" s="295"/>
      <c r="D4941" s="312"/>
      <c r="E4941" s="310"/>
      <c r="F4941" s="310"/>
      <c r="G4941" s="310"/>
      <c r="H4941" s="311"/>
      <c r="I4941" s="249"/>
      <c r="J4941" s="249"/>
      <c r="K4941" s="92"/>
    </row>
    <row r="4942" spans="2:11" x14ac:dyDescent="0.2">
      <c r="B4942" s="295"/>
      <c r="C4942" s="295"/>
      <c r="D4942" s="312"/>
      <c r="E4942" s="310"/>
      <c r="F4942" s="310"/>
      <c r="G4942" s="310"/>
      <c r="H4942" s="311"/>
      <c r="I4942" s="249"/>
      <c r="J4942" s="249"/>
      <c r="K4942" s="92"/>
    </row>
    <row r="4943" spans="2:11" x14ac:dyDescent="0.2">
      <c r="B4943" s="295"/>
      <c r="C4943" s="295"/>
      <c r="D4943" s="312"/>
      <c r="E4943" s="310"/>
      <c r="F4943" s="310"/>
      <c r="G4943" s="310"/>
      <c r="H4943" s="311"/>
      <c r="I4943" s="249"/>
      <c r="J4943" s="249"/>
      <c r="K4943" s="92"/>
    </row>
    <row r="4944" spans="2:11" x14ac:dyDescent="0.2">
      <c r="B4944" s="295"/>
      <c r="C4944" s="295"/>
      <c r="D4944" s="312"/>
      <c r="E4944" s="310"/>
      <c r="F4944" s="310"/>
      <c r="G4944" s="310"/>
      <c r="H4944" s="311"/>
      <c r="I4944" s="249"/>
      <c r="J4944" s="249"/>
      <c r="K4944" s="92"/>
    </row>
    <row r="4945" spans="2:11" x14ac:dyDescent="0.2">
      <c r="B4945" s="295"/>
      <c r="C4945" s="295"/>
      <c r="D4945" s="312"/>
      <c r="E4945" s="310"/>
      <c r="F4945" s="310"/>
      <c r="G4945" s="310"/>
      <c r="H4945" s="311"/>
      <c r="I4945" s="249"/>
      <c r="J4945" s="249"/>
      <c r="K4945" s="92"/>
    </row>
    <row r="4946" spans="2:11" x14ac:dyDescent="0.2">
      <c r="B4946" s="295"/>
      <c r="C4946" s="295"/>
      <c r="D4946" s="312"/>
      <c r="E4946" s="310"/>
      <c r="F4946" s="310"/>
      <c r="G4946" s="310"/>
      <c r="H4946" s="311"/>
      <c r="I4946" s="249"/>
      <c r="J4946" s="249"/>
      <c r="K4946" s="92"/>
    </row>
    <row r="4947" spans="2:11" x14ac:dyDescent="0.2">
      <c r="B4947" s="295"/>
      <c r="C4947" s="295"/>
      <c r="D4947" s="312"/>
      <c r="E4947" s="310"/>
      <c r="F4947" s="310"/>
      <c r="G4947" s="310"/>
      <c r="H4947" s="311"/>
      <c r="I4947" s="249"/>
      <c r="J4947" s="249"/>
      <c r="K4947" s="92"/>
    </row>
    <row r="4948" spans="2:11" x14ac:dyDescent="0.2">
      <c r="B4948" s="295"/>
      <c r="C4948" s="295"/>
      <c r="D4948" s="312"/>
      <c r="E4948" s="310"/>
      <c r="F4948" s="310"/>
      <c r="G4948" s="310"/>
      <c r="H4948" s="311"/>
      <c r="I4948" s="249"/>
      <c r="J4948" s="249"/>
      <c r="K4948" s="92"/>
    </row>
    <row r="4949" spans="2:11" x14ac:dyDescent="0.2">
      <c r="B4949" s="295"/>
      <c r="C4949" s="295"/>
      <c r="D4949" s="312"/>
      <c r="E4949" s="310"/>
      <c r="F4949" s="310"/>
      <c r="G4949" s="310"/>
      <c r="H4949" s="311"/>
      <c r="I4949" s="249"/>
      <c r="J4949" s="249"/>
      <c r="K4949" s="92"/>
    </row>
    <row r="4950" spans="2:11" x14ac:dyDescent="0.2">
      <c r="B4950" s="295"/>
      <c r="C4950" s="295"/>
      <c r="D4950" s="312"/>
      <c r="E4950" s="310"/>
      <c r="F4950" s="310"/>
      <c r="G4950" s="310"/>
      <c r="H4950" s="311"/>
      <c r="I4950" s="249"/>
      <c r="J4950" s="249"/>
      <c r="K4950" s="92"/>
    </row>
    <row r="4951" spans="2:11" x14ac:dyDescent="0.2">
      <c r="B4951" s="295"/>
      <c r="C4951" s="295"/>
      <c r="D4951" s="312"/>
      <c r="E4951" s="310"/>
      <c r="F4951" s="310"/>
      <c r="G4951" s="310"/>
      <c r="H4951" s="311"/>
      <c r="I4951" s="249"/>
      <c r="J4951" s="249"/>
      <c r="K4951" s="92"/>
    </row>
    <row r="4952" spans="2:11" x14ac:dyDescent="0.2">
      <c r="B4952" s="295"/>
      <c r="C4952" s="295"/>
      <c r="D4952" s="312"/>
      <c r="E4952" s="310"/>
      <c r="F4952" s="310"/>
      <c r="G4952" s="310"/>
      <c r="H4952" s="311"/>
      <c r="I4952" s="249"/>
      <c r="J4952" s="249"/>
      <c r="K4952" s="92"/>
    </row>
    <row r="4953" spans="2:11" x14ac:dyDescent="0.2">
      <c r="B4953" s="295"/>
      <c r="C4953" s="295"/>
      <c r="D4953" s="312"/>
      <c r="E4953" s="310"/>
      <c r="F4953" s="310"/>
      <c r="G4953" s="310"/>
      <c r="H4953" s="311"/>
      <c r="I4953" s="249"/>
      <c r="J4953" s="249"/>
      <c r="K4953" s="92"/>
    </row>
    <row r="4954" spans="2:11" x14ac:dyDescent="0.2">
      <c r="B4954" s="295"/>
      <c r="C4954" s="295"/>
      <c r="D4954" s="312"/>
      <c r="E4954" s="310"/>
      <c r="F4954" s="310"/>
      <c r="G4954" s="310"/>
      <c r="H4954" s="311"/>
      <c r="I4954" s="249"/>
      <c r="J4954" s="249"/>
      <c r="K4954" s="92"/>
    </row>
    <row r="4955" spans="2:11" x14ac:dyDescent="0.2">
      <c r="B4955" s="295"/>
      <c r="C4955" s="295"/>
      <c r="D4955" s="312"/>
      <c r="E4955" s="310"/>
      <c r="F4955" s="310"/>
      <c r="G4955" s="310"/>
      <c r="H4955" s="311"/>
      <c r="I4955" s="249"/>
      <c r="J4955" s="249"/>
      <c r="K4955" s="92"/>
    </row>
    <row r="4956" spans="2:11" x14ac:dyDescent="0.2">
      <c r="B4956" s="295"/>
      <c r="C4956" s="295"/>
      <c r="D4956" s="312"/>
      <c r="E4956" s="310"/>
      <c r="F4956" s="310"/>
      <c r="G4956" s="310"/>
      <c r="H4956" s="311"/>
      <c r="I4956" s="249"/>
      <c r="J4956" s="249"/>
      <c r="K4956" s="92"/>
    </row>
    <row r="4957" spans="2:11" x14ac:dyDescent="0.2">
      <c r="B4957" s="295"/>
      <c r="C4957" s="295"/>
      <c r="D4957" s="312"/>
      <c r="E4957" s="310"/>
      <c r="F4957" s="310"/>
      <c r="G4957" s="310"/>
      <c r="H4957" s="311"/>
      <c r="I4957" s="249"/>
      <c r="J4957" s="249"/>
      <c r="K4957" s="92"/>
    </row>
    <row r="4958" spans="2:11" x14ac:dyDescent="0.2">
      <c r="B4958" s="295"/>
      <c r="C4958" s="295"/>
      <c r="D4958" s="312"/>
      <c r="E4958" s="310"/>
      <c r="F4958" s="310"/>
      <c r="G4958" s="310"/>
      <c r="H4958" s="311"/>
      <c r="I4958" s="249"/>
      <c r="J4958" s="249"/>
      <c r="K4958" s="92"/>
    </row>
    <row r="4959" spans="2:11" x14ac:dyDescent="0.2">
      <c r="B4959" s="295"/>
      <c r="C4959" s="295"/>
      <c r="D4959" s="312"/>
      <c r="E4959" s="310"/>
      <c r="F4959" s="310"/>
      <c r="G4959" s="310"/>
      <c r="H4959" s="311"/>
      <c r="I4959" s="249"/>
      <c r="J4959" s="249"/>
      <c r="K4959" s="92"/>
    </row>
    <row r="4960" spans="2:11" x14ac:dyDescent="0.2">
      <c r="B4960" s="295"/>
      <c r="C4960" s="295"/>
      <c r="D4960" s="312"/>
      <c r="E4960" s="310"/>
      <c r="F4960" s="310"/>
      <c r="G4960" s="310"/>
      <c r="H4960" s="311"/>
      <c r="I4960" s="249"/>
      <c r="J4960" s="249"/>
      <c r="K4960" s="92"/>
    </row>
    <row r="4961" spans="2:11" x14ac:dyDescent="0.2">
      <c r="B4961" s="295"/>
      <c r="C4961" s="295"/>
      <c r="D4961" s="312"/>
      <c r="E4961" s="310"/>
      <c r="F4961" s="310"/>
      <c r="G4961" s="310"/>
      <c r="H4961" s="311"/>
      <c r="I4961" s="249"/>
      <c r="J4961" s="249"/>
      <c r="K4961" s="92"/>
    </row>
    <row r="4962" spans="2:11" x14ac:dyDescent="0.2">
      <c r="B4962" s="295"/>
      <c r="C4962" s="295"/>
      <c r="D4962" s="312"/>
      <c r="E4962" s="310"/>
      <c r="F4962" s="310"/>
      <c r="G4962" s="310"/>
      <c r="H4962" s="311"/>
      <c r="I4962" s="249"/>
      <c r="J4962" s="249"/>
      <c r="K4962" s="92"/>
    </row>
    <row r="4963" spans="2:11" x14ac:dyDescent="0.2">
      <c r="B4963" s="295"/>
      <c r="C4963" s="295"/>
      <c r="D4963" s="312"/>
      <c r="E4963" s="310"/>
      <c r="F4963" s="310"/>
      <c r="G4963" s="310"/>
      <c r="H4963" s="311"/>
      <c r="I4963" s="249"/>
      <c r="J4963" s="249"/>
      <c r="K4963" s="92"/>
    </row>
    <row r="4964" spans="2:11" x14ac:dyDescent="0.2">
      <c r="B4964" s="295"/>
      <c r="C4964" s="295"/>
      <c r="D4964" s="312"/>
      <c r="E4964" s="310"/>
      <c r="F4964" s="310"/>
      <c r="G4964" s="310"/>
      <c r="H4964" s="311"/>
      <c r="I4964" s="249"/>
      <c r="J4964" s="249"/>
      <c r="K4964" s="92"/>
    </row>
    <row r="4965" spans="2:11" x14ac:dyDescent="0.2">
      <c r="B4965" s="295"/>
      <c r="C4965" s="295"/>
      <c r="D4965" s="312"/>
      <c r="E4965" s="310"/>
      <c r="F4965" s="310"/>
      <c r="G4965" s="310"/>
      <c r="H4965" s="311"/>
      <c r="I4965" s="249"/>
      <c r="J4965" s="249"/>
      <c r="K4965" s="92"/>
    </row>
    <row r="4966" spans="2:11" x14ac:dyDescent="0.2">
      <c r="B4966" s="295"/>
      <c r="C4966" s="295"/>
      <c r="D4966" s="312"/>
      <c r="E4966" s="310"/>
      <c r="F4966" s="310"/>
      <c r="G4966" s="310"/>
      <c r="H4966" s="311"/>
      <c r="I4966" s="249"/>
      <c r="J4966" s="249"/>
      <c r="K4966" s="92"/>
    </row>
    <row r="4967" spans="2:11" x14ac:dyDescent="0.2">
      <c r="B4967" s="295"/>
      <c r="C4967" s="295"/>
      <c r="D4967" s="312"/>
      <c r="E4967" s="310"/>
      <c r="F4967" s="310"/>
      <c r="G4967" s="310"/>
      <c r="H4967" s="311"/>
      <c r="I4967" s="249"/>
      <c r="J4967" s="249"/>
      <c r="K4967" s="92"/>
    </row>
    <row r="4968" spans="2:11" x14ac:dyDescent="0.2">
      <c r="B4968" s="295"/>
      <c r="C4968" s="295"/>
      <c r="D4968" s="312"/>
      <c r="E4968" s="310"/>
      <c r="F4968" s="310"/>
      <c r="G4968" s="310"/>
      <c r="H4968" s="311"/>
      <c r="I4968" s="249"/>
      <c r="J4968" s="249"/>
      <c r="K4968" s="92"/>
    </row>
    <row r="4969" spans="2:11" x14ac:dyDescent="0.2">
      <c r="B4969" s="295"/>
      <c r="C4969" s="295"/>
      <c r="D4969" s="312"/>
      <c r="E4969" s="310"/>
      <c r="F4969" s="310"/>
      <c r="G4969" s="310"/>
      <c r="H4969" s="311"/>
      <c r="I4969" s="249"/>
      <c r="J4969" s="249"/>
      <c r="K4969" s="92"/>
    </row>
    <row r="4970" spans="2:11" x14ac:dyDescent="0.2">
      <c r="B4970" s="295"/>
      <c r="C4970" s="295"/>
      <c r="D4970" s="312"/>
      <c r="E4970" s="310"/>
      <c r="F4970" s="310"/>
      <c r="G4970" s="310"/>
      <c r="H4970" s="311"/>
      <c r="I4970" s="249"/>
      <c r="J4970" s="249"/>
      <c r="K4970" s="92"/>
    </row>
    <row r="4971" spans="2:11" x14ac:dyDescent="0.2">
      <c r="B4971" s="295"/>
      <c r="C4971" s="295"/>
      <c r="D4971" s="312"/>
      <c r="E4971" s="310"/>
      <c r="F4971" s="310"/>
      <c r="G4971" s="310"/>
      <c r="H4971" s="311"/>
      <c r="I4971" s="249"/>
      <c r="J4971" s="249"/>
      <c r="K4971" s="92"/>
    </row>
    <row r="4972" spans="2:11" x14ac:dyDescent="0.2">
      <c r="B4972" s="295"/>
      <c r="C4972" s="295"/>
      <c r="D4972" s="312"/>
      <c r="E4972" s="310"/>
      <c r="F4972" s="310"/>
      <c r="G4972" s="310"/>
      <c r="H4972" s="311"/>
      <c r="I4972" s="249"/>
      <c r="J4972" s="249"/>
      <c r="K4972" s="92"/>
    </row>
    <row r="4973" spans="2:11" x14ac:dyDescent="0.2">
      <c r="B4973" s="295"/>
      <c r="C4973" s="295"/>
      <c r="D4973" s="312"/>
      <c r="E4973" s="310"/>
      <c r="F4973" s="310"/>
      <c r="G4973" s="310"/>
      <c r="H4973" s="311"/>
      <c r="I4973" s="249"/>
      <c r="J4973" s="249"/>
      <c r="K4973" s="92"/>
    </row>
    <row r="4974" spans="2:11" x14ac:dyDescent="0.2">
      <c r="B4974" s="295"/>
      <c r="C4974" s="295"/>
      <c r="D4974" s="312"/>
      <c r="E4974" s="310"/>
      <c r="F4974" s="310"/>
      <c r="G4974" s="310"/>
      <c r="H4974" s="311"/>
      <c r="I4974" s="249"/>
      <c r="J4974" s="249"/>
      <c r="K4974" s="92"/>
    </row>
    <row r="4975" spans="2:11" x14ac:dyDescent="0.2">
      <c r="B4975" s="295"/>
      <c r="C4975" s="295"/>
      <c r="D4975" s="312"/>
      <c r="E4975" s="310"/>
      <c r="F4975" s="310"/>
      <c r="G4975" s="310"/>
      <c r="H4975" s="311"/>
      <c r="I4975" s="249"/>
      <c r="J4975" s="249"/>
      <c r="K4975" s="92"/>
    </row>
    <row r="4976" spans="2:11" x14ac:dyDescent="0.2">
      <c r="B4976" s="295"/>
      <c r="C4976" s="295"/>
      <c r="D4976" s="312"/>
      <c r="E4976" s="310"/>
      <c r="F4976" s="310"/>
      <c r="G4976" s="310"/>
      <c r="H4976" s="311"/>
      <c r="I4976" s="249"/>
      <c r="J4976" s="249"/>
      <c r="K4976" s="92"/>
    </row>
    <row r="4977" spans="2:11" x14ac:dyDescent="0.2">
      <c r="B4977" s="295"/>
      <c r="C4977" s="295"/>
      <c r="D4977" s="312"/>
      <c r="E4977" s="310"/>
      <c r="F4977" s="310"/>
      <c r="G4977" s="310"/>
      <c r="H4977" s="311"/>
      <c r="I4977" s="249"/>
      <c r="J4977" s="249"/>
      <c r="K4977" s="92"/>
    </row>
    <row r="4978" spans="2:11" x14ac:dyDescent="0.2">
      <c r="B4978" s="295"/>
      <c r="C4978" s="295"/>
      <c r="D4978" s="312"/>
      <c r="E4978" s="310"/>
      <c r="F4978" s="310"/>
      <c r="G4978" s="310"/>
      <c r="H4978" s="311"/>
      <c r="I4978" s="249"/>
      <c r="J4978" s="249"/>
      <c r="K4978" s="92"/>
    </row>
    <row r="4979" spans="2:11" x14ac:dyDescent="0.2">
      <c r="B4979" s="295"/>
      <c r="C4979" s="295"/>
      <c r="D4979" s="312"/>
      <c r="E4979" s="310"/>
      <c r="F4979" s="310"/>
      <c r="G4979" s="310"/>
      <c r="H4979" s="311"/>
      <c r="I4979" s="249"/>
      <c r="J4979" s="249"/>
      <c r="K4979" s="92"/>
    </row>
    <row r="4980" spans="2:11" x14ac:dyDescent="0.2">
      <c r="B4980" s="295"/>
      <c r="C4980" s="295"/>
      <c r="D4980" s="312"/>
      <c r="E4980" s="310"/>
      <c r="F4980" s="310"/>
      <c r="G4980" s="310"/>
      <c r="H4980" s="311"/>
      <c r="I4980" s="249"/>
      <c r="J4980" s="249"/>
      <c r="K4980" s="92"/>
    </row>
    <row r="4981" spans="2:11" x14ac:dyDescent="0.2">
      <c r="B4981" s="295"/>
      <c r="C4981" s="295"/>
      <c r="D4981" s="312"/>
      <c r="E4981" s="310"/>
      <c r="F4981" s="310"/>
      <c r="G4981" s="310"/>
      <c r="H4981" s="311"/>
      <c r="I4981" s="249"/>
      <c r="J4981" s="249"/>
      <c r="K4981" s="92"/>
    </row>
    <row r="4982" spans="2:11" x14ac:dyDescent="0.2">
      <c r="B4982" s="295"/>
      <c r="C4982" s="295"/>
      <c r="D4982" s="312"/>
      <c r="E4982" s="310"/>
      <c r="F4982" s="310"/>
      <c r="G4982" s="310"/>
      <c r="H4982" s="311"/>
      <c r="I4982" s="249"/>
      <c r="J4982" s="249"/>
      <c r="K4982" s="92"/>
    </row>
    <row r="4983" spans="2:11" x14ac:dyDescent="0.2">
      <c r="B4983" s="295"/>
      <c r="C4983" s="295"/>
      <c r="D4983" s="312"/>
      <c r="E4983" s="310"/>
      <c r="F4983" s="310"/>
      <c r="G4983" s="310"/>
      <c r="H4983" s="311"/>
      <c r="I4983" s="249"/>
      <c r="J4983" s="249"/>
      <c r="K4983" s="92"/>
    </row>
    <row r="4984" spans="2:11" x14ac:dyDescent="0.2">
      <c r="B4984" s="295"/>
      <c r="C4984" s="295"/>
      <c r="D4984" s="312"/>
      <c r="E4984" s="310"/>
      <c r="F4984" s="310"/>
      <c r="G4984" s="310"/>
      <c r="H4984" s="311"/>
      <c r="I4984" s="249"/>
      <c r="J4984" s="249"/>
      <c r="K4984" s="92"/>
    </row>
    <row r="4985" spans="2:11" x14ac:dyDescent="0.2">
      <c r="B4985" s="295"/>
      <c r="C4985" s="295"/>
      <c r="D4985" s="312"/>
      <c r="E4985" s="310"/>
      <c r="F4985" s="310"/>
      <c r="G4985" s="310"/>
      <c r="H4985" s="311"/>
      <c r="I4985" s="249"/>
      <c r="J4985" s="249"/>
      <c r="K4985" s="92"/>
    </row>
    <row r="4986" spans="2:11" x14ac:dyDescent="0.2">
      <c r="B4986" s="295"/>
      <c r="C4986" s="295"/>
      <c r="D4986" s="312"/>
      <c r="E4986" s="310"/>
      <c r="F4986" s="310"/>
      <c r="G4986" s="310"/>
      <c r="H4986" s="311"/>
      <c r="I4986" s="249"/>
      <c r="J4986" s="249"/>
      <c r="K4986" s="92"/>
    </row>
    <row r="4987" spans="2:11" x14ac:dyDescent="0.2">
      <c r="B4987" s="295"/>
      <c r="C4987" s="295"/>
      <c r="D4987" s="312"/>
      <c r="E4987" s="310"/>
      <c r="F4987" s="310"/>
      <c r="G4987" s="310"/>
      <c r="H4987" s="311"/>
      <c r="I4987" s="249"/>
      <c r="J4987" s="249"/>
      <c r="K4987" s="92"/>
    </row>
    <row r="4988" spans="2:11" x14ac:dyDescent="0.2">
      <c r="B4988" s="295"/>
      <c r="C4988" s="295"/>
      <c r="D4988" s="312"/>
      <c r="E4988" s="310"/>
      <c r="F4988" s="310"/>
      <c r="G4988" s="310"/>
      <c r="H4988" s="311"/>
      <c r="I4988" s="249"/>
      <c r="J4988" s="249"/>
      <c r="K4988" s="92"/>
    </row>
    <row r="4989" spans="2:11" x14ac:dyDescent="0.2">
      <c r="B4989" s="295"/>
      <c r="C4989" s="295"/>
      <c r="D4989" s="312"/>
      <c r="E4989" s="310"/>
      <c r="F4989" s="310"/>
      <c r="G4989" s="310"/>
      <c r="H4989" s="311"/>
      <c r="I4989" s="249"/>
      <c r="J4989" s="249"/>
      <c r="K4989" s="92"/>
    </row>
    <row r="4990" spans="2:11" x14ac:dyDescent="0.2">
      <c r="B4990" s="295"/>
      <c r="C4990" s="295"/>
      <c r="D4990" s="312"/>
      <c r="E4990" s="310"/>
      <c r="F4990" s="310"/>
      <c r="G4990" s="310"/>
      <c r="H4990" s="311"/>
      <c r="I4990" s="249"/>
      <c r="J4990" s="249"/>
      <c r="K4990" s="92"/>
    </row>
    <row r="4991" spans="2:11" x14ac:dyDescent="0.2">
      <c r="B4991" s="295"/>
      <c r="C4991" s="295"/>
      <c r="D4991" s="312"/>
      <c r="E4991" s="310"/>
      <c r="F4991" s="310"/>
      <c r="G4991" s="310"/>
      <c r="H4991" s="311"/>
      <c r="I4991" s="249"/>
      <c r="J4991" s="249"/>
      <c r="K4991" s="92"/>
    </row>
    <row r="4992" spans="2:11" x14ac:dyDescent="0.2">
      <c r="B4992" s="295"/>
      <c r="C4992" s="295"/>
      <c r="D4992" s="312"/>
      <c r="E4992" s="310"/>
      <c r="F4992" s="310"/>
      <c r="G4992" s="310"/>
      <c r="H4992" s="311"/>
      <c r="I4992" s="249"/>
      <c r="J4992" s="249"/>
      <c r="K4992" s="92"/>
    </row>
    <row r="4993" spans="2:11" x14ac:dyDescent="0.2">
      <c r="B4993" s="295"/>
      <c r="C4993" s="295"/>
      <c r="D4993" s="312"/>
      <c r="E4993" s="310"/>
      <c r="F4993" s="310"/>
      <c r="G4993" s="310"/>
      <c r="H4993" s="311"/>
      <c r="I4993" s="249"/>
      <c r="J4993" s="249"/>
      <c r="K4993" s="92"/>
    </row>
    <row r="4994" spans="2:11" x14ac:dyDescent="0.2">
      <c r="B4994" s="295"/>
      <c r="C4994" s="295"/>
      <c r="D4994" s="312"/>
      <c r="E4994" s="310"/>
      <c r="F4994" s="310"/>
      <c r="G4994" s="310"/>
      <c r="H4994" s="311"/>
      <c r="I4994" s="249"/>
      <c r="J4994" s="249"/>
      <c r="K4994" s="92"/>
    </row>
    <row r="4995" spans="2:11" x14ac:dyDescent="0.2">
      <c r="B4995" s="295"/>
      <c r="C4995" s="295"/>
      <c r="D4995" s="312"/>
      <c r="E4995" s="310"/>
      <c r="F4995" s="310"/>
      <c r="G4995" s="310"/>
      <c r="H4995" s="311"/>
      <c r="I4995" s="249"/>
      <c r="J4995" s="249"/>
      <c r="K4995" s="92"/>
    </row>
    <row r="4996" spans="2:11" x14ac:dyDescent="0.2">
      <c r="B4996" s="295"/>
      <c r="C4996" s="295"/>
      <c r="D4996" s="312"/>
      <c r="E4996" s="310"/>
      <c r="F4996" s="310"/>
      <c r="G4996" s="310"/>
      <c r="H4996" s="311"/>
      <c r="I4996" s="249"/>
      <c r="J4996" s="249"/>
      <c r="K4996" s="92"/>
    </row>
    <row r="4997" spans="2:11" x14ac:dyDescent="0.2">
      <c r="B4997" s="295"/>
      <c r="C4997" s="295"/>
      <c r="D4997" s="312"/>
      <c r="E4997" s="310"/>
      <c r="F4997" s="310"/>
      <c r="G4997" s="310"/>
      <c r="H4997" s="311"/>
      <c r="I4997" s="249"/>
      <c r="J4997" s="249"/>
      <c r="K4997" s="92"/>
    </row>
    <row r="4998" spans="2:11" x14ac:dyDescent="0.2">
      <c r="B4998" s="295"/>
      <c r="C4998" s="295"/>
      <c r="D4998" s="312"/>
      <c r="E4998" s="310"/>
      <c r="F4998" s="310"/>
      <c r="G4998" s="310"/>
      <c r="H4998" s="311"/>
      <c r="I4998" s="249"/>
      <c r="J4998" s="249"/>
      <c r="K4998" s="92"/>
    </row>
    <row r="4999" spans="2:11" x14ac:dyDescent="0.2">
      <c r="B4999" s="295"/>
      <c r="C4999" s="295"/>
      <c r="D4999" s="312"/>
      <c r="E4999" s="310"/>
      <c r="F4999" s="310"/>
      <c r="G4999" s="310"/>
      <c r="H4999" s="311"/>
      <c r="I4999" s="249"/>
      <c r="J4999" s="249"/>
      <c r="K4999" s="92"/>
    </row>
    <row r="5000" spans="2:11" x14ac:dyDescent="0.2">
      <c r="B5000" s="295"/>
      <c r="C5000" s="295"/>
      <c r="D5000" s="312"/>
      <c r="E5000" s="310"/>
      <c r="F5000" s="310"/>
      <c r="G5000" s="310"/>
      <c r="H5000" s="311"/>
      <c r="I5000" s="249"/>
      <c r="J5000" s="249"/>
      <c r="K5000" s="92"/>
    </row>
    <row r="5001" spans="2:11" x14ac:dyDescent="0.2">
      <c r="E5001" s="317"/>
      <c r="F5001" s="317"/>
      <c r="G5001" s="317"/>
      <c r="I5001" s="313"/>
      <c r="J5001" s="313"/>
    </row>
  </sheetData>
  <conditionalFormatting sqref="C9:J5000">
    <cfRule type="expression" dxfId="10" priority="4">
      <formula>AND(ISBLANK($B10),ISNUMBER($B9))</formula>
    </cfRule>
  </conditionalFormatting>
  <conditionalFormatting sqref="B9:B5000">
    <cfRule type="expression" dxfId="9" priority="5">
      <formula>AND(ISBLANK($B10),ISNUMBER($B9))</formula>
    </cfRule>
    <cfRule type="expression" dxfId="8" priority="6">
      <formula>ISNUMBER($B9)</formula>
    </cfRule>
  </conditionalFormatting>
  <conditionalFormatting sqref="K9:K5000">
    <cfRule type="expression" dxfId="7" priority="7">
      <formula>AND(ISBLANK($B10),ISNUMBER($B9))</formula>
    </cfRule>
    <cfRule type="expression" dxfId="6" priority="8">
      <formula>ISNUMBER($B9)</formula>
    </cfRule>
  </conditionalFormatting>
  <conditionalFormatting sqref="E7">
    <cfRule type="expression" dxfId="5" priority="3" stopIfTrue="1">
      <formula>ISBLANK(E7)</formula>
    </cfRule>
  </conditionalFormatting>
  <conditionalFormatting sqref="F7">
    <cfRule type="expression" dxfId="4" priority="2" stopIfTrue="1">
      <formula>ISBLANK(F7)</formula>
    </cfRule>
  </conditionalFormatting>
  <conditionalFormatting sqref="G7">
    <cfRule type="expression" dxfId="3" priority="1" stopIfTrue="1">
      <formula>ISBLANK(G7)</formula>
    </cfRule>
  </conditionalFormatting>
  <pageMargins left="0.78740157480314965" right="0.78740157480314965" top="0.98425196850393704" bottom="0.78740157480314965" header="0.51181102362204722" footer="0.51181102362204722"/>
  <pageSetup paperSize="9" scale="95" fitToHeight="0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showGridLines="0" workbookViewId="0">
      <selection activeCell="A50" sqref="A50"/>
    </sheetView>
  </sheetViews>
  <sheetFormatPr baseColWidth="10" defaultColWidth="9.140625" defaultRowHeight="12.75" x14ac:dyDescent="0.2"/>
  <cols>
    <col min="1" max="1" width="1.42578125" customWidth="1"/>
    <col min="2" max="2" width="16.85546875" customWidth="1"/>
    <col min="3" max="8" width="15.7109375" customWidth="1"/>
  </cols>
  <sheetData>
    <row r="1" spans="1:8" ht="23.25" customHeight="1" x14ac:dyDescent="0.35">
      <c r="B1" s="7" t="str">
        <f>DFIE!B167</f>
        <v>Auszahlungen SLA F 2021</v>
      </c>
      <c r="F1" s="327"/>
      <c r="G1" s="348"/>
    </row>
    <row r="3" spans="1:8" ht="0.75" customHeight="1" x14ac:dyDescent="0.2"/>
    <row r="4" spans="1:8" ht="0.75" customHeight="1" x14ac:dyDescent="0.2"/>
    <row r="5" spans="1:8" ht="12" customHeight="1" x14ac:dyDescent="0.2">
      <c r="A5" s="11"/>
      <c r="B5" s="330" t="str">
        <f>DFIE!B49</f>
        <v>Spalte</v>
      </c>
      <c r="C5" s="215" t="s">
        <v>47</v>
      </c>
      <c r="D5" s="215" t="s">
        <v>48</v>
      </c>
      <c r="E5" s="215" t="s">
        <v>56</v>
      </c>
      <c r="F5" s="215" t="s">
        <v>50</v>
      </c>
      <c r="G5" s="215" t="s">
        <v>51</v>
      </c>
      <c r="H5" s="216" t="s">
        <v>52</v>
      </c>
    </row>
    <row r="6" spans="1:8" ht="12" customHeight="1" x14ac:dyDescent="0.2">
      <c r="B6" s="330" t="str">
        <f>DFIE!B50</f>
        <v>Formel</v>
      </c>
      <c r="C6" s="227"/>
      <c r="D6" s="227"/>
      <c r="E6" s="97" t="s">
        <v>70</v>
      </c>
      <c r="F6" s="331" t="str">
        <f>DFIE!$B$174</f>
        <v>E - E[Min]</v>
      </c>
      <c r="G6" s="228" t="str">
        <f>DFIE!$B$175</f>
        <v>C * (F - F[MW])</v>
      </c>
      <c r="H6" s="332" t="str">
        <f>DFIE!$B$176</f>
        <v>G / G[Schweiz] * Dot</v>
      </c>
    </row>
    <row r="7" spans="1:8" ht="40.5" customHeight="1" x14ac:dyDescent="0.2">
      <c r="A7" s="142"/>
      <c r="B7" s="129"/>
      <c r="C7" s="124" t="str">
        <f>DFIE!$B$168</f>
        <v>Ständige
Wohnbe-
völkerung</v>
      </c>
      <c r="D7" s="124" t="str">
        <f>DFIE!$B$169</f>
        <v>Summe
Gemeinde-
indikatoren</v>
      </c>
      <c r="E7" s="124" t="str">
        <f>DFIE!$B$170</f>
        <v>Kernstadt-
indikator</v>
      </c>
      <c r="F7" s="124" t="str">
        <f>DFIE!$B$171</f>
        <v>Masszahl
Lasten</v>
      </c>
      <c r="G7" s="124" t="str">
        <f>DFIE!$B$172</f>
        <v>Massgebende
Sonderlasten</v>
      </c>
      <c r="H7" s="132" t="str">
        <f>DFIE!$B$173</f>
        <v>Auszahlung
SLA F</v>
      </c>
    </row>
    <row r="8" spans="1:8" ht="12.75" customHeight="1" x14ac:dyDescent="0.2">
      <c r="B8" s="330" t="str">
        <f>DFIE!B52</f>
        <v>Einheit</v>
      </c>
      <c r="C8" s="105" t="str">
        <f>DFIE!B56</f>
        <v>Anzahl</v>
      </c>
      <c r="D8" s="105"/>
      <c r="E8" s="333"/>
      <c r="F8" s="334"/>
      <c r="G8" s="225"/>
      <c r="H8" s="335" t="str">
        <f>DFIE!$B$54</f>
        <v>CHF</v>
      </c>
    </row>
    <row r="9" spans="1:8" x14ac:dyDescent="0.2">
      <c r="A9" s="83"/>
      <c r="B9" s="338" t="str">
        <f>DFIE!$B22</f>
        <v>Zürich</v>
      </c>
      <c r="C9" s="339">
        <f>SUMIF(SLA_F_1!$B$9:$B$5000,1,SLA_F_1!$E$9:$E$5000)</f>
        <v>1520968</v>
      </c>
      <c r="D9" s="339">
        <f>SUMIF(SLA_F_1!$B$9:$B$5000,1,SLA_F_1!$K$9:$K$5000)</f>
        <v>9617074.3292645831</v>
      </c>
      <c r="E9" s="249">
        <f t="shared" ref="E9:E34" si="0">ROUND(D9/C9,3)</f>
        <v>6.3230000000000004</v>
      </c>
      <c r="F9" s="249">
        <f t="shared" ref="F9:F34" si="1">E9-E$37</f>
        <v>6.2940000000000005</v>
      </c>
      <c r="G9" s="340">
        <f>MAX(C9*(F9-F$38),0)</f>
        <v>7127022.0529230777</v>
      </c>
      <c r="H9" s="341">
        <f>G9/G$35*DOT!$I$13</f>
        <v>81763872.596689001</v>
      </c>
    </row>
    <row r="10" spans="1:8" x14ac:dyDescent="0.2">
      <c r="A10" s="83"/>
      <c r="B10" s="342" t="str">
        <f>DFIE!$B23</f>
        <v>Bern</v>
      </c>
      <c r="C10" s="343">
        <f>SUMIF(SLA_F_1!$B$9:$B$5000,2,SLA_F_1!$E$9:$E$5000)</f>
        <v>1034977</v>
      </c>
      <c r="D10" s="343">
        <f>SUMIF(SLA_F_1!$B$9:$B$5000,2,SLA_F_1!$K$9:$K$5000)</f>
        <v>1676207.4219187128</v>
      </c>
      <c r="E10" s="244">
        <f t="shared" si="0"/>
        <v>1.62</v>
      </c>
      <c r="F10" s="244">
        <f t="shared" si="1"/>
        <v>1.5910000000000002</v>
      </c>
      <c r="G10" s="344">
        <f t="shared" ref="G10:G34" si="2">MAX(C10*(F10-F$38),0)</f>
        <v>0</v>
      </c>
      <c r="H10" s="345">
        <f>G10/G$35*DOT!$I$13</f>
        <v>0</v>
      </c>
    </row>
    <row r="11" spans="1:8" x14ac:dyDescent="0.2">
      <c r="A11" s="83"/>
      <c r="B11" s="346" t="str">
        <f>DFIE!$B24</f>
        <v>Luzern</v>
      </c>
      <c r="C11" s="347">
        <f>SUMIF(SLA_F_1!$B$9:$B$5000,3,SLA_F_1!$E$9:$E$5000)</f>
        <v>409557</v>
      </c>
      <c r="D11" s="347">
        <f>SUMIF(SLA_F_1!$B$9:$B$5000,3,SLA_F_1!$K$9:$K$5000)</f>
        <v>599078.29115424666</v>
      </c>
      <c r="E11" s="249">
        <f t="shared" si="0"/>
        <v>1.4630000000000001</v>
      </c>
      <c r="F11" s="249">
        <f t="shared" si="1"/>
        <v>1.4340000000000002</v>
      </c>
      <c r="G11" s="349">
        <f t="shared" si="2"/>
        <v>0</v>
      </c>
      <c r="H11" s="350">
        <f>G11/G$35*DOT!$I$13</f>
        <v>0</v>
      </c>
    </row>
    <row r="12" spans="1:8" x14ac:dyDescent="0.2">
      <c r="A12" s="83"/>
      <c r="B12" s="342" t="str">
        <f>DFIE!$B25</f>
        <v>Uri</v>
      </c>
      <c r="C12" s="343">
        <f>SUMIF(SLA_F_1!$B$9:$B$5000,4,SLA_F_1!$E$9:$E$5000)</f>
        <v>36433</v>
      </c>
      <c r="D12" s="343">
        <f>SUMIF(SLA_F_1!$B$9:$B$5000,4,SLA_F_1!$K$9:$K$5000)</f>
        <v>4027.794323709089</v>
      </c>
      <c r="E12" s="244">
        <f t="shared" si="0"/>
        <v>0.111</v>
      </c>
      <c r="F12" s="244">
        <f t="shared" si="1"/>
        <v>8.2000000000000003E-2</v>
      </c>
      <c r="G12" s="344">
        <f t="shared" si="2"/>
        <v>0</v>
      </c>
      <c r="H12" s="345">
        <f>G12/G$35*DOT!$I$13</f>
        <v>0</v>
      </c>
    </row>
    <row r="13" spans="1:8" x14ac:dyDescent="0.2">
      <c r="A13" s="83"/>
      <c r="B13" s="346" t="str">
        <f>DFIE!$B26</f>
        <v>Schwyz</v>
      </c>
      <c r="C13" s="347">
        <f>SUMIF(SLA_F_1!$B$9:$B$5000,5,SLA_F_1!$E$9:$E$5000)</f>
        <v>159165</v>
      </c>
      <c r="D13" s="347">
        <f>SUMIF(SLA_F_1!$B$9:$B$5000,5,SLA_F_1!$K$9:$K$5000)</f>
        <v>77157.70185559128</v>
      </c>
      <c r="E13" s="249">
        <f t="shared" si="0"/>
        <v>0.48499999999999999</v>
      </c>
      <c r="F13" s="249">
        <f t="shared" si="1"/>
        <v>0.45599999999999996</v>
      </c>
      <c r="G13" s="349">
        <f t="shared" si="2"/>
        <v>0</v>
      </c>
      <c r="H13" s="350">
        <f>G13/G$35*DOT!$I$13</f>
        <v>0</v>
      </c>
    </row>
    <row r="14" spans="1:8" x14ac:dyDescent="0.2">
      <c r="A14" s="83"/>
      <c r="B14" s="342" t="str">
        <f>DFIE!$B27</f>
        <v>Obwalden</v>
      </c>
      <c r="C14" s="343">
        <f>SUMIF(SLA_F_1!$B$9:$B$5000,6,SLA_F_1!$E$9:$E$5000)</f>
        <v>37841</v>
      </c>
      <c r="D14" s="343">
        <f>SUMIF(SLA_F_1!$B$9:$B$5000,6,SLA_F_1!$K$9:$K$5000)</f>
        <v>4955.1930430468656</v>
      </c>
      <c r="E14" s="244">
        <f t="shared" si="0"/>
        <v>0.13100000000000001</v>
      </c>
      <c r="F14" s="244">
        <f t="shared" si="1"/>
        <v>0.10200000000000001</v>
      </c>
      <c r="G14" s="344">
        <f t="shared" si="2"/>
        <v>0</v>
      </c>
      <c r="H14" s="345">
        <f>G14/G$35*DOT!$I$13</f>
        <v>0</v>
      </c>
    </row>
    <row r="15" spans="1:8" x14ac:dyDescent="0.2">
      <c r="A15" s="83"/>
      <c r="B15" s="346" t="str">
        <f>DFIE!$B28</f>
        <v>Nidwalden</v>
      </c>
      <c r="C15" s="347">
        <f>SUMIF(SLA_F_1!$B$9:$B$5000,7,SLA_F_1!$E$9:$E$5000)</f>
        <v>43223</v>
      </c>
      <c r="D15" s="347">
        <f>SUMIF(SLA_F_1!$B$9:$B$5000,7,SLA_F_1!$K$9:$K$5000)</f>
        <v>9816.0860605303569</v>
      </c>
      <c r="E15" s="249">
        <f t="shared" si="0"/>
        <v>0.22700000000000001</v>
      </c>
      <c r="F15" s="249">
        <f t="shared" si="1"/>
        <v>0.19800000000000001</v>
      </c>
      <c r="G15" s="349">
        <f t="shared" si="2"/>
        <v>0</v>
      </c>
      <c r="H15" s="350">
        <f>G15/G$35*DOT!$I$13</f>
        <v>0</v>
      </c>
    </row>
    <row r="16" spans="1:8" x14ac:dyDescent="0.2">
      <c r="A16" s="83"/>
      <c r="B16" s="342" t="str">
        <f>DFIE!$B29</f>
        <v>Glarus</v>
      </c>
      <c r="C16" s="343">
        <f>SUMIF(SLA_F_1!$B$9:$B$5000,8,SLA_F_1!$E$9:$E$5000)</f>
        <v>40403</v>
      </c>
      <c r="D16" s="343">
        <f>SUMIF(SLA_F_1!$B$9:$B$5000,8,SLA_F_1!$K$9:$K$5000)</f>
        <v>15861.726281000421</v>
      </c>
      <c r="E16" s="244">
        <f t="shared" si="0"/>
        <v>0.39300000000000002</v>
      </c>
      <c r="F16" s="244">
        <f t="shared" si="1"/>
        <v>0.36399999999999999</v>
      </c>
      <c r="G16" s="344">
        <f t="shared" si="2"/>
        <v>0</v>
      </c>
      <c r="H16" s="345">
        <f>G16/G$35*DOT!$I$13</f>
        <v>0</v>
      </c>
    </row>
    <row r="17" spans="1:8" x14ac:dyDescent="0.2">
      <c r="A17" s="83"/>
      <c r="B17" s="346" t="str">
        <f>DFIE!$B30</f>
        <v>Zug</v>
      </c>
      <c r="C17" s="347">
        <f>SUMIF(SLA_F_1!$B$9:$B$5000,9,SLA_F_1!$E$9:$E$5000)</f>
        <v>126837</v>
      </c>
      <c r="D17" s="347">
        <f>SUMIF(SLA_F_1!$B$9:$B$5000,9,SLA_F_1!$K$9:$K$5000)</f>
        <v>198526.58056145901</v>
      </c>
      <c r="E17" s="249">
        <f t="shared" si="0"/>
        <v>1.5649999999999999</v>
      </c>
      <c r="F17" s="249">
        <f t="shared" si="1"/>
        <v>1.536</v>
      </c>
      <c r="G17" s="349">
        <f t="shared" si="2"/>
        <v>0</v>
      </c>
      <c r="H17" s="350">
        <f>G17/G$35*DOT!$I$13</f>
        <v>0</v>
      </c>
    </row>
    <row r="18" spans="1:8" x14ac:dyDescent="0.2">
      <c r="A18" s="83"/>
      <c r="B18" s="342" t="str">
        <f>DFIE!$B31</f>
        <v>Freiburg</v>
      </c>
      <c r="C18" s="343">
        <f>SUMIF(SLA_F_1!$B$9:$B$5000,10,SLA_F_1!$E$9:$E$5000)</f>
        <v>318714</v>
      </c>
      <c r="D18" s="343">
        <f>SUMIF(SLA_F_1!$B$9:$B$5000,10,SLA_F_1!$K$9:$K$5000)</f>
        <v>200149.79746554466</v>
      </c>
      <c r="E18" s="244">
        <f t="shared" si="0"/>
        <v>0.628</v>
      </c>
      <c r="F18" s="244">
        <f t="shared" si="1"/>
        <v>0.59899999999999998</v>
      </c>
      <c r="G18" s="344">
        <f t="shared" si="2"/>
        <v>0</v>
      </c>
      <c r="H18" s="345">
        <f>G18/G$35*DOT!$I$13</f>
        <v>0</v>
      </c>
    </row>
    <row r="19" spans="1:8" x14ac:dyDescent="0.2">
      <c r="A19" s="83"/>
      <c r="B19" s="346" t="str">
        <f>DFIE!$B32</f>
        <v>Solothurn</v>
      </c>
      <c r="C19" s="347">
        <f>SUMIF(SLA_F_1!$B$9:$B$5000,11,SLA_F_1!$E$9:$E$5000)</f>
        <v>273194</v>
      </c>
      <c r="D19" s="347">
        <f>SUMIF(SLA_F_1!$B$9:$B$5000,11,SLA_F_1!$K$9:$K$5000)</f>
        <v>141961.00043341232</v>
      </c>
      <c r="E19" s="249">
        <f t="shared" si="0"/>
        <v>0.52</v>
      </c>
      <c r="F19" s="249">
        <f t="shared" si="1"/>
        <v>0.49099999999999999</v>
      </c>
      <c r="G19" s="349">
        <f t="shared" si="2"/>
        <v>0</v>
      </c>
      <c r="H19" s="350">
        <f>G19/G$35*DOT!$I$13</f>
        <v>0</v>
      </c>
    </row>
    <row r="20" spans="1:8" x14ac:dyDescent="0.2">
      <c r="A20" s="83"/>
      <c r="B20" s="342" t="str">
        <f>DFIE!$B33</f>
        <v>Basel-Stadt</v>
      </c>
      <c r="C20" s="343">
        <f>SUMIF(SLA_F_1!$B$9:$B$5000,12,SLA_F_1!$E$9:$E$5000)</f>
        <v>194766</v>
      </c>
      <c r="D20" s="343">
        <f>SUMIF(SLA_F_1!$B$9:$B$5000,12,SLA_F_1!$K$9:$K$5000)</f>
        <v>2185430.0282991207</v>
      </c>
      <c r="E20" s="244">
        <f t="shared" si="0"/>
        <v>11.221</v>
      </c>
      <c r="F20" s="244">
        <f t="shared" si="1"/>
        <v>11.192</v>
      </c>
      <c r="G20" s="344">
        <f t="shared" si="2"/>
        <v>1866607.38</v>
      </c>
      <c r="H20" s="345">
        <f>G20/G$35*DOT!$I$13</f>
        <v>21414420.619585909</v>
      </c>
    </row>
    <row r="21" spans="1:8" x14ac:dyDescent="0.2">
      <c r="A21" s="83"/>
      <c r="B21" s="346" t="str">
        <f>DFIE!$B34</f>
        <v>Basel-Landschaft</v>
      </c>
      <c r="C21" s="347">
        <f>SUMIF(SLA_F_1!$B$9:$B$5000,13,SLA_F_1!$E$9:$E$5000)</f>
        <v>288132</v>
      </c>
      <c r="D21" s="347">
        <f>SUMIF(SLA_F_1!$B$9:$B$5000,13,SLA_F_1!$K$9:$K$5000)</f>
        <v>265697.42190980591</v>
      </c>
      <c r="E21" s="249">
        <f t="shared" si="0"/>
        <v>0.92200000000000004</v>
      </c>
      <c r="F21" s="249">
        <f t="shared" si="1"/>
        <v>0.89300000000000002</v>
      </c>
      <c r="G21" s="349">
        <f t="shared" si="2"/>
        <v>0</v>
      </c>
      <c r="H21" s="350">
        <f>G21/G$35*DOT!$I$13</f>
        <v>0</v>
      </c>
    </row>
    <row r="22" spans="1:8" x14ac:dyDescent="0.2">
      <c r="A22" s="83"/>
      <c r="B22" s="342" t="str">
        <f>DFIE!$B35</f>
        <v>Schaffhausen</v>
      </c>
      <c r="C22" s="343">
        <f>SUMIF(SLA_F_1!$B$9:$B$5000,14,SLA_F_1!$E$9:$E$5000)</f>
        <v>81991</v>
      </c>
      <c r="D22" s="343">
        <f>SUMIF(SLA_F_1!$B$9:$B$5000,14,SLA_F_1!$K$9:$K$5000)</f>
        <v>72535.179492092633</v>
      </c>
      <c r="E22" s="244">
        <f t="shared" si="0"/>
        <v>0.88500000000000001</v>
      </c>
      <c r="F22" s="244">
        <f t="shared" si="1"/>
        <v>0.85599999999999998</v>
      </c>
      <c r="G22" s="344">
        <f t="shared" si="2"/>
        <v>0</v>
      </c>
      <c r="H22" s="345">
        <f>G22/G$35*DOT!$I$13</f>
        <v>0</v>
      </c>
    </row>
    <row r="23" spans="1:8" ht="12.75" customHeight="1" x14ac:dyDescent="0.2">
      <c r="A23" s="83"/>
      <c r="B23" s="346" t="str">
        <f>DFIE!$B36</f>
        <v>Appenzell A.Rh.</v>
      </c>
      <c r="C23" s="347">
        <f>SUMIF(SLA_F_1!$B$9:$B$5000,15,SLA_F_1!$E$9:$E$5000)</f>
        <v>55234</v>
      </c>
      <c r="D23" s="347">
        <f>SUMIF(SLA_F_1!$B$9:$B$5000,15,SLA_F_1!$K$9:$K$5000)</f>
        <v>9714.1268414240021</v>
      </c>
      <c r="E23" s="249">
        <f t="shared" si="0"/>
        <v>0.17599999999999999</v>
      </c>
      <c r="F23" s="249">
        <f t="shared" si="1"/>
        <v>0.14699999999999999</v>
      </c>
      <c r="G23" s="349">
        <f t="shared" si="2"/>
        <v>0</v>
      </c>
      <c r="H23" s="350">
        <f>G23/G$35*DOT!$I$13</f>
        <v>0</v>
      </c>
    </row>
    <row r="24" spans="1:8" x14ac:dyDescent="0.2">
      <c r="A24" s="83"/>
      <c r="B24" s="342" t="str">
        <f>DFIE!$B37</f>
        <v>Appenzell I.Rh.</v>
      </c>
      <c r="C24" s="343">
        <f>SUMIF(SLA_F_1!$B$9:$B$5000,16,SLA_F_1!$E$9:$E$5000)</f>
        <v>16145</v>
      </c>
      <c r="D24" s="343">
        <f>SUMIF(SLA_F_1!$B$9:$B$5000,16,SLA_F_1!$K$9:$K$5000)</f>
        <v>464.65299537464762</v>
      </c>
      <c r="E24" s="244">
        <f t="shared" si="0"/>
        <v>2.9000000000000001E-2</v>
      </c>
      <c r="F24" s="244">
        <f t="shared" si="1"/>
        <v>0</v>
      </c>
      <c r="G24" s="344">
        <f t="shared" si="2"/>
        <v>0</v>
      </c>
      <c r="H24" s="345">
        <f>G24/G$35*DOT!$I$13</f>
        <v>0</v>
      </c>
    </row>
    <row r="25" spans="1:8" x14ac:dyDescent="0.2">
      <c r="A25" s="83"/>
      <c r="B25" s="346" t="str">
        <f>DFIE!$B38</f>
        <v>St. Gallen</v>
      </c>
      <c r="C25" s="347">
        <f>SUMIF(SLA_F_1!$B$9:$B$5000,17,SLA_F_1!$E$9:$E$5000)</f>
        <v>507697</v>
      </c>
      <c r="D25" s="347">
        <f>SUMIF(SLA_F_1!$B$9:$B$5000,17,SLA_F_1!$K$9:$K$5000)</f>
        <v>574322.45515547344</v>
      </c>
      <c r="E25" s="249">
        <f t="shared" si="0"/>
        <v>1.131</v>
      </c>
      <c r="F25" s="249">
        <f t="shared" si="1"/>
        <v>1.1020000000000001</v>
      </c>
      <c r="G25" s="349">
        <f t="shared" si="2"/>
        <v>0</v>
      </c>
      <c r="H25" s="350">
        <f>G25/G$35*DOT!$I$13</f>
        <v>0</v>
      </c>
    </row>
    <row r="26" spans="1:8" x14ac:dyDescent="0.2">
      <c r="A26" s="83"/>
      <c r="B26" s="342" t="str">
        <f>DFIE!$B39</f>
        <v>Graubünden</v>
      </c>
      <c r="C26" s="343">
        <f>SUMIF(SLA_F_1!$B$9:$B$5000,18,SLA_F_1!$E$9:$E$5000)</f>
        <v>198379</v>
      </c>
      <c r="D26" s="343">
        <f>SUMIF(SLA_F_1!$B$9:$B$5000,18,SLA_F_1!$K$9:$K$5000)</f>
        <v>91381.708990362502</v>
      </c>
      <c r="E26" s="244">
        <f t="shared" si="0"/>
        <v>0.46100000000000002</v>
      </c>
      <c r="F26" s="244">
        <f t="shared" si="1"/>
        <v>0.432</v>
      </c>
      <c r="G26" s="344">
        <f t="shared" si="2"/>
        <v>0</v>
      </c>
      <c r="H26" s="345">
        <f>G26/G$35*DOT!$I$13</f>
        <v>0</v>
      </c>
    </row>
    <row r="27" spans="1:8" x14ac:dyDescent="0.2">
      <c r="A27" s="83"/>
      <c r="B27" s="346" t="str">
        <f>DFIE!$B40</f>
        <v>Aargau</v>
      </c>
      <c r="C27" s="347">
        <f>SUMIF(SLA_F_1!$B$9:$B$5000,19,SLA_F_1!$E$9:$E$5000)</f>
        <v>678207</v>
      </c>
      <c r="D27" s="347">
        <f>SUMIF(SLA_F_1!$B$9:$B$5000,19,SLA_F_1!$K$9:$K$5000)</f>
        <v>332056.45707959356</v>
      </c>
      <c r="E27" s="249">
        <f t="shared" si="0"/>
        <v>0.49</v>
      </c>
      <c r="F27" s="249">
        <f t="shared" si="1"/>
        <v>0.46099999999999997</v>
      </c>
      <c r="G27" s="349">
        <f t="shared" si="2"/>
        <v>0</v>
      </c>
      <c r="H27" s="350">
        <f>G27/G$35*DOT!$I$13</f>
        <v>0</v>
      </c>
    </row>
    <row r="28" spans="1:8" x14ac:dyDescent="0.2">
      <c r="A28" s="83"/>
      <c r="B28" s="342" t="str">
        <f>DFIE!$B41</f>
        <v>Thurgau</v>
      </c>
      <c r="C28" s="343">
        <f>SUMIF(SLA_F_1!$B$9:$B$5000,20,SLA_F_1!$E$9:$E$5000)</f>
        <v>276472</v>
      </c>
      <c r="D28" s="343">
        <f>SUMIF(SLA_F_1!$B$9:$B$5000,20,SLA_F_1!$K$9:$K$5000)</f>
        <v>123668.31212291079</v>
      </c>
      <c r="E28" s="244">
        <f t="shared" si="0"/>
        <v>0.44700000000000001</v>
      </c>
      <c r="F28" s="244">
        <f t="shared" si="1"/>
        <v>0.41799999999999998</v>
      </c>
      <c r="G28" s="344">
        <f t="shared" si="2"/>
        <v>0</v>
      </c>
      <c r="H28" s="345">
        <f>G28/G$35*DOT!$I$13</f>
        <v>0</v>
      </c>
    </row>
    <row r="29" spans="1:8" x14ac:dyDescent="0.2">
      <c r="A29" s="83"/>
      <c r="B29" s="346" t="str">
        <f>DFIE!$B42</f>
        <v>Tessin</v>
      </c>
      <c r="C29" s="347">
        <f>SUMIF(SLA_F_1!$B$9:$B$5000,21,SLA_F_1!$E$9:$E$5000)</f>
        <v>353343</v>
      </c>
      <c r="D29" s="347">
        <f>SUMIF(SLA_F_1!$B$9:$B$5000,21,SLA_F_1!$K$9:$K$5000)</f>
        <v>423488.23931983538</v>
      </c>
      <c r="E29" s="249">
        <f t="shared" si="0"/>
        <v>1.1990000000000001</v>
      </c>
      <c r="F29" s="249">
        <f t="shared" si="1"/>
        <v>1.1700000000000002</v>
      </c>
      <c r="G29" s="349">
        <f t="shared" si="2"/>
        <v>0</v>
      </c>
      <c r="H29" s="350">
        <f>G29/G$35*DOT!$I$13</f>
        <v>0</v>
      </c>
    </row>
    <row r="30" spans="1:8" x14ac:dyDescent="0.2">
      <c r="A30" s="83"/>
      <c r="B30" s="342" t="str">
        <f>DFIE!$B43</f>
        <v>Waadt</v>
      </c>
      <c r="C30" s="343">
        <f>SUMIF(SLA_F_1!$B$9:$B$5000,22,SLA_F_1!$E$9:$E$5000)</f>
        <v>799145</v>
      </c>
      <c r="D30" s="343">
        <f>SUMIF(SLA_F_1!$B$9:$B$5000,22,SLA_F_1!$K$9:$K$5000)</f>
        <v>1695655.9553701493</v>
      </c>
      <c r="E30" s="244">
        <f t="shared" si="0"/>
        <v>2.1219999999999999</v>
      </c>
      <c r="F30" s="244">
        <f t="shared" si="1"/>
        <v>2.093</v>
      </c>
      <c r="G30" s="344">
        <f t="shared" si="2"/>
        <v>387462.3796153845</v>
      </c>
      <c r="H30" s="345">
        <f>G30/G$35*DOT!$I$13</f>
        <v>4445113.8789291158</v>
      </c>
    </row>
    <row r="31" spans="1:8" x14ac:dyDescent="0.2">
      <c r="A31" s="83"/>
      <c r="B31" s="346" t="str">
        <f>DFIE!$B44</f>
        <v>Wallis</v>
      </c>
      <c r="C31" s="347">
        <f>SUMIF(SLA_F_1!$B$9:$B$5000,23,SLA_F_1!$E$9:$E$5000)</f>
        <v>343955</v>
      </c>
      <c r="D31" s="347">
        <f>SUMIF(SLA_F_1!$B$9:$B$5000,23,SLA_F_1!$K$9:$K$5000)</f>
        <v>123511.73382165354</v>
      </c>
      <c r="E31" s="249">
        <f t="shared" si="0"/>
        <v>0.35899999999999999</v>
      </c>
      <c r="F31" s="249">
        <f t="shared" si="1"/>
        <v>0.32999999999999996</v>
      </c>
      <c r="G31" s="349">
        <f t="shared" si="2"/>
        <v>0</v>
      </c>
      <c r="H31" s="350">
        <f>G31/G$35*DOT!$I$13</f>
        <v>0</v>
      </c>
    </row>
    <row r="32" spans="1:8" x14ac:dyDescent="0.2">
      <c r="A32" s="83"/>
      <c r="B32" s="342" t="str">
        <f>DFIE!$B45</f>
        <v>Neuenburg</v>
      </c>
      <c r="C32" s="343">
        <f>SUMIF(SLA_F_1!$B$9:$B$5000,24,SLA_F_1!$E$9:$E$5000)</f>
        <v>176850</v>
      </c>
      <c r="D32" s="343">
        <f>SUMIF(SLA_F_1!$B$9:$B$5000,24,SLA_F_1!$K$9:$K$5000)</f>
        <v>186262.04873453683</v>
      </c>
      <c r="E32" s="244">
        <f t="shared" si="0"/>
        <v>1.0529999999999999</v>
      </c>
      <c r="F32" s="244">
        <f t="shared" si="1"/>
        <v>1.024</v>
      </c>
      <c r="G32" s="344">
        <f t="shared" si="2"/>
        <v>0</v>
      </c>
      <c r="H32" s="345">
        <f>G32/G$35*DOT!$I$13</f>
        <v>0</v>
      </c>
    </row>
    <row r="33" spans="1:8" x14ac:dyDescent="0.2">
      <c r="A33" s="83"/>
      <c r="B33" s="346" t="str">
        <f>DFIE!$B46</f>
        <v>Genf</v>
      </c>
      <c r="C33" s="347">
        <f>SUMIF(SLA_F_1!$B$9:$B$5000,25,SLA_F_1!$E$9:$E$5000)</f>
        <v>499480</v>
      </c>
      <c r="D33" s="347">
        <f>SUMIF(SLA_F_1!$B$9:$B$5000,25,SLA_F_1!$K$9:$K$5000)</f>
        <v>4230719.0716696642</v>
      </c>
      <c r="E33" s="249">
        <f t="shared" si="0"/>
        <v>8.4700000000000006</v>
      </c>
      <c r="F33" s="249">
        <f t="shared" si="1"/>
        <v>8.4410000000000007</v>
      </c>
      <c r="G33" s="349">
        <f t="shared" si="2"/>
        <v>3412869.9969230774</v>
      </c>
      <c r="H33" s="350">
        <f>G33/G$35*DOT!$I$13</f>
        <v>39153725.854269177</v>
      </c>
    </row>
    <row r="34" spans="1:8" x14ac:dyDescent="0.2">
      <c r="A34" s="83"/>
      <c r="B34" s="342" t="str">
        <f>DFIE!$B47</f>
        <v>Jura</v>
      </c>
      <c r="C34" s="343">
        <f>SUMIF(SLA_F_1!$B$9:$B$5000,26,SLA_F_1!$E$9:$E$5000)</f>
        <v>73419</v>
      </c>
      <c r="D34" s="343">
        <f>SUMIF(SLA_F_1!$B$9:$B$5000,26,SLA_F_1!$K$9:$K$5000)</f>
        <v>9901.7883542531672</v>
      </c>
      <c r="E34" s="244">
        <f t="shared" si="0"/>
        <v>0.13500000000000001</v>
      </c>
      <c r="F34" s="244">
        <f t="shared" si="1"/>
        <v>0.10600000000000001</v>
      </c>
      <c r="G34" s="344">
        <f t="shared" si="2"/>
        <v>0</v>
      </c>
      <c r="H34" s="345">
        <f>G34/G$35*DOT!$I$13</f>
        <v>0</v>
      </c>
    </row>
    <row r="35" spans="1:8" x14ac:dyDescent="0.2">
      <c r="A35" s="308"/>
      <c r="B35" s="282" t="str">
        <f>DFIE!$B48</f>
        <v>Schweiz</v>
      </c>
      <c r="C35" s="326">
        <f>SUM(C9:C34)</f>
        <v>8544527</v>
      </c>
      <c r="D35" s="326"/>
      <c r="E35" s="325"/>
      <c r="F35" s="325"/>
      <c r="G35" s="336">
        <f>SUM(G9:G34)</f>
        <v>12793961.809461541</v>
      </c>
      <c r="H35" s="337">
        <f>SUM(H9:H34)</f>
        <v>146777132.9494732</v>
      </c>
    </row>
    <row r="36" spans="1:8" ht="7.5" customHeight="1" x14ac:dyDescent="0.2">
      <c r="A36" s="308"/>
      <c r="B36" s="328"/>
      <c r="C36" s="352"/>
      <c r="D36" s="328"/>
      <c r="E36" s="328"/>
      <c r="F36" s="328"/>
      <c r="G36" s="352"/>
      <c r="H36" s="351"/>
    </row>
    <row r="37" spans="1:8" ht="11.25" customHeight="1" x14ac:dyDescent="0.2">
      <c r="B37" s="320" t="str">
        <f>DFIE!B177</f>
        <v>Minimum (Min)</v>
      </c>
      <c r="C37" s="321"/>
      <c r="D37" s="322"/>
      <c r="E37" s="329">
        <f>MIN(E9:E34)</f>
        <v>2.9000000000000001E-2</v>
      </c>
      <c r="F37" s="208"/>
      <c r="G37" s="114"/>
      <c r="H37" s="114"/>
    </row>
    <row r="38" spans="1:8" ht="11.25" customHeight="1" x14ac:dyDescent="0.2">
      <c r="B38" s="323" t="str">
        <f>DFIE!B178</f>
        <v>Mittelwert (MW)</v>
      </c>
      <c r="C38" s="324"/>
      <c r="D38" s="324"/>
      <c r="E38" s="280"/>
      <c r="F38" s="281">
        <f>AVERAGE(F9:F34)</f>
        <v>1.6081538461538463</v>
      </c>
      <c r="G38" s="114"/>
      <c r="H38" s="114"/>
    </row>
    <row r="39" spans="1:8" x14ac:dyDescent="0.2">
      <c r="C39" s="16"/>
      <c r="D39" s="83"/>
      <c r="E39" s="83"/>
      <c r="F39" s="83"/>
      <c r="H39" s="83"/>
    </row>
  </sheetData>
  <conditionalFormatting sqref="C9:D34">
    <cfRule type="expression" dxfId="2" priority="3" stopIfTrue="1">
      <formula>ISBLANK(C9)</formula>
    </cfRule>
  </conditionalFormatting>
  <conditionalFormatting sqref="E9:F34">
    <cfRule type="expression" dxfId="1" priority="2">
      <formula>AND(ISBLANK($B10),ISNUMBER($B9))</formula>
    </cfRule>
  </conditionalFormatting>
  <conditionalFormatting sqref="E37:F38">
    <cfRule type="expression" dxfId="0" priority="1">
      <formula>AND(ISBLANK($B38),ISNUMBER($B37))</formula>
    </cfRule>
  </conditionalFormatting>
  <pageMargins left="0.78740157480314965" right="0.78740157480314965" top="0.98425196850393704" bottom="0.78740157480314965" header="0.51181102362204722" footer="0.51181102362204722"/>
  <pageSetup paperSize="9" scale="95" orientation="landscape"/>
  <headerFooter scaleWithDoc="0" alignWithMargins="0">
    <oddHeader>&amp;L&amp;F&amp;R&amp;A</oddHeader>
    <oddFooter>&amp;C&amp;P / &amp;N</oddFooter>
  </headerFooter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8</vt:i4>
      </vt:variant>
    </vt:vector>
  </HeadingPairs>
  <TitlesOfParts>
    <vt:vector size="17" baseType="lpstr">
      <vt:lpstr>INTRO</vt:lpstr>
      <vt:lpstr>TOTAL</vt:lpstr>
      <vt:lpstr>DOT</vt:lpstr>
      <vt:lpstr>GLA_1</vt:lpstr>
      <vt:lpstr>GLA_2</vt:lpstr>
      <vt:lpstr>SLA_AC_1</vt:lpstr>
      <vt:lpstr>SLA_AC_2</vt:lpstr>
      <vt:lpstr>SLA_F_1</vt:lpstr>
      <vt:lpstr>SLA_F_2</vt:lpstr>
      <vt:lpstr>DOT!Druckbereich</vt:lpstr>
      <vt:lpstr>GLA_1!Druckbereich</vt:lpstr>
      <vt:lpstr>GLA_2!Druckbereich</vt:lpstr>
      <vt:lpstr>SLA_AC_1!Druckbereich</vt:lpstr>
      <vt:lpstr>SLA_AC_2!Druckbereich</vt:lpstr>
      <vt:lpstr>SLA_F_1!Druckbereich</vt:lpstr>
      <vt:lpstr>SLA_F_2!Druckbereich</vt:lpstr>
      <vt:lpstr>TOTAL!Druckbereich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shiny</dc:creator>
  <cp:lastModifiedBy>Witschard Jean-Pierre EFV</cp:lastModifiedBy>
  <dcterms:created xsi:type="dcterms:W3CDTF">2014-03-07T16:08:25Z</dcterms:created>
  <dcterms:modified xsi:type="dcterms:W3CDTF">2020-09-29T08:30:18Z</dcterms:modified>
</cp:coreProperties>
</file>