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16\Datenbank\Dateien\D\"/>
    </mc:Choice>
  </mc:AlternateContent>
  <bookViews>
    <workbookView xWindow="-15" yWindow="-120" windowWidth="20730" windowHeight="6030"/>
  </bookViews>
  <sheets>
    <sheet name="Info" sheetId="1" r:id="rId1"/>
    <sheet name="NP" sheetId="2" r:id="rId2"/>
    <sheet name="QS" sheetId="3" r:id="rId3"/>
    <sheet name="VERM" sheetId="4" r:id="rId4"/>
    <sheet name="JP" sheetId="5" r:id="rId5"/>
    <sheet name="REPART" sheetId="6" r:id="rId6"/>
    <sheet name="ASG_Total" sheetId="7" r:id="rId7"/>
    <sheet name="ASG_pro_Einwohner" sheetId="8" r:id="rId8"/>
    <sheet name="ASG_in_Prozent" sheetId="9" r:id="rId9"/>
  </sheets>
  <definedNames>
    <definedName name="_xlnm.Print_Area">#REF!</definedName>
    <definedName name="_xlnm.Print_Titles">#REF!</definedName>
  </definedNames>
  <calcPr calcId="152511"/>
</workbook>
</file>

<file path=xl/calcChain.xml><?xml version="1.0" encoding="utf-8"?>
<calcChain xmlns="http://schemas.openxmlformats.org/spreadsheetml/2006/main">
  <c r="H2" i="9" l="1"/>
  <c r="A1" i="9"/>
  <c r="I33" i="8"/>
  <c r="D32" i="8"/>
  <c r="E30" i="8"/>
  <c r="C25" i="8"/>
  <c r="E24" i="8"/>
  <c r="D23" i="8"/>
  <c r="D17" i="8"/>
  <c r="D16" i="8"/>
  <c r="D12" i="8"/>
  <c r="D8" i="8"/>
  <c r="H5" i="8"/>
  <c r="I1" i="8"/>
  <c r="B1" i="8"/>
  <c r="D32" i="7"/>
  <c r="D31" i="7"/>
  <c r="G30" i="7"/>
  <c r="D30" i="7"/>
  <c r="D30" i="8" s="1"/>
  <c r="D29" i="7"/>
  <c r="D29" i="8" s="1"/>
  <c r="F28" i="7"/>
  <c r="F28" i="8" s="1"/>
  <c r="D28" i="7"/>
  <c r="D27" i="7"/>
  <c r="F26" i="7"/>
  <c r="F26" i="8" s="1"/>
  <c r="D26" i="7"/>
  <c r="F25" i="7"/>
  <c r="F25" i="8" s="1"/>
  <c r="D25" i="7"/>
  <c r="D25" i="8" s="1"/>
  <c r="F24" i="7"/>
  <c r="F24" i="8" s="1"/>
  <c r="D24" i="7"/>
  <c r="D23" i="7"/>
  <c r="G22" i="7"/>
  <c r="D22" i="7"/>
  <c r="D22" i="8" s="1"/>
  <c r="C22" i="7"/>
  <c r="D21" i="7"/>
  <c r="D20" i="7"/>
  <c r="C20" i="7"/>
  <c r="D19" i="7"/>
  <c r="D19" i="8" s="1"/>
  <c r="F18" i="7"/>
  <c r="F18" i="8" s="1"/>
  <c r="D18" i="7"/>
  <c r="F17" i="7"/>
  <c r="F17" i="8" s="1"/>
  <c r="D17" i="7"/>
  <c r="F16" i="7"/>
  <c r="F16" i="8" s="1"/>
  <c r="D16" i="7"/>
  <c r="D15" i="7"/>
  <c r="F14" i="7"/>
  <c r="F14" i="8" s="1"/>
  <c r="D14" i="7"/>
  <c r="C14" i="7"/>
  <c r="C14" i="8" s="1"/>
  <c r="D13" i="7"/>
  <c r="F12" i="7"/>
  <c r="F12" i="8" s="1"/>
  <c r="D12" i="7"/>
  <c r="D11" i="7"/>
  <c r="F10" i="7"/>
  <c r="F10" i="8" s="1"/>
  <c r="D10" i="7"/>
  <c r="D10" i="8" s="1"/>
  <c r="C10" i="7"/>
  <c r="D9" i="7"/>
  <c r="F8" i="7"/>
  <c r="F8" i="8" s="1"/>
  <c r="D8" i="7"/>
  <c r="D7" i="7"/>
  <c r="H5" i="7"/>
  <c r="G5" i="7"/>
  <c r="G5" i="8" s="1"/>
  <c r="F5" i="7"/>
  <c r="F5" i="8" s="1"/>
  <c r="E5" i="7"/>
  <c r="E5" i="8" s="1"/>
  <c r="D5" i="7"/>
  <c r="D5" i="8" s="1"/>
  <c r="C5" i="7"/>
  <c r="C5" i="8" s="1"/>
  <c r="H1" i="7"/>
  <c r="B1" i="7"/>
  <c r="F33" i="6"/>
  <c r="E33" i="6"/>
  <c r="D33" i="6"/>
  <c r="C33" i="6"/>
  <c r="E32" i="6"/>
  <c r="E31" i="6"/>
  <c r="G30" i="6"/>
  <c r="H30" i="6" s="1"/>
  <c r="E30" i="6"/>
  <c r="I30" i="6" s="1"/>
  <c r="G29" i="6"/>
  <c r="H29" i="6" s="1"/>
  <c r="E29" i="6"/>
  <c r="I29" i="6" s="1"/>
  <c r="G29" i="7" s="1"/>
  <c r="E28" i="6"/>
  <c r="E27" i="6"/>
  <c r="G26" i="6"/>
  <c r="H26" i="6" s="1"/>
  <c r="E26" i="6"/>
  <c r="I26" i="6" s="1"/>
  <c r="G26" i="7" s="1"/>
  <c r="G26" i="8" s="1"/>
  <c r="G25" i="6"/>
  <c r="H25" i="6" s="1"/>
  <c r="E25" i="6"/>
  <c r="I25" i="6" s="1"/>
  <c r="G25" i="7" s="1"/>
  <c r="E24" i="6"/>
  <c r="E23" i="6"/>
  <c r="G22" i="6"/>
  <c r="H22" i="6" s="1"/>
  <c r="E22" i="6"/>
  <c r="I22" i="6" s="1"/>
  <c r="G21" i="6"/>
  <c r="H21" i="6" s="1"/>
  <c r="E21" i="6"/>
  <c r="I21" i="6" s="1"/>
  <c r="G21" i="7" s="1"/>
  <c r="E20" i="6"/>
  <c r="E19" i="6"/>
  <c r="G18" i="6"/>
  <c r="H18" i="6" s="1"/>
  <c r="E18" i="6"/>
  <c r="I18" i="6" s="1"/>
  <c r="G18" i="7" s="1"/>
  <c r="G17" i="6"/>
  <c r="H17" i="6" s="1"/>
  <c r="E17" i="6"/>
  <c r="I17" i="6" s="1"/>
  <c r="G17" i="7" s="1"/>
  <c r="E16" i="6"/>
  <c r="E15" i="6"/>
  <c r="G14" i="6"/>
  <c r="H14" i="6" s="1"/>
  <c r="E14" i="6"/>
  <c r="I14" i="6" s="1"/>
  <c r="G14" i="7" s="1"/>
  <c r="G13" i="6"/>
  <c r="H13" i="6" s="1"/>
  <c r="E13" i="6"/>
  <c r="I13" i="6" s="1"/>
  <c r="G13" i="7" s="1"/>
  <c r="E12" i="6"/>
  <c r="E11" i="6"/>
  <c r="G10" i="6"/>
  <c r="H10" i="6" s="1"/>
  <c r="E10" i="6"/>
  <c r="I10" i="6" s="1"/>
  <c r="G10" i="7" s="1"/>
  <c r="G9" i="6"/>
  <c r="H9" i="6" s="1"/>
  <c r="E9" i="6"/>
  <c r="I9" i="6" s="1"/>
  <c r="G9" i="7" s="1"/>
  <c r="E8" i="6"/>
  <c r="E7" i="6"/>
  <c r="I1" i="6"/>
  <c r="C35" i="5"/>
  <c r="B35" i="5"/>
  <c r="D34" i="5"/>
  <c r="F32" i="7" s="1"/>
  <c r="F32" i="8" s="1"/>
  <c r="D33" i="5"/>
  <c r="F31" i="7" s="1"/>
  <c r="F31" i="8" s="1"/>
  <c r="D32" i="5"/>
  <c r="F30" i="7" s="1"/>
  <c r="F30" i="8" s="1"/>
  <c r="D31" i="5"/>
  <c r="F29" i="7" s="1"/>
  <c r="F29" i="8" s="1"/>
  <c r="D30" i="5"/>
  <c r="D29" i="5"/>
  <c r="F27" i="7" s="1"/>
  <c r="F27" i="8" s="1"/>
  <c r="D28" i="5"/>
  <c r="D27" i="5"/>
  <c r="D26" i="5"/>
  <c r="D25" i="5"/>
  <c r="F23" i="7" s="1"/>
  <c r="F23" i="8" s="1"/>
  <c r="D24" i="5"/>
  <c r="F22" i="7" s="1"/>
  <c r="F22" i="8" s="1"/>
  <c r="D23" i="5"/>
  <c r="F21" i="7" s="1"/>
  <c r="F21" i="8" s="1"/>
  <c r="D22" i="5"/>
  <c r="F20" i="7" s="1"/>
  <c r="F20" i="8" s="1"/>
  <c r="D21" i="5"/>
  <c r="F19" i="7" s="1"/>
  <c r="F19" i="8" s="1"/>
  <c r="D20" i="5"/>
  <c r="D19" i="5"/>
  <c r="D18" i="5"/>
  <c r="D17" i="5"/>
  <c r="F15" i="7" s="1"/>
  <c r="F15" i="8" s="1"/>
  <c r="D16" i="5"/>
  <c r="D15" i="5"/>
  <c r="F13" i="7" s="1"/>
  <c r="F13" i="8" s="1"/>
  <c r="D14" i="5"/>
  <c r="D13" i="5"/>
  <c r="F11" i="7" s="1"/>
  <c r="F11" i="8" s="1"/>
  <c r="D12" i="5"/>
  <c r="D11" i="5"/>
  <c r="F9" i="7" s="1"/>
  <c r="F9" i="8" s="1"/>
  <c r="D10" i="5"/>
  <c r="D9" i="5"/>
  <c r="F7" i="7" s="1"/>
  <c r="D3" i="5"/>
  <c r="B35" i="4"/>
  <c r="D34" i="4"/>
  <c r="E32" i="7" s="1"/>
  <c r="C34" i="4"/>
  <c r="D33" i="4"/>
  <c r="E31" i="7" s="1"/>
  <c r="E31" i="8" s="1"/>
  <c r="C33" i="4"/>
  <c r="D32" i="4"/>
  <c r="E30" i="7" s="1"/>
  <c r="C32" i="4"/>
  <c r="D31" i="4"/>
  <c r="E29" i="7" s="1"/>
  <c r="C31" i="4"/>
  <c r="D30" i="4"/>
  <c r="E28" i="7" s="1"/>
  <c r="E28" i="8" s="1"/>
  <c r="C30" i="4"/>
  <c r="D29" i="4"/>
  <c r="E27" i="7" s="1"/>
  <c r="C29" i="4"/>
  <c r="D28" i="4"/>
  <c r="E26" i="7" s="1"/>
  <c r="C28" i="4"/>
  <c r="D27" i="4"/>
  <c r="E25" i="7" s="1"/>
  <c r="C27" i="4"/>
  <c r="D26" i="4"/>
  <c r="E24" i="7" s="1"/>
  <c r="C26" i="4"/>
  <c r="D25" i="4"/>
  <c r="E23" i="7" s="1"/>
  <c r="C25" i="4"/>
  <c r="D24" i="4"/>
  <c r="E22" i="7" s="1"/>
  <c r="E22" i="8" s="1"/>
  <c r="C24" i="4"/>
  <c r="D23" i="4"/>
  <c r="E21" i="7" s="1"/>
  <c r="C23" i="4"/>
  <c r="D22" i="4"/>
  <c r="E20" i="7" s="1"/>
  <c r="C22" i="4"/>
  <c r="D21" i="4"/>
  <c r="E19" i="7" s="1"/>
  <c r="C21" i="4"/>
  <c r="D20" i="4"/>
  <c r="E18" i="7" s="1"/>
  <c r="E18" i="8" s="1"/>
  <c r="C20" i="4"/>
  <c r="D19" i="4"/>
  <c r="E17" i="7" s="1"/>
  <c r="C19" i="4"/>
  <c r="D18" i="4"/>
  <c r="E16" i="7" s="1"/>
  <c r="C18" i="4"/>
  <c r="D17" i="4"/>
  <c r="E15" i="7" s="1"/>
  <c r="C17" i="4"/>
  <c r="D16" i="4"/>
  <c r="E14" i="7" s="1"/>
  <c r="C16" i="4"/>
  <c r="D15" i="4"/>
  <c r="E13" i="7" s="1"/>
  <c r="C15" i="4"/>
  <c r="D14" i="4"/>
  <c r="E12" i="7" s="1"/>
  <c r="C14" i="4"/>
  <c r="D13" i="4"/>
  <c r="E11" i="7" s="1"/>
  <c r="C13" i="4"/>
  <c r="D12" i="4"/>
  <c r="E10" i="7" s="1"/>
  <c r="C12" i="4"/>
  <c r="D11" i="4"/>
  <c r="E9" i="7" s="1"/>
  <c r="C11" i="4"/>
  <c r="D10" i="4"/>
  <c r="E8" i="7" s="1"/>
  <c r="C10" i="4"/>
  <c r="D9" i="4"/>
  <c r="E7" i="7" s="1"/>
  <c r="C9" i="4"/>
  <c r="D3" i="4"/>
  <c r="C33" i="3"/>
  <c r="C5" i="3"/>
  <c r="C3" i="3"/>
  <c r="I33" i="2"/>
  <c r="H33" i="2"/>
  <c r="G33" i="2"/>
  <c r="F33" i="2"/>
  <c r="E33" i="2"/>
  <c r="D33" i="2"/>
  <c r="C33" i="2"/>
  <c r="J32" i="2"/>
  <c r="C32" i="7" s="1"/>
  <c r="J31" i="2"/>
  <c r="C31" i="7" s="1"/>
  <c r="J30" i="2"/>
  <c r="C30" i="7" s="1"/>
  <c r="J29" i="2"/>
  <c r="C29" i="7" s="1"/>
  <c r="C29" i="8" s="1"/>
  <c r="J28" i="2"/>
  <c r="C28" i="7" s="1"/>
  <c r="J27" i="2"/>
  <c r="C27" i="7" s="1"/>
  <c r="J26" i="2"/>
  <c r="C26" i="7" s="1"/>
  <c r="J25" i="2"/>
  <c r="C25" i="7" s="1"/>
  <c r="J24" i="2"/>
  <c r="C24" i="7" s="1"/>
  <c r="J23" i="2"/>
  <c r="C23" i="7" s="1"/>
  <c r="J22" i="2"/>
  <c r="J21" i="2"/>
  <c r="C21" i="7" s="1"/>
  <c r="J20" i="2"/>
  <c r="G20" i="6" s="1"/>
  <c r="H20" i="6" s="1"/>
  <c r="J19" i="2"/>
  <c r="C19" i="7" s="1"/>
  <c r="J18" i="2"/>
  <c r="C18" i="7" s="1"/>
  <c r="J17" i="2"/>
  <c r="C17" i="7" s="1"/>
  <c r="J16" i="2"/>
  <c r="C16" i="7" s="1"/>
  <c r="J15" i="2"/>
  <c r="C15" i="7" s="1"/>
  <c r="J14" i="2"/>
  <c r="J13" i="2"/>
  <c r="C13" i="7" s="1"/>
  <c r="C13" i="8" s="1"/>
  <c r="J12" i="2"/>
  <c r="C12" i="7" s="1"/>
  <c r="J11" i="2"/>
  <c r="C11" i="7" s="1"/>
  <c r="J10" i="2"/>
  <c r="J9" i="2"/>
  <c r="C9" i="7" s="1"/>
  <c r="J8" i="2"/>
  <c r="C8" i="7" s="1"/>
  <c r="J7" i="2"/>
  <c r="C7" i="7" s="1"/>
  <c r="J1" i="2"/>
  <c r="A4" i="1"/>
  <c r="A3" i="1"/>
  <c r="C32" i="8" l="1"/>
  <c r="E17" i="8"/>
  <c r="E25" i="8"/>
  <c r="E27" i="8"/>
  <c r="C18" i="8"/>
  <c r="B17" i="9"/>
  <c r="H18" i="7"/>
  <c r="C26" i="8"/>
  <c r="H26" i="7"/>
  <c r="B25" i="9"/>
  <c r="C30" i="8"/>
  <c r="H30" i="7"/>
  <c r="B29" i="9"/>
  <c r="E7" i="8"/>
  <c r="E33" i="7"/>
  <c r="D8" i="9"/>
  <c r="E9" i="8"/>
  <c r="E11" i="8"/>
  <c r="D12" i="9"/>
  <c r="E13" i="8"/>
  <c r="E15" i="8"/>
  <c r="E19" i="8"/>
  <c r="E21" i="8"/>
  <c r="E23" i="8"/>
  <c r="E29" i="8"/>
  <c r="D35" i="4"/>
  <c r="G9" i="8"/>
  <c r="I11" i="6"/>
  <c r="G11" i="7" s="1"/>
  <c r="G12" i="9"/>
  <c r="G17" i="8"/>
  <c r="G21" i="8"/>
  <c r="I23" i="6"/>
  <c r="G23" i="7" s="1"/>
  <c r="G25" i="8"/>
  <c r="G22" i="8"/>
  <c r="C25" i="9"/>
  <c r="C33" i="7"/>
  <c r="C7" i="8"/>
  <c r="C11" i="8"/>
  <c r="C15" i="8"/>
  <c r="C23" i="8"/>
  <c r="C27" i="8"/>
  <c r="C31" i="8"/>
  <c r="G7" i="6"/>
  <c r="G11" i="6"/>
  <c r="H11" i="6" s="1"/>
  <c r="G15" i="6"/>
  <c r="H15" i="6" s="1"/>
  <c r="I15" i="6" s="1"/>
  <c r="G15" i="7" s="1"/>
  <c r="G19" i="6"/>
  <c r="H19" i="6" s="1"/>
  <c r="I19" i="6" s="1"/>
  <c r="G19" i="7" s="1"/>
  <c r="G23" i="6"/>
  <c r="H23" i="6" s="1"/>
  <c r="G27" i="6"/>
  <c r="H27" i="6" s="1"/>
  <c r="I27" i="6" s="1"/>
  <c r="G27" i="7" s="1"/>
  <c r="G31" i="6"/>
  <c r="H31" i="6" s="1"/>
  <c r="I31" i="6" s="1"/>
  <c r="G31" i="7" s="1"/>
  <c r="D7" i="8"/>
  <c r="D9" i="8"/>
  <c r="C8" i="9"/>
  <c r="C20" i="8"/>
  <c r="H21" i="7"/>
  <c r="G30" i="8"/>
  <c r="D33" i="7"/>
  <c r="G13" i="8"/>
  <c r="C19" i="8"/>
  <c r="G29" i="8"/>
  <c r="C8" i="8"/>
  <c r="H8" i="7"/>
  <c r="C12" i="8"/>
  <c r="C16" i="8"/>
  <c r="C24" i="8"/>
  <c r="C28" i="8"/>
  <c r="H28" i="7"/>
  <c r="J33" i="2"/>
  <c r="E8" i="8"/>
  <c r="E10" i="8"/>
  <c r="E12" i="8"/>
  <c r="D13" i="9"/>
  <c r="E14" i="8"/>
  <c r="E16" i="8"/>
  <c r="F33" i="7"/>
  <c r="F33" i="8" s="1"/>
  <c r="F7" i="8"/>
  <c r="D35" i="5"/>
  <c r="I8" i="6"/>
  <c r="G8" i="7" s="1"/>
  <c r="G10" i="8"/>
  <c r="G14" i="8"/>
  <c r="G13" i="9"/>
  <c r="G18" i="8"/>
  <c r="G17" i="9"/>
  <c r="I20" i="6"/>
  <c r="G20" i="7" s="1"/>
  <c r="I28" i="6"/>
  <c r="G28" i="7" s="1"/>
  <c r="I32" i="6"/>
  <c r="G32" i="7" s="1"/>
  <c r="H9" i="7"/>
  <c r="D11" i="8"/>
  <c r="D13" i="8"/>
  <c r="C17" i="9"/>
  <c r="D18" i="8"/>
  <c r="H22" i="7"/>
  <c r="G21" i="9" s="1"/>
  <c r="A2" i="9"/>
  <c r="E1" i="8"/>
  <c r="D1" i="7"/>
  <c r="A2" i="5"/>
  <c r="A2" i="4"/>
  <c r="B2" i="3"/>
  <c r="G1" i="2"/>
  <c r="E1" i="6"/>
  <c r="B8" i="9"/>
  <c r="C9" i="8"/>
  <c r="B16" i="9"/>
  <c r="G8" i="6"/>
  <c r="H8" i="6" s="1"/>
  <c r="G12" i="6"/>
  <c r="H12" i="6" s="1"/>
  <c r="I12" i="6" s="1"/>
  <c r="G12" i="7" s="1"/>
  <c r="G16" i="6"/>
  <c r="H16" i="6" s="1"/>
  <c r="I16" i="6" s="1"/>
  <c r="G16" i="7" s="1"/>
  <c r="G24" i="6"/>
  <c r="H24" i="6" s="1"/>
  <c r="I24" i="6" s="1"/>
  <c r="G24" i="7" s="1"/>
  <c r="G28" i="6"/>
  <c r="H28" i="6" s="1"/>
  <c r="G32" i="6"/>
  <c r="H32" i="6" s="1"/>
  <c r="H10" i="7"/>
  <c r="H11" i="7"/>
  <c r="C10" i="9" s="1"/>
  <c r="H13" i="7"/>
  <c r="D15" i="8"/>
  <c r="H20" i="7"/>
  <c r="H29" i="7"/>
  <c r="D26" i="8"/>
  <c r="D20" i="8"/>
  <c r="D21" i="8"/>
  <c r="C10" i="8"/>
  <c r="C21" i="8"/>
  <c r="D14" i="8"/>
  <c r="C13" i="9"/>
  <c r="H14" i="7"/>
  <c r="H17" i="7"/>
  <c r="G16" i="9" s="1"/>
  <c r="H25" i="7"/>
  <c r="E32" i="8"/>
  <c r="D17" i="9"/>
  <c r="B28" i="9"/>
  <c r="C22" i="8"/>
  <c r="E20" i="8"/>
  <c r="E26" i="8"/>
  <c r="D29" i="9"/>
  <c r="C16" i="9"/>
  <c r="D27" i="8"/>
  <c r="C17" i="8"/>
  <c r="D24" i="8"/>
  <c r="D31" i="8"/>
  <c r="B13" i="9"/>
  <c r="C28" i="9"/>
  <c r="D28" i="8"/>
  <c r="C29" i="9"/>
  <c r="G12" i="8" l="1"/>
  <c r="H12" i="7"/>
  <c r="G26" i="9"/>
  <c r="G27" i="8"/>
  <c r="H27" i="7"/>
  <c r="G23" i="9"/>
  <c r="G24" i="8"/>
  <c r="H24" i="7"/>
  <c r="G19" i="8"/>
  <c r="H19" i="7"/>
  <c r="G16" i="8"/>
  <c r="H16" i="7"/>
  <c r="G30" i="9"/>
  <c r="G31" i="8"/>
  <c r="H31" i="7"/>
  <c r="G14" i="9"/>
  <c r="G15" i="8"/>
  <c r="H15" i="7"/>
  <c r="F24" i="9"/>
  <c r="H25" i="8"/>
  <c r="E24" i="9"/>
  <c r="C24" i="9"/>
  <c r="E19" i="9"/>
  <c r="H20" i="8"/>
  <c r="F19" i="9"/>
  <c r="G19" i="9"/>
  <c r="G20" i="8"/>
  <c r="H8" i="8"/>
  <c r="F7" i="9"/>
  <c r="E7" i="9"/>
  <c r="G24" i="9"/>
  <c r="H17" i="9"/>
  <c r="G7" i="9"/>
  <c r="G8" i="8"/>
  <c r="F27" i="9"/>
  <c r="H28" i="8"/>
  <c r="E27" i="9"/>
  <c r="D27" i="9"/>
  <c r="G23" i="8"/>
  <c r="E25" i="9"/>
  <c r="H25" i="9" s="1"/>
  <c r="F25" i="9"/>
  <c r="H26" i="8"/>
  <c r="G25" i="9"/>
  <c r="D24" i="9"/>
  <c r="B7" i="9"/>
  <c r="E33" i="8"/>
  <c r="E29" i="9"/>
  <c r="H30" i="8"/>
  <c r="F29" i="9"/>
  <c r="H29" i="9" s="1"/>
  <c r="F10" i="9"/>
  <c r="H11" i="8"/>
  <c r="E10" i="9"/>
  <c r="E21" i="9"/>
  <c r="F21" i="9"/>
  <c r="H22" i="8"/>
  <c r="D21" i="9"/>
  <c r="C21" i="9"/>
  <c r="D19" i="9"/>
  <c r="E16" i="9"/>
  <c r="H17" i="8"/>
  <c r="F16" i="9"/>
  <c r="B24" i="9"/>
  <c r="C19" i="9"/>
  <c r="E9" i="9"/>
  <c r="F9" i="9"/>
  <c r="C9" i="9"/>
  <c r="H10" i="8"/>
  <c r="B9" i="9"/>
  <c r="G31" i="9"/>
  <c r="G32" i="8"/>
  <c r="D9" i="9"/>
  <c r="C33" i="8"/>
  <c r="G11" i="8"/>
  <c r="G10" i="9"/>
  <c r="H32" i="7"/>
  <c r="G27" i="9"/>
  <c r="G28" i="8"/>
  <c r="B27" i="9"/>
  <c r="D33" i="8"/>
  <c r="H21" i="8"/>
  <c r="F20" i="9"/>
  <c r="E20" i="9"/>
  <c r="C27" i="9"/>
  <c r="D25" i="9"/>
  <c r="B21" i="9"/>
  <c r="E13" i="9"/>
  <c r="H13" i="9" s="1"/>
  <c r="H14" i="8"/>
  <c r="F13" i="9"/>
  <c r="C7" i="9"/>
  <c r="B20" i="9"/>
  <c r="C20" i="9"/>
  <c r="F28" i="9"/>
  <c r="E28" i="9"/>
  <c r="H29" i="8"/>
  <c r="F12" i="9"/>
  <c r="E12" i="9"/>
  <c r="H13" i="8"/>
  <c r="B12" i="9"/>
  <c r="C12" i="9"/>
  <c r="H9" i="8"/>
  <c r="F8" i="9"/>
  <c r="E8" i="9"/>
  <c r="H8" i="9" s="1"/>
  <c r="G9" i="9"/>
  <c r="D7" i="9"/>
  <c r="G29" i="9"/>
  <c r="B19" i="9"/>
  <c r="G33" i="6"/>
  <c r="H33" i="6" s="1"/>
  <c r="H7" i="6"/>
  <c r="I7" i="6" s="1"/>
  <c r="H23" i="7"/>
  <c r="B10" i="9"/>
  <c r="G20" i="9"/>
  <c r="G8" i="9"/>
  <c r="D28" i="9"/>
  <c r="H28" i="9" s="1"/>
  <c r="D20" i="9"/>
  <c r="D10" i="9"/>
  <c r="E17" i="9"/>
  <c r="F17" i="9"/>
  <c r="H18" i="8"/>
  <c r="D16" i="9"/>
  <c r="H16" i="9" s="1"/>
  <c r="G28" i="9"/>
  <c r="F18" i="9" l="1"/>
  <c r="E18" i="9"/>
  <c r="H19" i="8"/>
  <c r="B18" i="9"/>
  <c r="H18" i="9" s="1"/>
  <c r="D18" i="9"/>
  <c r="C18" i="9"/>
  <c r="H10" i="9"/>
  <c r="H19" i="9"/>
  <c r="H12" i="9"/>
  <c r="H20" i="9"/>
  <c r="F31" i="9"/>
  <c r="H32" i="8"/>
  <c r="E31" i="9"/>
  <c r="C31" i="9"/>
  <c r="D31" i="9"/>
  <c r="B31" i="9"/>
  <c r="H31" i="9" s="1"/>
  <c r="H9" i="9"/>
  <c r="F15" i="9"/>
  <c r="H16" i="8"/>
  <c r="E15" i="9"/>
  <c r="B15" i="9"/>
  <c r="D15" i="9"/>
  <c r="C15" i="9"/>
  <c r="F11" i="9"/>
  <c r="E11" i="9"/>
  <c r="H12" i="8"/>
  <c r="B11" i="9"/>
  <c r="D11" i="9"/>
  <c r="C11" i="9"/>
  <c r="F22" i="9"/>
  <c r="E22" i="9"/>
  <c r="H23" i="8"/>
  <c r="B22" i="9"/>
  <c r="C22" i="9"/>
  <c r="D22" i="9"/>
  <c r="H21" i="9"/>
  <c r="H27" i="9"/>
  <c r="H7" i="9"/>
  <c r="G22" i="9"/>
  <c r="F30" i="9"/>
  <c r="H31" i="8"/>
  <c r="E30" i="9"/>
  <c r="D30" i="9"/>
  <c r="B30" i="9"/>
  <c r="H30" i="9" s="1"/>
  <c r="C30" i="9"/>
  <c r="G18" i="9"/>
  <c r="F26" i="9"/>
  <c r="E26" i="9"/>
  <c r="H27" i="8"/>
  <c r="B26" i="9"/>
  <c r="D26" i="9"/>
  <c r="C26" i="9"/>
  <c r="G7" i="7"/>
  <c r="I33" i="6"/>
  <c r="H24" i="9"/>
  <c r="F14" i="9"/>
  <c r="H15" i="8"/>
  <c r="E14" i="9"/>
  <c r="B14" i="9"/>
  <c r="D14" i="9"/>
  <c r="C14" i="9"/>
  <c r="G15" i="9"/>
  <c r="H24" i="8"/>
  <c r="F23" i="9"/>
  <c r="E23" i="9"/>
  <c r="C23" i="9"/>
  <c r="B23" i="9"/>
  <c r="D23" i="9"/>
  <c r="G11" i="9"/>
  <c r="H23" i="9" l="1"/>
  <c r="H14" i="9"/>
  <c r="H11" i="9"/>
  <c r="H26" i="9"/>
  <c r="G33" i="7"/>
  <c r="G7" i="8"/>
  <c r="H7" i="7"/>
  <c r="H22" i="9"/>
  <c r="H15" i="9"/>
  <c r="F6" i="9" l="1"/>
  <c r="E6" i="9"/>
  <c r="H7" i="8"/>
  <c r="H33" i="7"/>
  <c r="C6" i="9"/>
  <c r="B6" i="9"/>
  <c r="D6" i="9"/>
  <c r="G6" i="9"/>
  <c r="G33" i="8"/>
  <c r="G37" i="9" l="1"/>
  <c r="G38" i="9" s="1"/>
  <c r="H33" i="8"/>
  <c r="F32" i="9"/>
  <c r="E32" i="9"/>
  <c r="D32" i="9"/>
  <c r="C32" i="9"/>
  <c r="C34" i="9" s="1"/>
  <c r="C35" i="9" s="1"/>
  <c r="B32" i="9"/>
  <c r="H32" i="9" s="1"/>
  <c r="D37" i="9"/>
  <c r="D38" i="9" s="1"/>
  <c r="D34" i="9"/>
  <c r="D35" i="9" s="1"/>
  <c r="G32" i="9"/>
  <c r="G34" i="9" s="1"/>
  <c r="G35" i="9" s="1"/>
  <c r="B37" i="9"/>
  <c r="B38" i="9" s="1"/>
  <c r="H6" i="9"/>
  <c r="E37" i="9"/>
  <c r="E38" i="9" s="1"/>
  <c r="E34" i="9"/>
  <c r="E35" i="9" s="1"/>
  <c r="C37" i="9"/>
  <c r="C38" i="9" s="1"/>
  <c r="F37" i="9"/>
  <c r="F38" i="9" s="1"/>
  <c r="F34" i="9"/>
  <c r="F35" i="9" s="1"/>
  <c r="B34" i="9" l="1"/>
  <c r="B35" i="9" s="1"/>
</calcChain>
</file>

<file path=xl/sharedStrings.xml><?xml version="1.0" encoding="utf-8"?>
<sst xmlns="http://schemas.openxmlformats.org/spreadsheetml/2006/main" count="456" uniqueCount="129">
  <si>
    <t>Aggregierte Steuerbemessungs-grundlage (ASG)</t>
  </si>
  <si>
    <t>Arbeitsblatt</t>
  </si>
  <si>
    <t>Inhalt</t>
  </si>
  <si>
    <t>NP</t>
  </si>
  <si>
    <t>Einkommen der natürlichen Personen</t>
  </si>
  <si>
    <t>QS</t>
  </si>
  <si>
    <t>Quellenbesteuerte Einkommen</t>
  </si>
  <si>
    <t>VERM</t>
  </si>
  <si>
    <t>Vermögen der natürlichen Personen</t>
  </si>
  <si>
    <t>JP</t>
  </si>
  <si>
    <t>Gewinne der juristischen Personen</t>
  </si>
  <si>
    <t>REPART</t>
  </si>
  <si>
    <t>Steuerrepartitionen</t>
  </si>
  <si>
    <t>ASG_Total</t>
  </si>
  <si>
    <t>ASG Zusammenfassung</t>
  </si>
  <si>
    <t>ASG_pro_Einwohner</t>
  </si>
  <si>
    <t>ASG Zusammenfassung pro Einwohner</t>
  </si>
  <si>
    <t>ASG_in_Prozent</t>
  </si>
  <si>
    <t>ASG Zusammenfassung in Prozent</t>
  </si>
  <si>
    <t>Produktion</t>
  </si>
  <si>
    <t>Umgebung</t>
  </si>
  <si>
    <t>Typ</t>
  </si>
  <si>
    <t>Berechnung</t>
  </si>
  <si>
    <t>WS</t>
  </si>
  <si>
    <t>FA_2017_20160519</t>
  </si>
  <si>
    <t>SWS</t>
  </si>
  <si>
    <t>RA_2017_20160519</t>
  </si>
  <si>
    <t>RefJahr</t>
  </si>
  <si>
    <t>BemJahr</t>
  </si>
  <si>
    <t>ddf644b1-be1d-e611-814a-00215ad18666</t>
  </si>
  <si>
    <t>Spalte</t>
  </si>
  <si>
    <t>C</t>
  </si>
  <si>
    <t>D</t>
  </si>
  <si>
    <t>E</t>
  </si>
  <si>
    <t>F</t>
  </si>
  <si>
    <t>G</t>
  </si>
  <si>
    <t>H</t>
  </si>
  <si>
    <t>I</t>
  </si>
  <si>
    <t>J</t>
  </si>
  <si>
    <t>Formel</t>
  </si>
  <si>
    <t>J = I - (E / 1000 * H)</t>
  </si>
  <si>
    <t>Anzahl Steuerpflichtige insgesamt</t>
  </si>
  <si>
    <t>Steuerbares Einkommen insgesamt</t>
  </si>
  <si>
    <t>Freibetrag</t>
  </si>
  <si>
    <t>Anzahl Steuerpflichtige mit steuerbarem Einkommen tiefer als der Freibetrag</t>
  </si>
  <si>
    <t>Steuerbares Einkommen der Steuerpflichtigen mit steuerbarem Einkommen tiefer als der Freibetrag</t>
  </si>
  <si>
    <t>Anzahl Steuerpflichtige mit steuerbarem Einkommen grösser oder gleich dem Freibetrag</t>
  </si>
  <si>
    <t>Steuerbares Einkommen der Steuerpflichtigen mit steuerbarem Einkommen grösser oder gleich dem Freibetrag</t>
  </si>
  <si>
    <t>Massgebende Einkommen der natürlichen Personen</t>
  </si>
  <si>
    <t>Datenquelle</t>
  </si>
  <si>
    <t>ESTV</t>
  </si>
  <si>
    <t>DBG Art. 214
Abs. 2 und 3</t>
  </si>
  <si>
    <t>Einheit</t>
  </si>
  <si>
    <t>CHF 1'000</t>
  </si>
  <si>
    <t>CHF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</si>
  <si>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</si>
  <si>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</si>
  <si>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</si>
  <si>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</si>
  <si>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</si>
  <si>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</si>
  <si>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</si>
  <si>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</si>
  <si>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</si>
  <si>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</si>
  <si>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</si>
  <si>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</si>
  <si>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</si>
  <si>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</si>
  <si>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</si>
  <si>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</si>
  <si>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</si>
  <si>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</si>
  <si>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</si>
  <si>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</si>
  <si>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</si>
  <si>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</si>
  <si>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</si>
  <si>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</si>
  <si>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</si>
  <si>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</si>
  <si>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</si>
  <si>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Massgebende
quellenbesteuerte
Einkommen</t>
  </si>
  <si>
    <t>in CHF 1'000</t>
  </si>
  <si>
    <t>B</t>
  </si>
  <si>
    <t>D = B * C</t>
  </si>
  <si>
    <t>Reinvermögen</t>
  </si>
  <si>
    <t>Faktor
Alpha</t>
  </si>
  <si>
    <t>Massgebende
Vermögen</t>
  </si>
  <si>
    <t>Art. 13 FiLaV</t>
  </si>
  <si>
    <t>D = B + C</t>
  </si>
  <si>
    <t>Massgebende Gewinne der juristischen Personen ohne besonderen Steuerstatus</t>
  </si>
  <si>
    <t>Massgebende Gewinne der juristischen Personen mit besonderem Steuerstatus</t>
  </si>
  <si>
    <t>Massgebende
Gewinne der juristischen Personen</t>
  </si>
  <si>
    <t>Faktoren</t>
  </si>
  <si>
    <t>Beta (Holding)</t>
  </si>
  <si>
    <t>Beta (Domizil)</t>
  </si>
  <si>
    <t>Beta (Gemischte)</t>
  </si>
  <si>
    <t>Epsilon</t>
  </si>
  <si>
    <t>E = D - C</t>
  </si>
  <si>
    <t>H = G / F</t>
  </si>
  <si>
    <t>I = H * E</t>
  </si>
  <si>
    <t>Zu Gunsten
anderer
Kantone</t>
  </si>
  <si>
    <t>Erhalten von
anderen
Kantonen</t>
  </si>
  <si>
    <t>Saldo</t>
  </si>
  <si>
    <t>Steueraufkommen DBSt (= Ablieferungen an die ESTV)</t>
  </si>
  <si>
    <t>Massgebende Steuerbemessungs-grundlage DBSt</t>
  </si>
  <si>
    <t>Gewichtungs-faktor</t>
  </si>
  <si>
    <t>Massgebende Steuerrepartitionen</t>
  </si>
  <si>
    <t>Tabellen "NP"; "QS"; "JP"</t>
  </si>
  <si>
    <t>H = C + D + E + F + G</t>
  </si>
  <si>
    <t>Massgebendes Einkommen der natürlichen Personen</t>
  </si>
  <si>
    <t>Massgebendes quellenbesteuertes Einkommen</t>
  </si>
  <si>
    <t>Massgebendes Vermögen</t>
  </si>
  <si>
    <t>Massgebender Gewinn der juristischen Personen</t>
  </si>
  <si>
    <t>ASG Total</t>
  </si>
  <si>
    <t>Bemessungsjahr</t>
  </si>
  <si>
    <t>Massgebende quellenbesteuerte Einkommen</t>
  </si>
  <si>
    <t>Massgebende Vermögen</t>
  </si>
  <si>
    <t>Massgebende Gewinne der juristischen Personen</t>
  </si>
  <si>
    <t>ASG</t>
  </si>
  <si>
    <t>Mittlere ständige
und nichtständige Wohnbevölkerung</t>
  </si>
  <si>
    <t>CHF pro Einwohner</t>
  </si>
  <si>
    <t>Einwohner</t>
  </si>
  <si>
    <t>ASG pro Einwohner</t>
  </si>
  <si>
    <t>Prozent</t>
  </si>
  <si>
    <t>Fribourg</t>
  </si>
  <si>
    <t>Minimum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</si>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</sst>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#,##0.0"/>
  </numFmts>
  <fonts count="25" x14ac:knownFonts="1">
    <font>
      <sz val="10"/>
      <name val="Arial"/>
    </font>
    <font>
      <b/>
      <sz val="10"/>
      <name val="Arial"/>
      <family val="2"/>
    </font>
    <font>
      <i/>
      <sz val="8"/>
      <color rgb="FF000000"/>
      <name val="Arial"/>
      <family val="2"/>
    </font>
    <font>
      <i/>
      <sz val="8"/>
      <color rgb="FF0000FF"/>
      <name val="Arial"/>
      <family val="2"/>
    </font>
    <font>
      <sz val="10"/>
      <color rgb="FFFFFFFF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16"/>
      <color indexed="8"/>
      <name val="Arial"/>
      <family val="2"/>
    </font>
    <font>
      <sz val="10"/>
      <color rgb="FF0000FF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8D8D8"/>
        <bgColor indexed="64"/>
      </patternFill>
    </fill>
  </fills>
  <borders count="29">
    <border>
      <left/>
      <right/>
      <top/>
      <bottom/>
      <diagonal/>
    </border>
    <border diagonalUp="1" diagonalDown="1"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/>
      <right style="thin">
        <color auto="1"/>
      </right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/>
    </border>
    <border diagonalUp="1" diagonalDown="1">
      <left/>
      <right style="thin">
        <color auto="1"/>
      </right>
      <top style="thin">
        <color rgb="FF000000"/>
      </top>
      <bottom/>
      <diagonal/>
    </border>
    <border diagonalUp="1" diagonalDown="1">
      <left style="thin">
        <color auto="1"/>
      </left>
      <right/>
      <top/>
      <bottom/>
      <diagonal/>
    </border>
    <border diagonalUp="1" diagonalDown="1">
      <left/>
      <right style="thin">
        <color auto="1"/>
      </right>
      <top/>
      <bottom/>
      <diagonal/>
    </border>
    <border diagonalUp="1" diagonalDown="1">
      <left style="thin">
        <color auto="1"/>
      </left>
      <right/>
      <top/>
      <bottom style="thin">
        <color auto="1"/>
      </bottom>
      <diagonal/>
    </border>
    <border diagonalUp="1" diagonalDown="1">
      <left/>
      <right style="thin">
        <color auto="1"/>
      </right>
      <top/>
      <bottom style="thin">
        <color auto="1"/>
      </bottom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/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  <border diagonalUp="1" diagonalDown="1">
      <left/>
      <right style="thin">
        <color rgb="FF000000"/>
      </right>
      <top/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 style="thin">
        <color rgb="FF000000"/>
      </top>
      <bottom/>
      <diagonal/>
    </border>
    <border diagonalUp="1" diagonalDown="1">
      <left/>
      <right style="thin">
        <color rgb="FF000000"/>
      </right>
      <top style="thin">
        <color rgb="FF000000"/>
      </top>
      <bottom/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/>
      <right style="thin">
        <color rgb="FF000000"/>
      </right>
      <top/>
      <bottom/>
      <diagonal/>
    </border>
    <border diagonalUp="1" diagonalDown="1"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Up="1" diagonalDown="1"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 diagonalDown="1">
      <left style="thin">
        <color rgb="FF000000"/>
      </left>
      <right/>
      <top/>
      <bottom/>
      <diagonal/>
    </border>
    <border diagonalUp="1" diagonalDown="1"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 applyFill="1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1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2" fillId="0" borderId="3" xfId="0" applyFont="1" applyFill="1" applyBorder="1"/>
    <xf numFmtId="1" fontId="3" fillId="0" borderId="4" xfId="0" applyNumberFormat="1" applyFont="1" applyFill="1" applyBorder="1" applyAlignment="1" applyProtection="1">
      <alignment horizontal="left" vertical="top"/>
      <protection locked="0"/>
    </xf>
    <xf numFmtId="0" fontId="2" fillId="0" borderId="5" xfId="0" applyFont="1" applyFill="1" applyBorder="1"/>
    <xf numFmtId="1" fontId="3" fillId="0" borderId="6" xfId="0" applyNumberFormat="1" applyFont="1" applyFill="1" applyBorder="1" applyAlignment="1" applyProtection="1">
      <alignment horizontal="left" vertical="top"/>
      <protection locked="0"/>
    </xf>
    <xf numFmtId="0" fontId="2" fillId="0" borderId="7" xfId="0" applyFont="1" applyFill="1" applyBorder="1"/>
    <xf numFmtId="1" fontId="3" fillId="0" borderId="8" xfId="0" applyNumberFormat="1" applyFont="1" applyFill="1" applyBorder="1" applyAlignment="1" applyProtection="1">
      <alignment horizontal="left" vertical="top"/>
      <protection locked="0"/>
    </xf>
    <xf numFmtId="0" fontId="4" fillId="0" borderId="0" xfId="0" applyFont="1" applyFill="1"/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2" fillId="0" borderId="0" xfId="0" applyFont="1" applyFill="1"/>
    <xf numFmtId="0" fontId="12" fillId="0" borderId="9" xfId="0" applyFont="1" applyFill="1" applyBorder="1"/>
    <xf numFmtId="0" fontId="12" fillId="0" borderId="10" xfId="0" applyFont="1" applyFill="1" applyBorder="1" applyAlignment="1">
      <alignment horizontal="right"/>
    </xf>
    <xf numFmtId="0" fontId="12" fillId="0" borderId="10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3" fillId="0" borderId="0" xfId="0" applyFont="1" applyFill="1"/>
    <xf numFmtId="0" fontId="13" fillId="0" borderId="9" xfId="0" applyFont="1" applyFill="1" applyBorder="1"/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10" xfId="0" applyFont="1" applyFill="1" applyBorder="1"/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0" fillId="0" borderId="6" xfId="0" applyFont="1" applyFill="1" applyBorder="1"/>
    <xf numFmtId="0" fontId="15" fillId="0" borderId="10" xfId="0" applyFont="1" applyFill="1" applyBorder="1" applyAlignment="1" applyProtection="1">
      <alignment vertical="top" wrapText="1"/>
      <protection locked="0"/>
    </xf>
    <xf numFmtId="0" fontId="1" fillId="0" borderId="10" xfId="0" applyFont="1" applyFill="1" applyBorder="1" applyAlignment="1">
      <alignment horizontal="right" wrapText="1"/>
    </xf>
    <xf numFmtId="0" fontId="1" fillId="0" borderId="12" xfId="0" applyFont="1" applyFill="1" applyBorder="1" applyAlignment="1">
      <alignment horizontal="right" wrapText="1"/>
    </xf>
    <xf numFmtId="0" fontId="1" fillId="0" borderId="11" xfId="0" applyFont="1" applyFill="1" applyBorder="1" applyAlignment="1">
      <alignment horizontal="right" wrapText="1"/>
    </xf>
    <xf numFmtId="0" fontId="16" fillId="0" borderId="0" xfId="0" applyFont="1" applyFill="1"/>
    <xf numFmtId="0" fontId="16" fillId="0" borderId="9" xfId="0" applyFont="1" applyFill="1" applyBorder="1"/>
    <xf numFmtId="0" fontId="14" fillId="0" borderId="10" xfId="0" applyFont="1" applyFill="1" applyBorder="1" applyAlignment="1">
      <alignment horizontal="right"/>
    </xf>
    <xf numFmtId="0" fontId="14" fillId="0" borderId="10" xfId="0" applyFont="1" applyFill="1" applyBorder="1" applyAlignment="1">
      <alignment horizontal="right" wrapText="1"/>
    </xf>
    <xf numFmtId="0" fontId="14" fillId="0" borderId="11" xfId="0" applyFont="1" applyFill="1" applyBorder="1" applyAlignment="1">
      <alignment horizontal="right"/>
    </xf>
    <xf numFmtId="0" fontId="0" fillId="0" borderId="13" xfId="0" applyFont="1" applyFill="1" applyBorder="1"/>
    <xf numFmtId="164" fontId="17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/>
    <xf numFmtId="1" fontId="0" fillId="0" borderId="0" xfId="0" applyNumberFormat="1" applyFont="1" applyFill="1"/>
    <xf numFmtId="0" fontId="0" fillId="3" borderId="5" xfId="0" applyFont="1" applyFill="1" applyBorder="1"/>
    <xf numFmtId="164" fontId="17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/>
    <xf numFmtId="0" fontId="0" fillId="0" borderId="5" xfId="0" applyFont="1" applyFill="1" applyBorder="1"/>
    <xf numFmtId="164" fontId="17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/>
    <xf numFmtId="0" fontId="1" fillId="0" borderId="0" xfId="0" applyFont="1" applyFill="1"/>
    <xf numFmtId="0" fontId="1" fillId="0" borderId="16" xfId="0" applyFont="1" applyFill="1" applyBorder="1"/>
    <xf numFmtId="3" fontId="1" fillId="0" borderId="10" xfId="0" applyNumberFormat="1" applyFont="1" applyFill="1" applyBorder="1"/>
    <xf numFmtId="3" fontId="1" fillId="0" borderId="11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Border="1"/>
    <xf numFmtId="0" fontId="0" fillId="0" borderId="0" xfId="0" applyFont="1" applyFill="1" applyBorder="1"/>
    <xf numFmtId="0" fontId="15" fillId="0" borderId="0" xfId="0" applyFont="1" applyFill="1" applyBorder="1" applyAlignment="1" applyProtection="1">
      <alignment vertical="top"/>
      <protection locked="0"/>
    </xf>
    <xf numFmtId="1" fontId="18" fillId="0" borderId="0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horizontal="right" wrapText="1"/>
    </xf>
    <xf numFmtId="0" fontId="14" fillId="0" borderId="17" xfId="0" applyFont="1" applyFill="1" applyBorder="1" applyAlignment="1">
      <alignment horizontal="right" wrapText="1"/>
    </xf>
    <xf numFmtId="0" fontId="14" fillId="0" borderId="18" xfId="0" applyFont="1" applyFill="1" applyBorder="1" applyAlignment="1">
      <alignment horizontal="right" wrapText="1"/>
    </xf>
    <xf numFmtId="0" fontId="16" fillId="0" borderId="0" xfId="0" applyFont="1" applyFill="1" applyBorder="1"/>
    <xf numFmtId="0" fontId="14" fillId="0" borderId="19" xfId="0" applyFont="1" applyFill="1" applyBorder="1" applyAlignment="1">
      <alignment horizontal="right"/>
    </xf>
    <xf numFmtId="0" fontId="14" fillId="0" borderId="20" xfId="0" applyFont="1" applyFill="1" applyBorder="1" applyAlignment="1">
      <alignment horizontal="right"/>
    </xf>
    <xf numFmtId="0" fontId="0" fillId="0" borderId="0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164" fontId="19" fillId="0" borderId="2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vertical="center"/>
    </xf>
    <xf numFmtId="164" fontId="19" fillId="3" borderId="24" xfId="0" applyNumberFormat="1" applyFont="1" applyFill="1" applyBorder="1" applyAlignment="1" applyProtection="1">
      <alignment vertical="center"/>
      <protection locked="0"/>
    </xf>
    <xf numFmtId="0" fontId="0" fillId="0" borderId="23" xfId="0" applyFont="1" applyFill="1" applyBorder="1" applyAlignment="1">
      <alignment vertical="center"/>
    </xf>
    <xf numFmtId="164" fontId="19" fillId="0" borderId="24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vertical="center"/>
    </xf>
    <xf numFmtId="0" fontId="1" fillId="0" borderId="25" xfId="0" applyFont="1" applyFill="1" applyBorder="1" applyAlignment="1">
      <alignment vertical="center"/>
    </xf>
    <xf numFmtId="3" fontId="1" fillId="0" borderId="26" xfId="0" applyNumberFormat="1" applyFont="1" applyFill="1" applyBorder="1" applyAlignment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/>
    <xf numFmtId="0" fontId="8" fillId="0" borderId="12" xfId="0" applyFont="1" applyFill="1" applyBorder="1" applyAlignment="1">
      <alignment horizontal="left" vertical="top"/>
    </xf>
    <xf numFmtId="1" fontId="20" fillId="0" borderId="0" xfId="0" applyNumberFormat="1" applyFont="1" applyFill="1" applyBorder="1" applyAlignment="1" applyProtection="1">
      <alignment horizontal="left" vertical="top"/>
      <protection locked="0"/>
    </xf>
    <xf numFmtId="0" fontId="12" fillId="0" borderId="16" xfId="0" applyFont="1" applyFill="1" applyBorder="1" applyAlignment="1">
      <alignment horizontal="right"/>
    </xf>
    <xf numFmtId="0" fontId="12" fillId="0" borderId="2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right"/>
    </xf>
    <xf numFmtId="0" fontId="13" fillId="0" borderId="11" xfId="0" applyFont="1" applyFill="1" applyBorder="1" applyAlignment="1">
      <alignment horizontal="center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4" fillId="0" borderId="16" xfId="0" applyFont="1" applyFill="1" applyBorder="1" applyAlignment="1">
      <alignment horizontal="right"/>
    </xf>
    <xf numFmtId="0" fontId="14" fillId="0" borderId="11" xfId="0" applyFont="1" applyFill="1" applyBorder="1" applyAlignment="1">
      <alignment horizontal="right" wrapText="1"/>
    </xf>
    <xf numFmtId="0" fontId="11" fillId="0" borderId="16" xfId="0" applyFont="1" applyFill="1" applyBorder="1" applyAlignment="1">
      <alignment horizontal="right"/>
    </xf>
    <xf numFmtId="164" fontId="17" fillId="0" borderId="14" xfId="0" applyNumberFormat="1" applyFont="1" applyFill="1" applyBorder="1" applyAlignment="1" applyProtection="1">
      <alignment vertical="center"/>
      <protection locked="0"/>
    </xf>
    <xf numFmtId="165" fontId="12" fillId="0" borderId="14" xfId="0" applyNumberFormat="1" applyFont="1" applyFill="1" applyBorder="1" applyAlignment="1" applyProtection="1">
      <alignment vertical="center"/>
      <protection locked="0"/>
    </xf>
    <xf numFmtId="3" fontId="1" fillId="0" borderId="15" xfId="0" applyNumberFormat="1" applyFont="1" applyFill="1" applyBorder="1" applyAlignment="1" applyProtection="1">
      <alignment vertical="center"/>
      <protection locked="0"/>
    </xf>
    <xf numFmtId="164" fontId="17" fillId="3" borderId="0" xfId="0" applyNumberFormat="1" applyFont="1" applyFill="1" applyBorder="1" applyAlignment="1" applyProtection="1">
      <alignment vertical="center"/>
      <protection locked="0"/>
    </xf>
    <xf numFmtId="165" fontId="12" fillId="3" borderId="0" xfId="0" applyNumberFormat="1" applyFont="1" applyFill="1" applyBorder="1" applyAlignment="1" applyProtection="1">
      <alignment vertical="center"/>
      <protection locked="0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vertical="center"/>
      <protection locked="0"/>
    </xf>
    <xf numFmtId="165" fontId="12" fillId="0" borderId="0" xfId="0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1" fillId="0" borderId="16" xfId="0" applyFont="1" applyFill="1" applyBorder="1" applyAlignment="1">
      <alignment vertical="center"/>
    </xf>
    <xf numFmtId="3" fontId="1" fillId="0" borderId="10" xfId="0" applyNumberFormat="1" applyFont="1" applyFill="1" applyBorder="1" applyAlignment="1">
      <alignment vertical="center"/>
    </xf>
    <xf numFmtId="165" fontId="21" fillId="0" borderId="10" xfId="0" applyNumberFormat="1" applyFont="1" applyFill="1" applyBorder="1" applyAlignment="1" applyProtection="1">
      <alignment vertical="center"/>
      <protection locked="0"/>
    </xf>
    <xf numFmtId="3" fontId="1" fillId="0" borderId="11" xfId="0" applyNumberFormat="1" applyFont="1" applyFill="1" applyBorder="1" applyAlignment="1">
      <alignment vertical="center"/>
    </xf>
    <xf numFmtId="43" fontId="0" fillId="0" borderId="0" xfId="0" applyNumberFormat="1" applyFont="1" applyFill="1"/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>
      <alignment horizontal="left" indent="2"/>
    </xf>
    <xf numFmtId="1" fontId="18" fillId="0" borderId="13" xfId="0" applyNumberFormat="1" applyFont="1" applyFill="1" applyBorder="1" applyAlignment="1" applyProtection="1">
      <alignment horizontal="left"/>
      <protection locked="0"/>
    </xf>
    <xf numFmtId="0" fontId="1" fillId="0" borderId="14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" fillId="4" borderId="16" xfId="0" applyFont="1" applyFill="1" applyBorder="1"/>
    <xf numFmtId="0" fontId="16" fillId="4" borderId="11" xfId="0" applyFont="1" applyFill="1" applyBorder="1"/>
    <xf numFmtId="3" fontId="22" fillId="0" borderId="15" xfId="0" applyNumberFormat="1" applyFont="1" applyFill="1" applyBorder="1"/>
    <xf numFmtId="0" fontId="0" fillId="0" borderId="27" xfId="0" applyFont="1" applyFill="1" applyBorder="1"/>
    <xf numFmtId="165" fontId="17" fillId="0" borderId="6" xfId="0" applyNumberFormat="1" applyFont="1" applyFill="1" applyBorder="1" applyProtection="1">
      <protection locked="0"/>
    </xf>
    <xf numFmtId="3" fontId="22" fillId="3" borderId="9" xfId="0" applyNumberFormat="1" applyFont="1" applyFill="1" applyBorder="1"/>
    <xf numFmtId="3" fontId="22" fillId="0" borderId="9" xfId="0" applyNumberFormat="1" applyFont="1" applyFill="1" applyBorder="1"/>
    <xf numFmtId="0" fontId="0" fillId="0" borderId="28" xfId="0" applyFont="1" applyFill="1" applyBorder="1"/>
    <xf numFmtId="9" fontId="17" fillId="0" borderId="8" xfId="0" applyNumberFormat="1" applyFont="1" applyFill="1" applyBorder="1" applyProtection="1">
      <protection locked="0"/>
    </xf>
    <xf numFmtId="0" fontId="0" fillId="3" borderId="28" xfId="0" applyFont="1" applyFill="1" applyBorder="1"/>
    <xf numFmtId="3" fontId="23" fillId="0" borderId="10" xfId="0" applyNumberFormat="1" applyFont="1" applyFill="1" applyBorder="1"/>
    <xf numFmtId="0" fontId="0" fillId="0" borderId="0" xfId="0" applyFont="1" applyFill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3" fontId="0" fillId="0" borderId="14" xfId="0" applyNumberFormat="1" applyFont="1" applyFill="1" applyBorder="1" applyProtection="1">
      <protection locked="0"/>
    </xf>
    <xf numFmtId="166" fontId="0" fillId="0" borderId="14" xfId="0" applyNumberFormat="1" applyFont="1" applyFill="1" applyBorder="1" applyProtection="1">
      <protection locked="0"/>
    </xf>
    <xf numFmtId="3" fontId="1" fillId="0" borderId="15" xfId="0" applyNumberFormat="1" applyFont="1" applyFill="1" applyBorder="1" applyProtection="1">
      <protection locked="0"/>
    </xf>
    <xf numFmtId="3" fontId="0" fillId="3" borderId="0" xfId="0" applyNumberFormat="1" applyFont="1" applyFill="1" applyBorder="1" applyProtection="1">
      <protection locked="0"/>
    </xf>
    <xf numFmtId="166" fontId="0" fillId="3" borderId="0" xfId="0" applyNumberFormat="1" applyFont="1" applyFill="1" applyBorder="1" applyProtection="1">
      <protection locked="0"/>
    </xf>
    <xf numFmtId="3" fontId="1" fillId="3" borderId="9" xfId="0" applyNumberFormat="1" applyFont="1" applyFill="1" applyBorder="1" applyProtection="1">
      <protection locked="0"/>
    </xf>
    <xf numFmtId="3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166" fontId="1" fillId="0" borderId="10" xfId="0" applyNumberFormat="1" applyFont="1" applyFill="1" applyBorder="1"/>
    <xf numFmtId="0" fontId="6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10" fillId="0" borderId="12" xfId="0" applyFont="1" applyFill="1" applyBorder="1" applyAlignment="1" applyProtection="1">
      <alignment vertical="center"/>
      <protection locked="0"/>
    </xf>
    <xf numFmtId="0" fontId="6" fillId="0" borderId="12" xfId="0" applyFont="1" applyFill="1" applyBorder="1" applyAlignment="1" applyProtection="1">
      <alignment vertical="top" wrapText="1"/>
      <protection locked="0"/>
    </xf>
    <xf numFmtId="1" fontId="14" fillId="0" borderId="10" xfId="0" applyNumberFormat="1" applyFont="1" applyFill="1" applyBorder="1" applyAlignment="1">
      <alignment horizontal="right" wrapText="1"/>
    </xf>
    <xf numFmtId="1" fontId="14" fillId="0" borderId="2" xfId="0" applyNumberFormat="1" applyFont="1" applyFill="1" applyBorder="1" applyAlignment="1">
      <alignment horizontal="right" wrapText="1"/>
    </xf>
    <xf numFmtId="3" fontId="0" fillId="0" borderId="14" xfId="0" applyNumberFormat="1" applyFont="1" applyFill="1" applyBorder="1"/>
    <xf numFmtId="3" fontId="0" fillId="0" borderId="0" xfId="0" applyNumberFormat="1" applyFont="1" applyFill="1"/>
    <xf numFmtId="3" fontId="0" fillId="3" borderId="0" xfId="0" applyNumberFormat="1" applyFont="1" applyFill="1" applyBorder="1"/>
    <xf numFmtId="3" fontId="0" fillId="0" borderId="0" xfId="0" applyNumberFormat="1" applyFont="1" applyFill="1" applyBorder="1"/>
    <xf numFmtId="0" fontId="15" fillId="0" borderId="0" xfId="0" applyFont="1" applyFill="1" applyBorder="1" applyAlignment="1" applyProtection="1">
      <alignment vertical="top" wrapText="1"/>
      <protection locked="0"/>
    </xf>
    <xf numFmtId="164" fontId="17" fillId="0" borderId="15" xfId="0" applyNumberFormat="1" applyFont="1" applyFill="1" applyBorder="1" applyProtection="1">
      <protection locked="0"/>
    </xf>
    <xf numFmtId="164" fontId="17" fillId="3" borderId="9" xfId="0" applyNumberFormat="1" applyFont="1" applyFill="1" applyBorder="1" applyProtection="1">
      <protection locked="0"/>
    </xf>
    <xf numFmtId="164" fontId="17" fillId="0" borderId="9" xfId="0" applyNumberFormat="1" applyFont="1" applyFill="1" applyBorder="1" applyProtection="1">
      <protection locked="0"/>
    </xf>
    <xf numFmtId="0" fontId="10" fillId="0" borderId="0" xfId="0" applyFont="1" applyFill="1" applyAlignment="1">
      <alignment vertical="top"/>
    </xf>
    <xf numFmtId="0" fontId="8" fillId="0" borderId="0" xfId="0" applyFont="1" applyFill="1" applyBorder="1" applyAlignment="1">
      <alignment horizontal="right"/>
    </xf>
    <xf numFmtId="0" fontId="15" fillId="0" borderId="16" xfId="0" applyFont="1" applyFill="1" applyBorder="1" applyAlignment="1" applyProtection="1">
      <alignment horizontal="left" vertical="top" wrapText="1"/>
      <protection locked="0"/>
    </xf>
    <xf numFmtId="0" fontId="14" fillId="0" borderId="2" xfId="0" applyFont="1" applyFill="1" applyBorder="1" applyAlignment="1">
      <alignment horizontal="right"/>
    </xf>
    <xf numFmtId="0" fontId="16" fillId="0" borderId="2" xfId="0" applyFont="1" applyFill="1" applyBorder="1"/>
    <xf numFmtId="165" fontId="0" fillId="0" borderId="14" xfId="0" applyNumberFormat="1" applyFont="1" applyFill="1" applyBorder="1" applyProtection="1">
      <protection locked="0"/>
    </xf>
    <xf numFmtId="165" fontId="0" fillId="0" borderId="4" xfId="0" applyNumberFormat="1" applyFont="1" applyFill="1" applyBorder="1" applyProtection="1">
      <protection locked="0"/>
    </xf>
    <xf numFmtId="0" fontId="0" fillId="0" borderId="4" xfId="0" applyFont="1" applyFill="1" applyBorder="1" applyAlignment="1">
      <alignment horizontal="left"/>
    </xf>
    <xf numFmtId="165" fontId="0" fillId="3" borderId="0" xfId="0" applyNumberFormat="1" applyFont="1" applyFill="1" applyBorder="1" applyProtection="1">
      <protection locked="0"/>
    </xf>
    <xf numFmtId="165" fontId="0" fillId="3" borderId="6" xfId="0" applyNumberFormat="1" applyFont="1" applyFill="1" applyBorder="1" applyProtection="1">
      <protection locked="0"/>
    </xf>
    <xf numFmtId="0" fontId="0" fillId="3" borderId="6" xfId="0" applyFont="1" applyFill="1" applyBorder="1" applyAlignment="1">
      <alignment horizontal="left"/>
    </xf>
    <xf numFmtId="165" fontId="0" fillId="0" borderId="0" xfId="0" applyNumberFormat="1" applyFont="1" applyFill="1" applyBorder="1" applyProtection="1">
      <protection locked="0"/>
    </xf>
    <xf numFmtId="165" fontId="0" fillId="0" borderId="6" xfId="0" applyNumberFormat="1" applyFont="1" applyFill="1" applyBorder="1" applyProtection="1">
      <protection locked="0"/>
    </xf>
    <xf numFmtId="0" fontId="0" fillId="0" borderId="6" xfId="0" applyFont="1" applyFill="1" applyBorder="1" applyAlignment="1">
      <alignment horizontal="left"/>
    </xf>
    <xf numFmtId="0" fontId="0" fillId="3" borderId="8" xfId="0" applyFont="1" applyFill="1" applyBorder="1" applyAlignment="1">
      <alignment horizontal="left"/>
    </xf>
    <xf numFmtId="165" fontId="1" fillId="0" borderId="10" xfId="0" applyNumberFormat="1" applyFont="1" applyFill="1" applyBorder="1"/>
    <xf numFmtId="165" fontId="1" fillId="0" borderId="2" xfId="0" applyNumberFormat="1" applyFont="1" applyFill="1" applyBorder="1"/>
    <xf numFmtId="0" fontId="1" fillId="0" borderId="2" xfId="0" applyFont="1" applyFill="1" applyBorder="1" applyAlignment="1">
      <alignment horizontal="left"/>
    </xf>
    <xf numFmtId="165" fontId="1" fillId="0" borderId="0" xfId="0" applyNumberFormat="1" applyFont="1" applyFill="1" applyBorder="1"/>
    <xf numFmtId="10" fontId="1" fillId="0" borderId="0" xfId="0" applyNumberFormat="1" applyFont="1" applyFill="1" applyBorder="1"/>
    <xf numFmtId="165" fontId="0" fillId="3" borderId="10" xfId="0" applyNumberFormat="1" applyFont="1" applyFill="1" applyBorder="1"/>
    <xf numFmtId="165" fontId="0" fillId="3" borderId="2" xfId="0" applyNumberFormat="1" applyFont="1" applyFill="1" applyBorder="1"/>
    <xf numFmtId="0" fontId="0" fillId="3" borderId="10" xfId="0" applyFont="1" applyFill="1" applyBorder="1" applyAlignment="1">
      <alignment horizontal="right"/>
    </xf>
    <xf numFmtId="0" fontId="0" fillId="3" borderId="2" xfId="0" applyFont="1" applyFill="1" applyBorder="1" applyAlignment="1">
      <alignment horizontal="right"/>
    </xf>
    <xf numFmtId="0" fontId="22" fillId="0" borderId="0" xfId="0" applyFont="1" applyFill="1" applyBorder="1"/>
    <xf numFmtId="0" fontId="24" fillId="0" borderId="0" xfId="0" applyFont="1" applyFill="1"/>
    <xf numFmtId="165" fontId="0" fillId="0" borderId="0" xfId="0" applyNumberFormat="1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wrapText="1"/>
    </xf>
    <xf numFmtId="0" fontId="1" fillId="3" borderId="3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</cellXfs>
  <cellStyles count="1">
    <cellStyle name="Standard" xfId="0" builtinId="0"/>
  </cellStyles>
  <dxfs count="16"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2"/>
  <sheetViews>
    <sheetView showGridLines="0" tabSelected="1" workbookViewId="0">
      <selection activeCell="A4" sqref="A4:E4"/>
    </sheetView>
  </sheetViews>
  <sheetFormatPr baseColWidth="10" defaultColWidth="11.42578125" defaultRowHeight="12.75" x14ac:dyDescent="0.2"/>
  <cols>
    <col min="1" max="1" width="14.28515625" style="1" customWidth="1"/>
    <col min="2" max="2" width="18.140625" style="1" customWidth="1"/>
    <col min="3" max="3" width="22.85546875" style="1" customWidth="1"/>
    <col min="4" max="4" width="12.85546875" style="1" customWidth="1"/>
    <col min="5" max="5" width="10.140625" style="1" customWidth="1"/>
    <col min="6" max="6" width="11.42578125" style="1" customWidth="1"/>
    <col min="7" max="16384" width="11.42578125" style="1"/>
  </cols>
  <sheetData>
    <row r="1" spans="1:5" ht="54.75" customHeight="1" x14ac:dyDescent="0.4">
      <c r="A1" s="183" t="s">
        <v>0</v>
      </c>
      <c r="B1" s="183"/>
      <c r="C1" s="183"/>
      <c r="D1" s="183"/>
      <c r="E1" s="183"/>
    </row>
    <row r="2" spans="1:5" ht="24.75" customHeight="1" x14ac:dyDescent="0.35">
      <c r="A2" s="182"/>
      <c r="B2" s="182"/>
      <c r="C2" s="182"/>
      <c r="D2" s="182"/>
      <c r="E2" s="182"/>
    </row>
    <row r="3" spans="1:5" ht="18" customHeight="1" x14ac:dyDescent="0.25">
      <c r="A3" s="181" t="str">
        <f>"Bemessungsjahr "&amp;C31</f>
        <v>Bemessungsjahr 2013</v>
      </c>
      <c r="B3" s="181"/>
      <c r="C3" s="181"/>
      <c r="D3" s="181"/>
      <c r="E3" s="181"/>
    </row>
    <row r="4" spans="1:5" ht="18" customHeight="1" x14ac:dyDescent="0.25">
      <c r="A4" s="181" t="str">
        <f>"Referenzjahr "&amp;C30</f>
        <v>Referenzjahr 2017</v>
      </c>
      <c r="B4" s="181"/>
      <c r="C4" s="181"/>
      <c r="D4" s="181"/>
      <c r="E4" s="181"/>
    </row>
    <row r="12" spans="1:5" x14ac:dyDescent="0.2">
      <c r="B12" s="2" t="s">
        <v>1</v>
      </c>
      <c r="C12" s="2" t="s">
        <v>2</v>
      </c>
      <c r="D12" s="3"/>
    </row>
    <row r="13" spans="1:5" x14ac:dyDescent="0.2">
      <c r="B13" s="4" t="s">
        <v>3</v>
      </c>
      <c r="C13" s="4" t="s">
        <v>4</v>
      </c>
      <c r="D13" s="5"/>
    </row>
    <row r="14" spans="1:5" x14ac:dyDescent="0.2">
      <c r="B14" s="4" t="s">
        <v>5</v>
      </c>
      <c r="C14" s="4" t="s">
        <v>6</v>
      </c>
      <c r="D14" s="5"/>
    </row>
    <row r="15" spans="1:5" x14ac:dyDescent="0.2">
      <c r="B15" s="4" t="s">
        <v>7</v>
      </c>
      <c r="C15" s="4" t="s">
        <v>8</v>
      </c>
      <c r="D15" s="5"/>
    </row>
    <row r="16" spans="1:5" x14ac:dyDescent="0.2">
      <c r="B16" s="4" t="s">
        <v>9</v>
      </c>
      <c r="C16" s="4" t="s">
        <v>10</v>
      </c>
      <c r="D16" s="5"/>
    </row>
    <row r="17" spans="2:4" x14ac:dyDescent="0.2">
      <c r="B17" s="4" t="s">
        <v>11</v>
      </c>
      <c r="C17" s="4" t="s">
        <v>12</v>
      </c>
      <c r="D17" s="5"/>
    </row>
    <row r="18" spans="2:4" x14ac:dyDescent="0.2">
      <c r="B18" s="4" t="s">
        <v>13</v>
      </c>
      <c r="C18" s="4" t="s">
        <v>14</v>
      </c>
      <c r="D18" s="5"/>
    </row>
    <row r="19" spans="2:4" x14ac:dyDescent="0.2">
      <c r="B19" s="4" t="s">
        <v>15</v>
      </c>
      <c r="C19" s="4" t="s">
        <v>16</v>
      </c>
      <c r="D19" s="5"/>
    </row>
    <row r="20" spans="2:4" x14ac:dyDescent="0.2">
      <c r="B20" s="4" t="s">
        <v>17</v>
      </c>
      <c r="C20" s="4" t="s">
        <v>18</v>
      </c>
      <c r="D20" s="5"/>
    </row>
    <row r="25" spans="2:4" x14ac:dyDescent="0.2">
      <c r="B25" s="6" t="s">
        <v>19</v>
      </c>
      <c r="C25" s="7"/>
    </row>
    <row r="26" spans="2:4" x14ac:dyDescent="0.2">
      <c r="B26" s="8" t="s">
        <v>20</v>
      </c>
      <c r="C26" s="9" t="s">
        <v>19</v>
      </c>
    </row>
    <row r="27" spans="2:4" x14ac:dyDescent="0.2">
      <c r="B27" s="10" t="s">
        <v>21</v>
      </c>
      <c r="C27" s="11" t="s">
        <v>22</v>
      </c>
    </row>
    <row r="28" spans="2:4" x14ac:dyDescent="0.2">
      <c r="B28" s="10" t="s">
        <v>23</v>
      </c>
      <c r="C28" s="11" t="s">
        <v>24</v>
      </c>
    </row>
    <row r="29" spans="2:4" x14ac:dyDescent="0.2">
      <c r="B29" s="10" t="s">
        <v>25</v>
      </c>
      <c r="C29" s="11" t="s">
        <v>26</v>
      </c>
    </row>
    <row r="30" spans="2:4" x14ac:dyDescent="0.2">
      <c r="B30" s="10" t="s">
        <v>27</v>
      </c>
      <c r="C30" s="11">
        <v>2017</v>
      </c>
    </row>
    <row r="31" spans="2:4" x14ac:dyDescent="0.2">
      <c r="B31" s="12" t="s">
        <v>28</v>
      </c>
      <c r="C31" s="13">
        <v>2013</v>
      </c>
    </row>
    <row r="32" spans="2:4" x14ac:dyDescent="0.2">
      <c r="C32" s="14" t="s">
        <v>29</v>
      </c>
    </row>
  </sheetData>
  <mergeCells count="4">
    <mergeCell ref="A4:E4"/>
    <mergeCell ref="A3:E3"/>
    <mergeCell ref="A2:E2"/>
    <mergeCell ref="A1:E1"/>
  </mergeCells>
  <conditionalFormatting sqref="C26:C31">
    <cfRule type="expression" dxfId="15" priority="1" stopIfTrue="1">
      <formula>ISBLANK(C26)</formula>
    </cfRule>
  </conditionalFormatting>
  <printOptions verticalCentered="1"/>
  <pageMargins left="1.1417322834645669" right="0.78740157480314965" top="1.8897637795275593" bottom="0.82677165354330717" header="0.47244094488188981" footer="0.19685039370078741"/>
  <pageSetup paperSize="9" r:id="rId1"/>
  <headerFooter>
    <oddHeader>&amp;L&amp;G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6"/>
  <sheetViews>
    <sheetView showGridLines="0" workbookViewId="0"/>
  </sheetViews>
  <sheetFormatPr baseColWidth="10" defaultColWidth="9.140625" defaultRowHeight="12.75" x14ac:dyDescent="0.2"/>
  <cols>
    <col min="1" max="1" width="1.28515625" style="1" customWidth="1"/>
    <col min="2" max="2" width="16.42578125" style="1" customWidth="1"/>
    <col min="3" max="5" width="15.42578125" style="1" customWidth="1"/>
    <col min="6" max="8" width="17.140625" style="1" customWidth="1"/>
    <col min="9" max="10" width="20.42578125" style="1" customWidth="1"/>
  </cols>
  <sheetData>
    <row r="1" spans="1:12" ht="32.25" customHeight="1" x14ac:dyDescent="0.2">
      <c r="A1" s="15"/>
      <c r="B1" s="16" t="s">
        <v>4</v>
      </c>
      <c r="D1" s="17"/>
      <c r="E1" s="18"/>
      <c r="F1" s="19">
        <v>2013</v>
      </c>
      <c r="G1" s="20" t="str">
        <f>Info!A4</f>
        <v>Referenzjahr 2017</v>
      </c>
      <c r="J1" s="21" t="str">
        <f>Info!$C$28</f>
        <v>FA_2017_20160519</v>
      </c>
    </row>
    <row r="2" spans="1:12" s="22" customFormat="1" x14ac:dyDescent="0.2">
      <c r="A2" s="23"/>
      <c r="B2" s="24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5" t="s">
        <v>37</v>
      </c>
      <c r="J2" s="26" t="s">
        <v>38</v>
      </c>
    </row>
    <row r="3" spans="1:12" s="27" customFormat="1" ht="11.25" customHeight="1" x14ac:dyDescent="0.2">
      <c r="A3" s="28"/>
      <c r="B3" s="29" t="s">
        <v>39</v>
      </c>
      <c r="C3" s="30"/>
      <c r="D3" s="30"/>
      <c r="E3" s="30"/>
      <c r="F3" s="30"/>
      <c r="G3" s="31"/>
      <c r="H3" s="31"/>
      <c r="I3" s="32"/>
      <c r="J3" s="33" t="s">
        <v>40</v>
      </c>
    </row>
    <row r="4" spans="1:12" ht="93.75" customHeight="1" x14ac:dyDescent="0.2">
      <c r="A4" s="34"/>
      <c r="B4" s="35"/>
      <c r="C4" s="36" t="s">
        <v>41</v>
      </c>
      <c r="D4" s="36" t="s">
        <v>42</v>
      </c>
      <c r="E4" s="37" t="s">
        <v>43</v>
      </c>
      <c r="F4" s="36" t="s">
        <v>44</v>
      </c>
      <c r="G4" s="36" t="s">
        <v>45</v>
      </c>
      <c r="H4" s="36" t="s">
        <v>46</v>
      </c>
      <c r="I4" s="36" t="s">
        <v>47</v>
      </c>
      <c r="J4" s="38" t="s">
        <v>48</v>
      </c>
    </row>
    <row r="5" spans="1:12" s="39" customFormat="1" ht="22.5" customHeight="1" x14ac:dyDescent="0.2">
      <c r="A5" s="40"/>
      <c r="B5" s="41" t="s">
        <v>49</v>
      </c>
      <c r="C5" s="42" t="s">
        <v>50</v>
      </c>
      <c r="D5" s="42" t="s">
        <v>50</v>
      </c>
      <c r="E5" s="42" t="s">
        <v>51</v>
      </c>
      <c r="F5" s="42" t="s">
        <v>50</v>
      </c>
      <c r="G5" s="42" t="s">
        <v>50</v>
      </c>
      <c r="H5" s="42" t="s">
        <v>50</v>
      </c>
      <c r="I5" s="42" t="s">
        <v>50</v>
      </c>
      <c r="J5" s="43"/>
    </row>
    <row r="6" spans="1:12" s="39" customFormat="1" ht="11.25" customHeight="1" x14ac:dyDescent="0.2">
      <c r="A6" s="40"/>
      <c r="B6" s="41" t="s">
        <v>52</v>
      </c>
      <c r="C6" s="41"/>
      <c r="D6" s="41" t="s">
        <v>53</v>
      </c>
      <c r="E6" s="41" t="s">
        <v>54</v>
      </c>
      <c r="F6" s="41"/>
      <c r="G6" s="41" t="s">
        <v>53</v>
      </c>
      <c r="H6" s="41"/>
      <c r="I6" s="41" t="s">
        <v>53</v>
      </c>
      <c r="J6" s="43" t="s">
        <v>53</v>
      </c>
    </row>
    <row r="7" spans="1:12" x14ac:dyDescent="0.2">
      <c r="B7" s="44" t="s">
        <v>55</v>
      </c>
      <c r="C7" s="45">
        <v>872228</v>
      </c>
      <c r="D7" s="45">
        <v>57686139.799999997</v>
      </c>
      <c r="E7" s="45">
        <v>30800</v>
      </c>
      <c r="F7" s="45">
        <v>259510</v>
      </c>
      <c r="G7" s="45">
        <v>3164329.9</v>
      </c>
      <c r="H7" s="45">
        <v>612718</v>
      </c>
      <c r="I7" s="45">
        <v>54521809.899999999</v>
      </c>
      <c r="J7" s="46">
        <f t="shared" ref="J7:J32" si="0">I7-(E7/1000*H7)</f>
        <v>35650095.5</v>
      </c>
      <c r="K7" s="1"/>
      <c r="L7" s="47"/>
    </row>
    <row r="8" spans="1:12" x14ac:dyDescent="0.2">
      <c r="B8" s="48" t="s">
        <v>56</v>
      </c>
      <c r="C8" s="49">
        <v>635951</v>
      </c>
      <c r="D8" s="49">
        <v>31355087.199999999</v>
      </c>
      <c r="E8" s="49">
        <v>30800</v>
      </c>
      <c r="F8" s="49">
        <v>226857</v>
      </c>
      <c r="G8" s="49">
        <v>2563771.5</v>
      </c>
      <c r="H8" s="49">
        <v>409094</v>
      </c>
      <c r="I8" s="49">
        <v>28791315.699999999</v>
      </c>
      <c r="J8" s="50">
        <f t="shared" si="0"/>
        <v>16191220.499999998</v>
      </c>
      <c r="K8" s="1"/>
      <c r="L8" s="47"/>
    </row>
    <row r="9" spans="1:12" x14ac:dyDescent="0.2">
      <c r="B9" s="51" t="s">
        <v>57</v>
      </c>
      <c r="C9" s="52">
        <v>230186</v>
      </c>
      <c r="D9" s="52">
        <v>12858113.199999999</v>
      </c>
      <c r="E9" s="52">
        <v>30800</v>
      </c>
      <c r="F9" s="52">
        <v>71099</v>
      </c>
      <c r="G9" s="52">
        <v>970089.1</v>
      </c>
      <c r="H9" s="52">
        <v>159087</v>
      </c>
      <c r="I9" s="52">
        <v>11888024.1</v>
      </c>
      <c r="J9" s="53">
        <f t="shared" si="0"/>
        <v>6988144.4999999991</v>
      </c>
      <c r="K9" s="1"/>
      <c r="L9" s="47"/>
    </row>
    <row r="10" spans="1:12" x14ac:dyDescent="0.2">
      <c r="B10" s="48" t="s">
        <v>58</v>
      </c>
      <c r="C10" s="49">
        <v>20659</v>
      </c>
      <c r="D10" s="49">
        <v>1012838.4</v>
      </c>
      <c r="E10" s="49">
        <v>30800</v>
      </c>
      <c r="F10" s="49">
        <v>6607</v>
      </c>
      <c r="G10" s="49">
        <v>95209.9</v>
      </c>
      <c r="H10" s="49">
        <v>14052</v>
      </c>
      <c r="I10" s="49">
        <v>917628.5</v>
      </c>
      <c r="J10" s="50">
        <f t="shared" si="0"/>
        <v>484826.89999999997</v>
      </c>
      <c r="K10" s="1"/>
      <c r="L10" s="47"/>
    </row>
    <row r="11" spans="1:12" x14ac:dyDescent="0.2">
      <c r="B11" s="51" t="s">
        <v>59</v>
      </c>
      <c r="C11" s="52">
        <v>90670</v>
      </c>
      <c r="D11" s="52">
        <v>7691905.2999999998</v>
      </c>
      <c r="E11" s="52">
        <v>30800</v>
      </c>
      <c r="F11" s="52">
        <v>26276</v>
      </c>
      <c r="G11" s="52">
        <v>344654.8</v>
      </c>
      <c r="H11" s="52">
        <v>64394</v>
      </c>
      <c r="I11" s="52">
        <v>7347250.5</v>
      </c>
      <c r="J11" s="53">
        <f t="shared" si="0"/>
        <v>5363915.3</v>
      </c>
      <c r="K11" s="1"/>
      <c r="L11" s="47"/>
    </row>
    <row r="12" spans="1:12" x14ac:dyDescent="0.2">
      <c r="B12" s="48" t="s">
        <v>60</v>
      </c>
      <c r="C12" s="49">
        <v>22142</v>
      </c>
      <c r="D12" s="49">
        <v>1422268.3</v>
      </c>
      <c r="E12" s="49">
        <v>30800</v>
      </c>
      <c r="F12" s="49">
        <v>7198</v>
      </c>
      <c r="G12" s="49">
        <v>97907.8</v>
      </c>
      <c r="H12" s="49">
        <v>14944</v>
      </c>
      <c r="I12" s="49">
        <v>1324360.5</v>
      </c>
      <c r="J12" s="50">
        <f t="shared" si="0"/>
        <v>864085.3</v>
      </c>
      <c r="K12" s="1"/>
      <c r="L12" s="47"/>
    </row>
    <row r="13" spans="1:12" x14ac:dyDescent="0.2">
      <c r="B13" s="51" t="s">
        <v>61</v>
      </c>
      <c r="C13" s="52">
        <v>25361</v>
      </c>
      <c r="D13" s="52">
        <v>1907571.9</v>
      </c>
      <c r="E13" s="52">
        <v>30800</v>
      </c>
      <c r="F13" s="52">
        <v>6888</v>
      </c>
      <c r="G13" s="52">
        <v>99271.1</v>
      </c>
      <c r="H13" s="52">
        <v>18473</v>
      </c>
      <c r="I13" s="52">
        <v>1808300.8</v>
      </c>
      <c r="J13" s="53">
        <f t="shared" si="0"/>
        <v>1239332.3999999999</v>
      </c>
      <c r="K13" s="1"/>
      <c r="L13" s="47"/>
    </row>
    <row r="14" spans="1:12" x14ac:dyDescent="0.2">
      <c r="B14" s="48" t="s">
        <v>62</v>
      </c>
      <c r="C14" s="49">
        <v>23411</v>
      </c>
      <c r="D14" s="49">
        <v>1204450.7</v>
      </c>
      <c r="E14" s="49">
        <v>30800</v>
      </c>
      <c r="F14" s="49">
        <v>7769</v>
      </c>
      <c r="G14" s="49">
        <v>111347.9</v>
      </c>
      <c r="H14" s="49">
        <v>15642</v>
      </c>
      <c r="I14" s="49">
        <v>1093102.8</v>
      </c>
      <c r="J14" s="50">
        <f t="shared" si="0"/>
        <v>611329.19999999995</v>
      </c>
      <c r="K14" s="1"/>
      <c r="L14" s="47"/>
    </row>
    <row r="15" spans="1:12" x14ac:dyDescent="0.2">
      <c r="B15" s="51" t="s">
        <v>63</v>
      </c>
      <c r="C15" s="52">
        <v>69522</v>
      </c>
      <c r="D15" s="52">
        <v>6503004.2999999998</v>
      </c>
      <c r="E15" s="52">
        <v>30800</v>
      </c>
      <c r="F15" s="52">
        <v>17515</v>
      </c>
      <c r="G15" s="52">
        <v>208607.9</v>
      </c>
      <c r="H15" s="52">
        <v>52007</v>
      </c>
      <c r="I15" s="52">
        <v>6294396.4000000004</v>
      </c>
      <c r="J15" s="53">
        <f t="shared" si="0"/>
        <v>4692580.8000000007</v>
      </c>
      <c r="K15" s="1"/>
      <c r="L15" s="47"/>
    </row>
    <row r="16" spans="1:12" x14ac:dyDescent="0.2">
      <c r="B16" s="48" t="s">
        <v>64</v>
      </c>
      <c r="C16" s="49">
        <v>170328</v>
      </c>
      <c r="D16" s="49">
        <v>9061062.1999999993</v>
      </c>
      <c r="E16" s="49">
        <v>30800</v>
      </c>
      <c r="F16" s="49">
        <v>58511</v>
      </c>
      <c r="G16" s="49">
        <v>736968.5</v>
      </c>
      <c r="H16" s="49">
        <v>111817</v>
      </c>
      <c r="I16" s="49">
        <v>8324093.7000000002</v>
      </c>
      <c r="J16" s="50">
        <f t="shared" si="0"/>
        <v>4880130.0999999996</v>
      </c>
      <c r="K16" s="1"/>
      <c r="L16" s="47"/>
    </row>
    <row r="17" spans="2:12" x14ac:dyDescent="0.2">
      <c r="B17" s="51" t="s">
        <v>65</v>
      </c>
      <c r="C17" s="52">
        <v>163910</v>
      </c>
      <c r="D17" s="52">
        <v>8649023.3000000007</v>
      </c>
      <c r="E17" s="52">
        <v>30800</v>
      </c>
      <c r="F17" s="52">
        <v>52014</v>
      </c>
      <c r="G17" s="52">
        <v>629842.4</v>
      </c>
      <c r="H17" s="52">
        <v>111896</v>
      </c>
      <c r="I17" s="52">
        <v>8019180.9000000004</v>
      </c>
      <c r="J17" s="53">
        <f t="shared" si="0"/>
        <v>4572784.0999999996</v>
      </c>
      <c r="K17" s="1"/>
      <c r="L17" s="47"/>
    </row>
    <row r="18" spans="2:12" x14ac:dyDescent="0.2">
      <c r="B18" s="48" t="s">
        <v>66</v>
      </c>
      <c r="C18" s="49">
        <v>123212</v>
      </c>
      <c r="D18" s="49">
        <v>7744870.2000000002</v>
      </c>
      <c r="E18" s="49">
        <v>30800</v>
      </c>
      <c r="F18" s="49">
        <v>43496</v>
      </c>
      <c r="G18" s="49">
        <v>551566.9</v>
      </c>
      <c r="H18" s="49">
        <v>79716</v>
      </c>
      <c r="I18" s="49">
        <v>7193303.2999999998</v>
      </c>
      <c r="J18" s="50">
        <f t="shared" si="0"/>
        <v>4738050.5</v>
      </c>
      <c r="K18" s="1"/>
      <c r="L18" s="47"/>
    </row>
    <row r="19" spans="2:12" x14ac:dyDescent="0.2">
      <c r="B19" s="51" t="s">
        <v>67</v>
      </c>
      <c r="C19" s="52">
        <v>167319</v>
      </c>
      <c r="D19" s="52">
        <v>10781786.5</v>
      </c>
      <c r="E19" s="52">
        <v>30800</v>
      </c>
      <c r="F19" s="52">
        <v>46280</v>
      </c>
      <c r="G19" s="52">
        <v>539853.80000000005</v>
      </c>
      <c r="H19" s="52">
        <v>121039</v>
      </c>
      <c r="I19" s="52">
        <v>10241932.699999999</v>
      </c>
      <c r="J19" s="53">
        <f t="shared" si="0"/>
        <v>6513931.4999999991</v>
      </c>
      <c r="K19" s="1"/>
      <c r="L19" s="47"/>
    </row>
    <row r="20" spans="2:12" x14ac:dyDescent="0.2">
      <c r="B20" s="48" t="s">
        <v>68</v>
      </c>
      <c r="C20" s="49">
        <v>47285</v>
      </c>
      <c r="D20" s="49">
        <v>2506838.4</v>
      </c>
      <c r="E20" s="49">
        <v>30800</v>
      </c>
      <c r="F20" s="49">
        <v>15279</v>
      </c>
      <c r="G20" s="49">
        <v>209487.6</v>
      </c>
      <c r="H20" s="49">
        <v>32006</v>
      </c>
      <c r="I20" s="49">
        <v>2297350.7999999998</v>
      </c>
      <c r="J20" s="50">
        <f t="shared" si="0"/>
        <v>1311565.9999999998</v>
      </c>
      <c r="K20" s="1"/>
      <c r="L20" s="47"/>
    </row>
    <row r="21" spans="2:12" x14ac:dyDescent="0.2">
      <c r="B21" s="51" t="s">
        <v>69</v>
      </c>
      <c r="C21" s="52">
        <v>32322</v>
      </c>
      <c r="D21" s="52">
        <v>1748969.2</v>
      </c>
      <c r="E21" s="52">
        <v>30800</v>
      </c>
      <c r="F21" s="52">
        <v>10867</v>
      </c>
      <c r="G21" s="52">
        <v>149661.9</v>
      </c>
      <c r="H21" s="52">
        <v>21455</v>
      </c>
      <c r="I21" s="52">
        <v>1599307.3</v>
      </c>
      <c r="J21" s="53">
        <f t="shared" si="0"/>
        <v>938493.3</v>
      </c>
      <c r="K21" s="1"/>
      <c r="L21" s="47"/>
    </row>
    <row r="22" spans="2:12" x14ac:dyDescent="0.2">
      <c r="B22" s="48" t="s">
        <v>70</v>
      </c>
      <c r="C22" s="49">
        <v>9236</v>
      </c>
      <c r="D22" s="49">
        <v>516322.4</v>
      </c>
      <c r="E22" s="49">
        <v>30800</v>
      </c>
      <c r="F22" s="49">
        <v>3044</v>
      </c>
      <c r="G22" s="49">
        <v>42384.1</v>
      </c>
      <c r="H22" s="49">
        <v>6192</v>
      </c>
      <c r="I22" s="49">
        <v>473938.3</v>
      </c>
      <c r="J22" s="50">
        <f t="shared" si="0"/>
        <v>283224.69999999995</v>
      </c>
      <c r="K22" s="1"/>
      <c r="L22" s="47"/>
    </row>
    <row r="23" spans="2:12" x14ac:dyDescent="0.2">
      <c r="B23" s="51" t="s">
        <v>71</v>
      </c>
      <c r="C23" s="52">
        <v>289841</v>
      </c>
      <c r="D23" s="52">
        <v>14983347.9</v>
      </c>
      <c r="E23" s="52">
        <v>30800</v>
      </c>
      <c r="F23" s="52">
        <v>95804</v>
      </c>
      <c r="G23" s="52">
        <v>1325579.7</v>
      </c>
      <c r="H23" s="52">
        <v>194037</v>
      </c>
      <c r="I23" s="52">
        <v>13657768.199999999</v>
      </c>
      <c r="J23" s="53">
        <f t="shared" si="0"/>
        <v>7681428.5999999987</v>
      </c>
      <c r="K23" s="1"/>
      <c r="L23" s="47"/>
    </row>
    <row r="24" spans="2:12" x14ac:dyDescent="0.2">
      <c r="B24" s="48" t="s">
        <v>72</v>
      </c>
      <c r="C24" s="49">
        <v>127631</v>
      </c>
      <c r="D24" s="49">
        <v>6320177.4000000004</v>
      </c>
      <c r="E24" s="49">
        <v>30800</v>
      </c>
      <c r="F24" s="49">
        <v>49388</v>
      </c>
      <c r="G24" s="49">
        <v>562346.80000000005</v>
      </c>
      <c r="H24" s="49">
        <v>78243</v>
      </c>
      <c r="I24" s="49">
        <v>5757830.5999999996</v>
      </c>
      <c r="J24" s="50">
        <f t="shared" si="0"/>
        <v>3347946.1999999997</v>
      </c>
      <c r="K24" s="1"/>
      <c r="L24" s="47"/>
    </row>
    <row r="25" spans="2:12" x14ac:dyDescent="0.2">
      <c r="B25" s="51" t="s">
        <v>73</v>
      </c>
      <c r="C25" s="52">
        <v>370463</v>
      </c>
      <c r="D25" s="52">
        <v>21744247.199999999</v>
      </c>
      <c r="E25" s="52">
        <v>30800</v>
      </c>
      <c r="F25" s="52">
        <v>98593</v>
      </c>
      <c r="G25" s="52">
        <v>1311836.5</v>
      </c>
      <c r="H25" s="52">
        <v>271870</v>
      </c>
      <c r="I25" s="52">
        <v>20432410.699999999</v>
      </c>
      <c r="J25" s="53">
        <f t="shared" si="0"/>
        <v>12058814.699999999</v>
      </c>
      <c r="K25" s="1"/>
      <c r="L25" s="47"/>
    </row>
    <row r="26" spans="2:12" x14ac:dyDescent="0.2">
      <c r="B26" s="48" t="s">
        <v>74</v>
      </c>
      <c r="C26" s="49">
        <v>152496</v>
      </c>
      <c r="D26" s="49">
        <v>8399348.0999999996</v>
      </c>
      <c r="E26" s="49">
        <v>30800</v>
      </c>
      <c r="F26" s="49">
        <v>46793</v>
      </c>
      <c r="G26" s="49">
        <v>649561.1</v>
      </c>
      <c r="H26" s="49">
        <v>105703</v>
      </c>
      <c r="I26" s="49">
        <v>7749787</v>
      </c>
      <c r="J26" s="50">
        <f t="shared" si="0"/>
        <v>4494134.5999999996</v>
      </c>
      <c r="K26" s="1"/>
      <c r="L26" s="47"/>
    </row>
    <row r="27" spans="2:12" x14ac:dyDescent="0.2">
      <c r="B27" s="51" t="s">
        <v>75</v>
      </c>
      <c r="C27" s="52">
        <v>220667</v>
      </c>
      <c r="D27" s="52">
        <v>11648889.199999999</v>
      </c>
      <c r="E27" s="52">
        <v>30800</v>
      </c>
      <c r="F27" s="52">
        <v>90543</v>
      </c>
      <c r="G27" s="52">
        <v>1129635.3</v>
      </c>
      <c r="H27" s="52">
        <v>130124</v>
      </c>
      <c r="I27" s="52">
        <v>10519253.9</v>
      </c>
      <c r="J27" s="53">
        <f t="shared" si="0"/>
        <v>6511434.7000000002</v>
      </c>
      <c r="K27" s="1"/>
      <c r="L27" s="47"/>
    </row>
    <row r="28" spans="2:12" x14ac:dyDescent="0.2">
      <c r="B28" s="48" t="s">
        <v>76</v>
      </c>
      <c r="C28" s="49">
        <v>429423</v>
      </c>
      <c r="D28" s="49">
        <v>26391601.399999999</v>
      </c>
      <c r="E28" s="49">
        <v>30800</v>
      </c>
      <c r="F28" s="49">
        <v>153452</v>
      </c>
      <c r="G28" s="49">
        <v>1733330</v>
      </c>
      <c r="H28" s="49">
        <v>275971</v>
      </c>
      <c r="I28" s="49">
        <v>24658271.399999999</v>
      </c>
      <c r="J28" s="50">
        <f t="shared" si="0"/>
        <v>16158364.599999998</v>
      </c>
      <c r="K28" s="1"/>
      <c r="L28" s="47"/>
    </row>
    <row r="29" spans="2:12" x14ac:dyDescent="0.2">
      <c r="B29" s="51" t="s">
        <v>77</v>
      </c>
      <c r="C29" s="52">
        <v>230829</v>
      </c>
      <c r="D29" s="52">
        <v>9728915.9000000004</v>
      </c>
      <c r="E29" s="52">
        <v>30800</v>
      </c>
      <c r="F29" s="52">
        <v>106618</v>
      </c>
      <c r="G29" s="52">
        <v>1004320.4</v>
      </c>
      <c r="H29" s="52">
        <v>124211</v>
      </c>
      <c r="I29" s="52">
        <v>8724595.5</v>
      </c>
      <c r="J29" s="53">
        <f t="shared" si="0"/>
        <v>4898896.6999999993</v>
      </c>
      <c r="K29" s="1"/>
      <c r="L29" s="47"/>
    </row>
    <row r="30" spans="2:12" x14ac:dyDescent="0.2">
      <c r="B30" s="48" t="s">
        <v>78</v>
      </c>
      <c r="C30" s="49">
        <v>104981</v>
      </c>
      <c r="D30" s="49">
        <v>5283623.3</v>
      </c>
      <c r="E30" s="49">
        <v>30800</v>
      </c>
      <c r="F30" s="49">
        <v>38790</v>
      </c>
      <c r="G30" s="49">
        <v>466180.4</v>
      </c>
      <c r="H30" s="49">
        <v>66191</v>
      </c>
      <c r="I30" s="49">
        <v>4817442.9000000004</v>
      </c>
      <c r="J30" s="50">
        <f t="shared" si="0"/>
        <v>2778760.1000000006</v>
      </c>
      <c r="K30" s="1"/>
      <c r="L30" s="47"/>
    </row>
    <row r="31" spans="2:12" x14ac:dyDescent="0.2">
      <c r="B31" s="51" t="s">
        <v>79</v>
      </c>
      <c r="C31" s="52">
        <v>258615</v>
      </c>
      <c r="D31" s="52">
        <v>18017955.5</v>
      </c>
      <c r="E31" s="52">
        <v>30800</v>
      </c>
      <c r="F31" s="52">
        <v>97521</v>
      </c>
      <c r="G31" s="52">
        <v>1027458</v>
      </c>
      <c r="H31" s="52">
        <v>161094</v>
      </c>
      <c r="I31" s="52">
        <v>16990497.5</v>
      </c>
      <c r="J31" s="53">
        <f t="shared" si="0"/>
        <v>12028802.300000001</v>
      </c>
      <c r="K31" s="1"/>
      <c r="L31" s="47"/>
    </row>
    <row r="32" spans="2:12" x14ac:dyDescent="0.2">
      <c r="B32" s="48" t="s">
        <v>80</v>
      </c>
      <c r="C32" s="49">
        <v>44245</v>
      </c>
      <c r="D32" s="49">
        <v>1973416.5</v>
      </c>
      <c r="E32" s="49">
        <v>30800</v>
      </c>
      <c r="F32" s="49">
        <v>17430</v>
      </c>
      <c r="G32" s="49">
        <v>222721.8</v>
      </c>
      <c r="H32" s="49">
        <v>26815</v>
      </c>
      <c r="I32" s="49">
        <v>1750694.7</v>
      </c>
      <c r="J32" s="50">
        <f t="shared" si="0"/>
        <v>924792.7</v>
      </c>
      <c r="K32" s="1"/>
      <c r="L32" s="47"/>
    </row>
    <row r="33" spans="2:12" s="54" customFormat="1" x14ac:dyDescent="0.2">
      <c r="B33" s="55" t="s">
        <v>81</v>
      </c>
      <c r="C33" s="56">
        <f>SUM(C7:C32)</f>
        <v>4932933</v>
      </c>
      <c r="D33" s="56">
        <f>SUM(D7:D32)</f>
        <v>287141773.70000005</v>
      </c>
      <c r="E33" s="56">
        <f>AVERAGE(E7:E32)</f>
        <v>30800</v>
      </c>
      <c r="F33" s="56">
        <f>SUM(F7:F32)</f>
        <v>1654142</v>
      </c>
      <c r="G33" s="56">
        <f>SUM(G7:G32)</f>
        <v>19947925.099999998</v>
      </c>
      <c r="H33" s="56">
        <f>SUM(H7:H32)</f>
        <v>3278791</v>
      </c>
      <c r="I33" s="56">
        <f>SUM(I7:I32)</f>
        <v>267193848.59999999</v>
      </c>
      <c r="J33" s="57">
        <f>SUM(J7:J32)</f>
        <v>166207085.79999995</v>
      </c>
      <c r="L33" s="58"/>
    </row>
    <row r="34" spans="2:12" x14ac:dyDescent="0.2">
      <c r="B34" s="59"/>
      <c r="K34" s="1"/>
    </row>
    <row r="35" spans="2:12" x14ac:dyDescent="0.2">
      <c r="K35" s="1"/>
    </row>
    <row r="36" spans="2:12" x14ac:dyDescent="0.2">
      <c r="K36" s="1"/>
    </row>
  </sheetData>
  <conditionalFormatting sqref="F1">
    <cfRule type="expression" dxfId="14" priority="1" stopIfTrue="1">
      <formula>ISBLANK(F1)</formula>
    </cfRule>
  </conditionalFormatting>
  <conditionalFormatting sqref="C7:I32">
    <cfRule type="expression" dxfId="13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4" orientation="landscape" r:id="rId1"/>
  <headerFooter>
    <oddHeader>&amp;L&amp;F&amp;R&amp;A</oddHeader>
    <oddFooter>&amp;CSeite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D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5703125" style="1" customWidth="1"/>
    <col min="3" max="3" width="29.85546875" style="1" customWidth="1"/>
    <col min="4" max="4" width="9.5703125" style="1" customWidth="1"/>
  </cols>
  <sheetData>
    <row r="1" spans="1:4" ht="20.25" customHeight="1" x14ac:dyDescent="0.3">
      <c r="B1" s="61" t="s">
        <v>6</v>
      </c>
      <c r="C1" s="61"/>
      <c r="D1" s="62">
        <v>2013</v>
      </c>
    </row>
    <row r="2" spans="1:4" ht="15.75" customHeight="1" x14ac:dyDescent="0.25">
      <c r="B2" s="63" t="str">
        <f>Info!A4</f>
        <v>Referenzjahr 2017</v>
      </c>
      <c r="C2" s="64"/>
    </row>
    <row r="3" spans="1:4" ht="19.5" customHeight="1" x14ac:dyDescent="0.2">
      <c r="A3" s="65"/>
      <c r="B3" s="60"/>
      <c r="C3" s="21" t="str">
        <f>Info!$C$28</f>
        <v>FA_2017_20160519</v>
      </c>
    </row>
    <row r="4" spans="1:4" ht="38.25" customHeight="1" x14ac:dyDescent="0.2">
      <c r="A4" s="65"/>
      <c r="B4" s="4"/>
      <c r="C4" s="66" t="s">
        <v>82</v>
      </c>
    </row>
    <row r="5" spans="1:4" ht="17.25" customHeight="1" x14ac:dyDescent="0.2">
      <c r="B5" s="67" t="s">
        <v>49</v>
      </c>
      <c r="C5" s="68" t="str">
        <f>"QS_"&amp;Info!C30&amp;"_"&amp;Info!C31&amp;".xlsx"</f>
        <v>QS_2017_2013.xlsx</v>
      </c>
    </row>
    <row r="6" spans="1:4" x14ac:dyDescent="0.2">
      <c r="A6" s="69"/>
      <c r="B6" s="70" t="s">
        <v>52</v>
      </c>
      <c r="C6" s="71" t="s">
        <v>83</v>
      </c>
    </row>
    <row r="7" spans="1:4" ht="15" customHeight="1" x14ac:dyDescent="0.2">
      <c r="A7" s="72"/>
      <c r="B7" s="73" t="s">
        <v>55</v>
      </c>
      <c r="C7" s="74">
        <v>1981356.7295937899</v>
      </c>
    </row>
    <row r="8" spans="1:4" ht="15" customHeight="1" x14ac:dyDescent="0.2">
      <c r="A8" s="72"/>
      <c r="B8" s="75" t="s">
        <v>56</v>
      </c>
      <c r="C8" s="76">
        <v>654088.45111694804</v>
      </c>
    </row>
    <row r="9" spans="1:4" ht="15" customHeight="1" x14ac:dyDescent="0.2">
      <c r="A9" s="72"/>
      <c r="B9" s="77" t="s">
        <v>57</v>
      </c>
      <c r="C9" s="78">
        <v>266549.56178176298</v>
      </c>
    </row>
    <row r="10" spans="1:4" ht="15" customHeight="1" x14ac:dyDescent="0.2">
      <c r="A10" s="72"/>
      <c r="B10" s="75" t="s">
        <v>58</v>
      </c>
      <c r="C10" s="76">
        <v>29321.309551462498</v>
      </c>
    </row>
    <row r="11" spans="1:4" ht="15" customHeight="1" x14ac:dyDescent="0.2">
      <c r="A11" s="72"/>
      <c r="B11" s="77" t="s">
        <v>59</v>
      </c>
      <c r="C11" s="78">
        <v>138082.90128442799</v>
      </c>
    </row>
    <row r="12" spans="1:4" ht="15" customHeight="1" x14ac:dyDescent="0.2">
      <c r="A12" s="72"/>
      <c r="B12" s="75" t="s">
        <v>60</v>
      </c>
      <c r="C12" s="76">
        <v>32092.217396644999</v>
      </c>
    </row>
    <row r="13" spans="1:4" ht="15" customHeight="1" x14ac:dyDescent="0.2">
      <c r="A13" s="72"/>
      <c r="B13" s="77" t="s">
        <v>61</v>
      </c>
      <c r="C13" s="78">
        <v>32968.284515790401</v>
      </c>
    </row>
    <row r="14" spans="1:4" ht="15" customHeight="1" x14ac:dyDescent="0.2">
      <c r="A14" s="72"/>
      <c r="B14" s="75" t="s">
        <v>62</v>
      </c>
      <c r="C14" s="76">
        <v>48388.682241288603</v>
      </c>
    </row>
    <row r="15" spans="1:4" ht="15" customHeight="1" x14ac:dyDescent="0.2">
      <c r="A15" s="72"/>
      <c r="B15" s="77" t="s">
        <v>63</v>
      </c>
      <c r="C15" s="78">
        <v>213825.32358598799</v>
      </c>
    </row>
    <row r="16" spans="1:4" ht="15" customHeight="1" x14ac:dyDescent="0.2">
      <c r="A16" s="72"/>
      <c r="B16" s="75" t="s">
        <v>64</v>
      </c>
      <c r="C16" s="76">
        <v>235873.43382037501</v>
      </c>
    </row>
    <row r="17" spans="1:3" ht="15" customHeight="1" x14ac:dyDescent="0.2">
      <c r="A17" s="72"/>
      <c r="B17" s="77" t="s">
        <v>65</v>
      </c>
      <c r="C17" s="78">
        <v>159138.91290828501</v>
      </c>
    </row>
    <row r="18" spans="1:3" ht="15" customHeight="1" x14ac:dyDescent="0.2">
      <c r="A18" s="72"/>
      <c r="B18" s="75" t="s">
        <v>66</v>
      </c>
      <c r="C18" s="76">
        <v>709284.96739313903</v>
      </c>
    </row>
    <row r="19" spans="1:3" ht="15" customHeight="1" x14ac:dyDescent="0.2">
      <c r="A19" s="72"/>
      <c r="B19" s="77" t="s">
        <v>67</v>
      </c>
      <c r="C19" s="78">
        <v>379811.895395161</v>
      </c>
    </row>
    <row r="20" spans="1:3" ht="15" customHeight="1" x14ac:dyDescent="0.2">
      <c r="A20" s="72"/>
      <c r="B20" s="75" t="s">
        <v>68</v>
      </c>
      <c r="C20" s="76">
        <v>159834.12738600301</v>
      </c>
    </row>
    <row r="21" spans="1:3" ht="15" customHeight="1" x14ac:dyDescent="0.2">
      <c r="A21" s="72"/>
      <c r="B21" s="77" t="s">
        <v>69</v>
      </c>
      <c r="C21" s="78">
        <v>38516.880187533403</v>
      </c>
    </row>
    <row r="22" spans="1:3" ht="15" customHeight="1" x14ac:dyDescent="0.2">
      <c r="A22" s="72"/>
      <c r="B22" s="75" t="s">
        <v>70</v>
      </c>
      <c r="C22" s="76">
        <v>8913.9946700501405</v>
      </c>
    </row>
    <row r="23" spans="1:3" ht="15" customHeight="1" x14ac:dyDescent="0.2">
      <c r="A23" s="72"/>
      <c r="B23" s="77" t="s">
        <v>71</v>
      </c>
      <c r="C23" s="78">
        <v>518059.99864818202</v>
      </c>
    </row>
    <row r="24" spans="1:3" ht="15" customHeight="1" x14ac:dyDescent="0.2">
      <c r="A24" s="72"/>
      <c r="B24" s="75" t="s">
        <v>72</v>
      </c>
      <c r="C24" s="76">
        <v>389798.25645478</v>
      </c>
    </row>
    <row r="25" spans="1:3" ht="15" customHeight="1" x14ac:dyDescent="0.2">
      <c r="A25" s="72"/>
      <c r="B25" s="77" t="s">
        <v>73</v>
      </c>
      <c r="C25" s="78">
        <v>607618.04111036099</v>
      </c>
    </row>
    <row r="26" spans="1:3" ht="15" customHeight="1" x14ac:dyDescent="0.2">
      <c r="A26" s="72"/>
      <c r="B26" s="75" t="s">
        <v>74</v>
      </c>
      <c r="C26" s="76">
        <v>277724.170444088</v>
      </c>
    </row>
    <row r="27" spans="1:3" ht="15" customHeight="1" x14ac:dyDescent="0.2">
      <c r="A27" s="72"/>
      <c r="B27" s="77" t="s">
        <v>75</v>
      </c>
      <c r="C27" s="78">
        <v>890870.37209204398</v>
      </c>
    </row>
    <row r="28" spans="1:3" ht="15" customHeight="1" x14ac:dyDescent="0.2">
      <c r="A28" s="72"/>
      <c r="B28" s="75" t="s">
        <v>76</v>
      </c>
      <c r="C28" s="76">
        <v>1259225.91898272</v>
      </c>
    </row>
    <row r="29" spans="1:3" ht="15" customHeight="1" x14ac:dyDescent="0.2">
      <c r="A29" s="72"/>
      <c r="B29" s="77" t="s">
        <v>77</v>
      </c>
      <c r="C29" s="78">
        <v>408018.845676834</v>
      </c>
    </row>
    <row r="30" spans="1:3" ht="15" customHeight="1" x14ac:dyDescent="0.2">
      <c r="A30" s="72"/>
      <c r="B30" s="75" t="s">
        <v>78</v>
      </c>
      <c r="C30" s="76">
        <v>263456.21249401697</v>
      </c>
    </row>
    <row r="31" spans="1:3" ht="15" customHeight="1" x14ac:dyDescent="0.2">
      <c r="A31" s="72"/>
      <c r="B31" s="77" t="s">
        <v>79</v>
      </c>
      <c r="C31" s="78">
        <v>2512936.5972793102</v>
      </c>
    </row>
    <row r="32" spans="1:3" ht="15" customHeight="1" x14ac:dyDescent="0.2">
      <c r="A32" s="72"/>
      <c r="B32" s="75" t="s">
        <v>80</v>
      </c>
      <c r="C32" s="76">
        <v>94751.1809238399</v>
      </c>
    </row>
    <row r="33" spans="1:3" s="54" customFormat="1" ht="18.75" customHeight="1" x14ac:dyDescent="0.2">
      <c r="A33" s="79"/>
      <c r="B33" s="80" t="s">
        <v>81</v>
      </c>
      <c r="C33" s="81">
        <f>SUM(C7:C32)</f>
        <v>12310507.266934825</v>
      </c>
    </row>
  </sheetData>
  <conditionalFormatting sqref="D1">
    <cfRule type="expression" dxfId="12" priority="1" stopIfTrue="1">
      <formula>ISBLANK(D1)</formula>
    </cfRule>
  </conditionalFormatting>
  <conditionalFormatting sqref="C7:C32">
    <cfRule type="expression" dxfId="11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8" orientation="landscape" r:id="rId1"/>
  <headerFooter>
    <oddHeader>&amp;L&amp;F&amp;R&amp;A</oddHeader>
    <oddFooter>&amp;CSeite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E37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5703125" style="1" customWidth="1"/>
    <col min="2" max="2" width="14.28515625" style="1" customWidth="1"/>
    <col min="3" max="3" width="12.5703125" style="1" customWidth="1"/>
    <col min="4" max="4" width="17" style="1" customWidth="1"/>
  </cols>
  <sheetData>
    <row r="1" spans="1:5" ht="23.25" customHeight="1" x14ac:dyDescent="0.2">
      <c r="A1" s="82" t="s">
        <v>8</v>
      </c>
      <c r="B1" s="82"/>
      <c r="C1" s="82"/>
      <c r="E1" s="19">
        <v>2013</v>
      </c>
    </row>
    <row r="2" spans="1:5" ht="15.75" customHeight="1" x14ac:dyDescent="0.25">
      <c r="A2" s="83" t="str">
        <f>Info!A4</f>
        <v>Referenzjahr 2017</v>
      </c>
      <c r="B2" s="64"/>
      <c r="C2" s="64"/>
    </row>
    <row r="3" spans="1:5" ht="12" customHeight="1" x14ac:dyDescent="0.2">
      <c r="A3" s="84"/>
      <c r="B3" s="85"/>
      <c r="C3" s="17"/>
      <c r="D3" s="21" t="str">
        <f>Info!$C$28</f>
        <v>FA_2017_20160519</v>
      </c>
    </row>
    <row r="4" spans="1:5" s="1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5" x14ac:dyDescent="0.2">
      <c r="A5" s="88" t="s">
        <v>39</v>
      </c>
      <c r="B5" s="30"/>
      <c r="C5" s="30"/>
      <c r="D5" s="89" t="s">
        <v>85</v>
      </c>
    </row>
    <row r="6" spans="1:5" ht="25.5" customHeight="1" x14ac:dyDescent="0.2">
      <c r="A6" s="90"/>
      <c r="B6" s="36" t="s">
        <v>86</v>
      </c>
      <c r="C6" s="36" t="s">
        <v>87</v>
      </c>
      <c r="D6" s="38" t="s">
        <v>88</v>
      </c>
      <c r="E6" s="54"/>
    </row>
    <row r="7" spans="1:5" x14ac:dyDescent="0.2">
      <c r="A7" s="91" t="s">
        <v>49</v>
      </c>
      <c r="B7" s="42" t="s">
        <v>50</v>
      </c>
      <c r="C7" s="42" t="s">
        <v>89</v>
      </c>
      <c r="D7" s="92"/>
    </row>
    <row r="8" spans="1:5" s="39" customFormat="1" ht="11.25" customHeight="1" x14ac:dyDescent="0.2">
      <c r="A8" s="93" t="s">
        <v>52</v>
      </c>
      <c r="B8" s="41" t="s">
        <v>53</v>
      </c>
      <c r="C8" s="41"/>
      <c r="D8" s="43" t="s">
        <v>53</v>
      </c>
    </row>
    <row r="9" spans="1:5" ht="15" customHeight="1" x14ac:dyDescent="0.2">
      <c r="A9" s="44" t="s">
        <v>55</v>
      </c>
      <c r="B9" s="94">
        <v>382507147</v>
      </c>
      <c r="C9" s="95">
        <f t="shared" ref="C9:C34" si="0">C$35</f>
        <v>1.4999999999999999E-2</v>
      </c>
      <c r="D9" s="96">
        <f t="shared" ref="D9:D34" si="1">B9*C9</f>
        <v>5737607.2050000001</v>
      </c>
    </row>
    <row r="10" spans="1:5" ht="15" customHeight="1" x14ac:dyDescent="0.2">
      <c r="A10" s="48" t="s">
        <v>56</v>
      </c>
      <c r="B10" s="97">
        <v>156426268.13699999</v>
      </c>
      <c r="C10" s="98">
        <f t="shared" si="0"/>
        <v>1.4999999999999999E-2</v>
      </c>
      <c r="D10" s="99">
        <f t="shared" si="1"/>
        <v>2346394.0220549996</v>
      </c>
    </row>
    <row r="11" spans="1:5" ht="15" customHeight="1" x14ac:dyDescent="0.2">
      <c r="A11" s="51" t="s">
        <v>57</v>
      </c>
      <c r="B11" s="100">
        <v>75252755.562999994</v>
      </c>
      <c r="C11" s="101">
        <f t="shared" si="0"/>
        <v>1.4999999999999999E-2</v>
      </c>
      <c r="D11" s="102">
        <f t="shared" si="1"/>
        <v>1128791.3334449998</v>
      </c>
    </row>
    <row r="12" spans="1:5" ht="15" customHeight="1" x14ac:dyDescent="0.2">
      <c r="A12" s="48" t="s">
        <v>58</v>
      </c>
      <c r="B12" s="97">
        <v>6106405.9840000002</v>
      </c>
      <c r="C12" s="98">
        <f t="shared" si="0"/>
        <v>1.4999999999999999E-2</v>
      </c>
      <c r="D12" s="99">
        <f t="shared" si="1"/>
        <v>91596.089760000003</v>
      </c>
    </row>
    <row r="13" spans="1:5" ht="15" customHeight="1" x14ac:dyDescent="0.2">
      <c r="A13" s="51" t="s">
        <v>59</v>
      </c>
      <c r="B13" s="100">
        <v>96490559.600999996</v>
      </c>
      <c r="C13" s="101">
        <f t="shared" si="0"/>
        <v>1.4999999999999999E-2</v>
      </c>
      <c r="D13" s="102">
        <f t="shared" si="1"/>
        <v>1447358.394015</v>
      </c>
    </row>
    <row r="14" spans="1:5" ht="15" customHeight="1" x14ac:dyDescent="0.2">
      <c r="A14" s="48" t="s">
        <v>60</v>
      </c>
      <c r="B14" s="97">
        <v>10446743.108999999</v>
      </c>
      <c r="C14" s="98">
        <f t="shared" si="0"/>
        <v>1.4999999999999999E-2</v>
      </c>
      <c r="D14" s="99">
        <f t="shared" si="1"/>
        <v>156701.14663499998</v>
      </c>
    </row>
    <row r="15" spans="1:5" ht="15" customHeight="1" x14ac:dyDescent="0.2">
      <c r="A15" s="51" t="s">
        <v>61</v>
      </c>
      <c r="B15" s="100">
        <v>27875579.976</v>
      </c>
      <c r="C15" s="101">
        <f t="shared" si="0"/>
        <v>1.4999999999999999E-2</v>
      </c>
      <c r="D15" s="102">
        <f t="shared" si="1"/>
        <v>418133.69964000001</v>
      </c>
    </row>
    <row r="16" spans="1:5" ht="15" customHeight="1" x14ac:dyDescent="0.2">
      <c r="A16" s="48" t="s">
        <v>62</v>
      </c>
      <c r="B16" s="97">
        <v>6967770.2350000003</v>
      </c>
      <c r="C16" s="98">
        <f t="shared" si="0"/>
        <v>1.4999999999999999E-2</v>
      </c>
      <c r="D16" s="99">
        <f t="shared" si="1"/>
        <v>104516.553525</v>
      </c>
    </row>
    <row r="17" spans="1:4" ht="15" customHeight="1" x14ac:dyDescent="0.2">
      <c r="A17" s="51" t="s">
        <v>63</v>
      </c>
      <c r="B17" s="100">
        <v>57395318.804218002</v>
      </c>
      <c r="C17" s="101">
        <f t="shared" si="0"/>
        <v>1.4999999999999999E-2</v>
      </c>
      <c r="D17" s="102">
        <f t="shared" si="1"/>
        <v>860929.78206326999</v>
      </c>
    </row>
    <row r="18" spans="1:4" ht="15" customHeight="1" x14ac:dyDescent="0.2">
      <c r="A18" s="48" t="s">
        <v>64</v>
      </c>
      <c r="B18" s="97">
        <v>27962351.065000001</v>
      </c>
      <c r="C18" s="98">
        <f t="shared" si="0"/>
        <v>1.4999999999999999E-2</v>
      </c>
      <c r="D18" s="99">
        <f t="shared" si="1"/>
        <v>419435.26597499999</v>
      </c>
    </row>
    <row r="19" spans="1:4" ht="15" customHeight="1" x14ac:dyDescent="0.2">
      <c r="A19" s="51" t="s">
        <v>65</v>
      </c>
      <c r="B19" s="100">
        <v>24130890.631000001</v>
      </c>
      <c r="C19" s="101">
        <f t="shared" si="0"/>
        <v>1.4999999999999999E-2</v>
      </c>
      <c r="D19" s="102">
        <f t="shared" si="1"/>
        <v>361963.35946499999</v>
      </c>
    </row>
    <row r="20" spans="1:4" ht="15" customHeight="1" x14ac:dyDescent="0.2">
      <c r="A20" s="48" t="s">
        <v>66</v>
      </c>
      <c r="B20" s="97">
        <v>54535126.140000001</v>
      </c>
      <c r="C20" s="98">
        <f t="shared" si="0"/>
        <v>1.4999999999999999E-2</v>
      </c>
      <c r="D20" s="99">
        <f t="shared" si="1"/>
        <v>818026.89209999994</v>
      </c>
    </row>
    <row r="21" spans="1:4" ht="15" customHeight="1" x14ac:dyDescent="0.2">
      <c r="A21" s="51" t="s">
        <v>67</v>
      </c>
      <c r="B21" s="100">
        <v>40733054.185999997</v>
      </c>
      <c r="C21" s="101">
        <f t="shared" si="0"/>
        <v>1.4999999999999999E-2</v>
      </c>
      <c r="D21" s="102">
        <f t="shared" si="1"/>
        <v>610995.81278999988</v>
      </c>
    </row>
    <row r="22" spans="1:4" ht="15" customHeight="1" x14ac:dyDescent="0.2">
      <c r="A22" s="48" t="s">
        <v>68</v>
      </c>
      <c r="B22" s="97">
        <v>12491979.541999999</v>
      </c>
      <c r="C22" s="98">
        <f t="shared" si="0"/>
        <v>1.4999999999999999E-2</v>
      </c>
      <c r="D22" s="99">
        <f t="shared" si="1"/>
        <v>187379.69312999997</v>
      </c>
    </row>
    <row r="23" spans="1:4" ht="15" customHeight="1" x14ac:dyDescent="0.2">
      <c r="A23" s="51" t="s">
        <v>69</v>
      </c>
      <c r="B23" s="100">
        <v>13352528.439999999</v>
      </c>
      <c r="C23" s="101">
        <f t="shared" si="0"/>
        <v>1.4999999999999999E-2</v>
      </c>
      <c r="D23" s="102">
        <f t="shared" si="1"/>
        <v>200287.92659999998</v>
      </c>
    </row>
    <row r="24" spans="1:4" ht="15" customHeight="1" x14ac:dyDescent="0.2">
      <c r="A24" s="48" t="s">
        <v>70</v>
      </c>
      <c r="B24" s="97">
        <v>4323102.8380000005</v>
      </c>
      <c r="C24" s="98">
        <f t="shared" si="0"/>
        <v>1.4999999999999999E-2</v>
      </c>
      <c r="D24" s="99">
        <f t="shared" si="1"/>
        <v>64846.542570000005</v>
      </c>
    </row>
    <row r="25" spans="1:4" ht="15" customHeight="1" x14ac:dyDescent="0.2">
      <c r="A25" s="51" t="s">
        <v>71</v>
      </c>
      <c r="B25" s="100">
        <v>94055640.180000007</v>
      </c>
      <c r="C25" s="101">
        <f t="shared" si="0"/>
        <v>1.4999999999999999E-2</v>
      </c>
      <c r="D25" s="102">
        <f t="shared" si="1"/>
        <v>1410834.6027000002</v>
      </c>
    </row>
    <row r="26" spans="1:4" ht="15" customHeight="1" x14ac:dyDescent="0.2">
      <c r="A26" s="48" t="s">
        <v>72</v>
      </c>
      <c r="B26" s="97">
        <v>55359319.880000003</v>
      </c>
      <c r="C26" s="98">
        <f t="shared" si="0"/>
        <v>1.4999999999999999E-2</v>
      </c>
      <c r="D26" s="99">
        <f t="shared" si="1"/>
        <v>830389.79819999996</v>
      </c>
    </row>
    <row r="27" spans="1:4" ht="15" customHeight="1" x14ac:dyDescent="0.2">
      <c r="A27" s="51" t="s">
        <v>73</v>
      </c>
      <c r="B27" s="100">
        <v>108448880.633249</v>
      </c>
      <c r="C27" s="101">
        <f t="shared" si="0"/>
        <v>1.4999999999999999E-2</v>
      </c>
      <c r="D27" s="102">
        <f t="shared" si="1"/>
        <v>1626733.2094987349</v>
      </c>
    </row>
    <row r="28" spans="1:4" ht="15" customHeight="1" x14ac:dyDescent="0.2">
      <c r="A28" s="48" t="s">
        <v>74</v>
      </c>
      <c r="B28" s="97">
        <v>48930008.299999997</v>
      </c>
      <c r="C28" s="98">
        <f t="shared" si="0"/>
        <v>1.4999999999999999E-2</v>
      </c>
      <c r="D28" s="99">
        <f t="shared" si="1"/>
        <v>733950.12449999992</v>
      </c>
    </row>
    <row r="29" spans="1:4" ht="15" customHeight="1" x14ac:dyDescent="0.2">
      <c r="A29" s="51" t="s">
        <v>75</v>
      </c>
      <c r="B29" s="100">
        <v>55730658.695</v>
      </c>
      <c r="C29" s="101">
        <f t="shared" si="0"/>
        <v>1.4999999999999999E-2</v>
      </c>
      <c r="D29" s="102">
        <f t="shared" si="1"/>
        <v>835959.88042499998</v>
      </c>
    </row>
    <row r="30" spans="1:4" ht="15" customHeight="1" x14ac:dyDescent="0.2">
      <c r="A30" s="48" t="s">
        <v>76</v>
      </c>
      <c r="B30" s="97">
        <v>132785568.399</v>
      </c>
      <c r="C30" s="98">
        <f t="shared" si="0"/>
        <v>1.4999999999999999E-2</v>
      </c>
      <c r="D30" s="99">
        <f t="shared" si="1"/>
        <v>1991783.525985</v>
      </c>
    </row>
    <row r="31" spans="1:4" ht="15" customHeight="1" x14ac:dyDescent="0.2">
      <c r="A31" s="51" t="s">
        <v>77</v>
      </c>
      <c r="B31" s="100">
        <v>45412925.236000001</v>
      </c>
      <c r="C31" s="101">
        <f t="shared" si="0"/>
        <v>1.4999999999999999E-2</v>
      </c>
      <c r="D31" s="102">
        <f t="shared" si="1"/>
        <v>681193.87853999995</v>
      </c>
    </row>
    <row r="32" spans="1:4" ht="15" customHeight="1" x14ac:dyDescent="0.2">
      <c r="A32" s="48" t="s">
        <v>78</v>
      </c>
      <c r="B32" s="97">
        <v>17244244.807</v>
      </c>
      <c r="C32" s="98">
        <f t="shared" si="0"/>
        <v>1.4999999999999999E-2</v>
      </c>
      <c r="D32" s="99">
        <f t="shared" si="1"/>
        <v>258663.67210500001</v>
      </c>
    </row>
    <row r="33" spans="1:4" ht="15" customHeight="1" x14ac:dyDescent="0.2">
      <c r="A33" s="51" t="s">
        <v>79</v>
      </c>
      <c r="B33" s="100">
        <v>105443863.031</v>
      </c>
      <c r="C33" s="101">
        <f t="shared" si="0"/>
        <v>1.4999999999999999E-2</v>
      </c>
      <c r="D33" s="102">
        <f t="shared" si="1"/>
        <v>1581657.9454649999</v>
      </c>
    </row>
    <row r="34" spans="1:4" ht="15" customHeight="1" x14ac:dyDescent="0.2">
      <c r="A34" s="48" t="s">
        <v>80</v>
      </c>
      <c r="B34" s="97">
        <v>6668102</v>
      </c>
      <c r="C34" s="98">
        <f t="shared" si="0"/>
        <v>1.4999999999999999E-2</v>
      </c>
      <c r="D34" s="99">
        <f t="shared" si="1"/>
        <v>100021.53</v>
      </c>
    </row>
    <row r="35" spans="1:4" s="54" customFormat="1" ht="18.75" customHeight="1" x14ac:dyDescent="0.2">
      <c r="A35" s="103" t="s">
        <v>81</v>
      </c>
      <c r="B35" s="104">
        <f>SUM(B9:B34)</f>
        <v>1667076792.412467</v>
      </c>
      <c r="C35" s="105">
        <v>1.4999999999999999E-2</v>
      </c>
      <c r="D35" s="106">
        <f>SUM(D9:D34)</f>
        <v>25006151.886187002</v>
      </c>
    </row>
    <row r="37" spans="1:4" x14ac:dyDescent="0.2">
      <c r="B37" s="107"/>
    </row>
  </sheetData>
  <conditionalFormatting sqref="D9:D34 E1">
    <cfRule type="expression" dxfId="10" priority="1" stopIfTrue="1">
      <formula>ISBLANK(D1)</formula>
    </cfRule>
  </conditionalFormatting>
  <conditionalFormatting sqref="B9:C34 C35">
    <cfRule type="expression" dxfId="9" priority="2" stopIfTrue="1">
      <formula>ISBLANK(B9)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r:id="rId1"/>
  <headerFooter>
    <oddHeader>&amp;L&amp;F&amp;R&amp;A</oddHeader>
    <oddFooter>&amp;CSeite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35"/>
  <sheetViews>
    <sheetView showGridLines="0" workbookViewId="0">
      <selection activeCell="A4" sqref="A4"/>
    </sheetView>
  </sheetViews>
  <sheetFormatPr baseColWidth="10" defaultColWidth="9.140625" defaultRowHeight="12.75" x14ac:dyDescent="0.2"/>
  <cols>
    <col min="1" max="1" width="16.28515625" style="1" customWidth="1"/>
    <col min="2" max="3" width="23.85546875" style="1" customWidth="1"/>
    <col min="4" max="4" width="21.85546875" style="1" customWidth="1"/>
    <col min="5" max="5" width="6.85546875" style="1" customWidth="1"/>
    <col min="6" max="6" width="16.85546875" style="1" customWidth="1"/>
    <col min="7" max="7" width="9.140625" style="1" customWidth="1"/>
    <col min="8" max="16384" width="9.140625" style="1"/>
  </cols>
  <sheetData>
    <row r="1" spans="1:7" ht="27.75" customHeight="1" x14ac:dyDescent="0.2">
      <c r="A1" s="108" t="s">
        <v>10</v>
      </c>
      <c r="B1" s="109"/>
      <c r="C1" s="109"/>
      <c r="D1" s="19">
        <v>2013</v>
      </c>
      <c r="E1" s="109"/>
    </row>
    <row r="2" spans="1:7" ht="15.75" customHeight="1" x14ac:dyDescent="0.25">
      <c r="A2" s="83" t="str">
        <f>Info!A4</f>
        <v>Referenzjahr 2017</v>
      </c>
      <c r="B2" s="110"/>
      <c r="C2" s="64"/>
      <c r="D2" s="60"/>
      <c r="E2" s="60"/>
    </row>
    <row r="3" spans="1:7" x14ac:dyDescent="0.2">
      <c r="D3" s="21" t="str">
        <f>Info!$C$28</f>
        <v>FA_2017_20160519</v>
      </c>
      <c r="G3" s="21"/>
    </row>
    <row r="4" spans="1:7" s="22" customFormat="1" x14ac:dyDescent="0.2">
      <c r="A4" s="86" t="s">
        <v>30</v>
      </c>
      <c r="B4" s="25" t="s">
        <v>84</v>
      </c>
      <c r="C4" s="25" t="s">
        <v>31</v>
      </c>
      <c r="D4" s="87" t="s">
        <v>32</v>
      </c>
    </row>
    <row r="5" spans="1:7" s="27" customFormat="1" ht="11.25" customHeight="1" x14ac:dyDescent="0.2">
      <c r="A5" s="88" t="s">
        <v>39</v>
      </c>
      <c r="B5" s="32"/>
      <c r="C5" s="32"/>
      <c r="D5" s="89" t="s">
        <v>90</v>
      </c>
    </row>
    <row r="6" spans="1:7" ht="56.25" customHeight="1" x14ac:dyDescent="0.3">
      <c r="A6" s="111"/>
      <c r="B6" s="112" t="s">
        <v>91</v>
      </c>
      <c r="C6" s="112" t="s">
        <v>92</v>
      </c>
      <c r="D6" s="113" t="s">
        <v>93</v>
      </c>
    </row>
    <row r="7" spans="1:7" s="39" customFormat="1" ht="11.25" customHeight="1" x14ac:dyDescent="0.2">
      <c r="A7" s="91" t="s">
        <v>49</v>
      </c>
      <c r="B7" s="42" t="s">
        <v>50</v>
      </c>
      <c r="C7" s="42" t="s">
        <v>50</v>
      </c>
      <c r="D7" s="114"/>
    </row>
    <row r="8" spans="1:7" s="115" customFormat="1" x14ac:dyDescent="0.2">
      <c r="A8" s="93" t="s">
        <v>52</v>
      </c>
      <c r="B8" s="41" t="s">
        <v>53</v>
      </c>
      <c r="C8" s="41" t="s">
        <v>53</v>
      </c>
      <c r="D8" s="43" t="s">
        <v>53</v>
      </c>
      <c r="F8" s="116" t="s">
        <v>94</v>
      </c>
      <c r="G8" s="117"/>
    </row>
    <row r="9" spans="1:7" x14ac:dyDescent="0.2">
      <c r="A9" s="44" t="s">
        <v>55</v>
      </c>
      <c r="B9" s="45">
        <v>12384068</v>
      </c>
      <c r="C9" s="45">
        <v>474734.15379999997</v>
      </c>
      <c r="D9" s="118">
        <f t="shared" ref="D9:D34" si="0">B9+C9</f>
        <v>12858802.1538</v>
      </c>
      <c r="F9" s="119" t="s">
        <v>95</v>
      </c>
      <c r="G9" s="120">
        <v>2.5999999999999999E-2</v>
      </c>
    </row>
    <row r="10" spans="1:7" x14ac:dyDescent="0.2">
      <c r="A10" s="48" t="s">
        <v>56</v>
      </c>
      <c r="B10" s="49">
        <v>6043023.9000000004</v>
      </c>
      <c r="C10" s="49">
        <v>67819.942599999995</v>
      </c>
      <c r="D10" s="121">
        <f t="shared" si="0"/>
        <v>6110843.8426000001</v>
      </c>
      <c r="F10" s="119" t="s">
        <v>96</v>
      </c>
      <c r="G10" s="120">
        <v>0.113</v>
      </c>
    </row>
    <row r="11" spans="1:7" x14ac:dyDescent="0.2">
      <c r="A11" s="51" t="s">
        <v>57</v>
      </c>
      <c r="B11" s="52">
        <v>3124346.8</v>
      </c>
      <c r="C11" s="52">
        <v>117910.2046</v>
      </c>
      <c r="D11" s="122">
        <f t="shared" si="0"/>
        <v>3242257.0045999996</v>
      </c>
      <c r="F11" s="119" t="s">
        <v>97</v>
      </c>
      <c r="G11" s="120">
        <v>0.123</v>
      </c>
    </row>
    <row r="12" spans="1:7" x14ac:dyDescent="0.2">
      <c r="A12" s="48" t="s">
        <v>58</v>
      </c>
      <c r="B12" s="49">
        <v>226102.8</v>
      </c>
      <c r="C12" s="49">
        <v>865.3723</v>
      </c>
      <c r="D12" s="121">
        <f t="shared" si="0"/>
        <v>226968.17229999998</v>
      </c>
      <c r="F12" s="123" t="s">
        <v>98</v>
      </c>
      <c r="G12" s="124">
        <v>1</v>
      </c>
    </row>
    <row r="13" spans="1:7" x14ac:dyDescent="0.2">
      <c r="A13" s="51" t="s">
        <v>59</v>
      </c>
      <c r="B13" s="52">
        <v>1242681.2</v>
      </c>
      <c r="C13" s="52">
        <v>108202.0707</v>
      </c>
      <c r="D13" s="122">
        <f t="shared" si="0"/>
        <v>1350883.2707</v>
      </c>
    </row>
    <row r="14" spans="1:7" x14ac:dyDescent="0.2">
      <c r="A14" s="48" t="s">
        <v>60</v>
      </c>
      <c r="B14" s="49">
        <v>289711</v>
      </c>
      <c r="C14" s="49">
        <v>12891.083000000001</v>
      </c>
      <c r="D14" s="121">
        <f t="shared" si="0"/>
        <v>302602.08299999998</v>
      </c>
    </row>
    <row r="15" spans="1:7" x14ac:dyDescent="0.2">
      <c r="A15" s="51" t="s">
        <v>61</v>
      </c>
      <c r="B15" s="52">
        <v>473069.4</v>
      </c>
      <c r="C15" s="52">
        <v>28624.992200000001</v>
      </c>
      <c r="D15" s="122">
        <f t="shared" si="0"/>
        <v>501694.3922</v>
      </c>
    </row>
    <row r="16" spans="1:7" x14ac:dyDescent="0.2">
      <c r="A16" s="48" t="s">
        <v>62</v>
      </c>
      <c r="B16" s="49">
        <v>174142.3</v>
      </c>
      <c r="C16" s="49">
        <v>48409.7114</v>
      </c>
      <c r="D16" s="121">
        <f t="shared" si="0"/>
        <v>222552.01139999999</v>
      </c>
    </row>
    <row r="17" spans="1:4" x14ac:dyDescent="0.2">
      <c r="A17" s="51" t="s">
        <v>63</v>
      </c>
      <c r="B17" s="52">
        <v>2391716.2000000002</v>
      </c>
      <c r="C17" s="52">
        <v>1324225.5571999999</v>
      </c>
      <c r="D17" s="122">
        <f t="shared" si="0"/>
        <v>3715941.7571999999</v>
      </c>
    </row>
    <row r="18" spans="1:4" x14ac:dyDescent="0.2">
      <c r="A18" s="48" t="s">
        <v>64</v>
      </c>
      <c r="B18" s="49">
        <v>1844640.4</v>
      </c>
      <c r="C18" s="49">
        <v>416419.89549999998</v>
      </c>
      <c r="D18" s="121">
        <f t="shared" si="0"/>
        <v>2261060.2955</v>
      </c>
    </row>
    <row r="19" spans="1:4" x14ac:dyDescent="0.2">
      <c r="A19" s="51" t="s">
        <v>65</v>
      </c>
      <c r="B19" s="52">
        <v>1276613</v>
      </c>
      <c r="C19" s="52">
        <v>10214.543100000001</v>
      </c>
      <c r="D19" s="122">
        <f t="shared" si="0"/>
        <v>1286827.5430999999</v>
      </c>
    </row>
    <row r="20" spans="1:4" x14ac:dyDescent="0.2">
      <c r="A20" s="48" t="s">
        <v>66</v>
      </c>
      <c r="B20" s="49">
        <v>1599994.3</v>
      </c>
      <c r="C20" s="49">
        <v>1628169.4021000001</v>
      </c>
      <c r="D20" s="121">
        <f t="shared" si="0"/>
        <v>3228163.7021000003</v>
      </c>
    </row>
    <row r="21" spans="1:4" x14ac:dyDescent="0.2">
      <c r="A21" s="51" t="s">
        <v>67</v>
      </c>
      <c r="B21" s="52">
        <v>1260805.3</v>
      </c>
      <c r="C21" s="52">
        <v>166432.45189999999</v>
      </c>
      <c r="D21" s="122">
        <f t="shared" si="0"/>
        <v>1427237.7519</v>
      </c>
    </row>
    <row r="22" spans="1:4" x14ac:dyDescent="0.2">
      <c r="A22" s="48" t="s">
        <v>68</v>
      </c>
      <c r="B22" s="49">
        <v>357571.5</v>
      </c>
      <c r="C22" s="49">
        <v>366402.8676</v>
      </c>
      <c r="D22" s="121">
        <f t="shared" si="0"/>
        <v>723974.3676</v>
      </c>
    </row>
    <row r="23" spans="1:4" x14ac:dyDescent="0.2">
      <c r="A23" s="51" t="s">
        <v>69</v>
      </c>
      <c r="B23" s="52">
        <v>335901.7</v>
      </c>
      <c r="C23" s="52">
        <v>11719.9036</v>
      </c>
      <c r="D23" s="122">
        <f t="shared" si="0"/>
        <v>347621.60360000003</v>
      </c>
    </row>
    <row r="24" spans="1:4" x14ac:dyDescent="0.2">
      <c r="A24" s="48" t="s">
        <v>70</v>
      </c>
      <c r="B24" s="49">
        <v>81436</v>
      </c>
      <c r="C24" s="49">
        <v>2609.2673</v>
      </c>
      <c r="D24" s="121">
        <f t="shared" si="0"/>
        <v>84045.267300000007</v>
      </c>
    </row>
    <row r="25" spans="1:4" x14ac:dyDescent="0.2">
      <c r="A25" s="51" t="s">
        <v>71</v>
      </c>
      <c r="B25" s="52">
        <v>2966628.1</v>
      </c>
      <c r="C25" s="52">
        <v>242716.94209999999</v>
      </c>
      <c r="D25" s="122">
        <f t="shared" si="0"/>
        <v>3209345.0421000002</v>
      </c>
    </row>
    <row r="26" spans="1:4" x14ac:dyDescent="0.2">
      <c r="A26" s="48" t="s">
        <v>72</v>
      </c>
      <c r="B26" s="49">
        <v>895355.2</v>
      </c>
      <c r="C26" s="49">
        <v>24018.070800000001</v>
      </c>
      <c r="D26" s="121">
        <f t="shared" si="0"/>
        <v>919373.27079999994</v>
      </c>
    </row>
    <row r="27" spans="1:4" x14ac:dyDescent="0.2">
      <c r="A27" s="51" t="s">
        <v>73</v>
      </c>
      <c r="B27" s="52">
        <v>3784886.4</v>
      </c>
      <c r="C27" s="52">
        <v>28463.435700000002</v>
      </c>
      <c r="D27" s="122">
        <f t="shared" si="0"/>
        <v>3813349.8356999997</v>
      </c>
    </row>
    <row r="28" spans="1:4" x14ac:dyDescent="0.2">
      <c r="A28" s="48" t="s">
        <v>74</v>
      </c>
      <c r="B28" s="49">
        <v>1371524.3</v>
      </c>
      <c r="C28" s="49">
        <v>19735.963899999999</v>
      </c>
      <c r="D28" s="121">
        <f t="shared" si="0"/>
        <v>1391260.2639000001</v>
      </c>
    </row>
    <row r="29" spans="1:4" x14ac:dyDescent="0.2">
      <c r="A29" s="51" t="s">
        <v>75</v>
      </c>
      <c r="B29" s="52">
        <v>2664224.1</v>
      </c>
      <c r="C29" s="52">
        <v>247541.42790000001</v>
      </c>
      <c r="D29" s="122">
        <f t="shared" si="0"/>
        <v>2911765.5279000001</v>
      </c>
    </row>
    <row r="30" spans="1:4" x14ac:dyDescent="0.2">
      <c r="A30" s="48" t="s">
        <v>76</v>
      </c>
      <c r="B30" s="49">
        <v>3383486.2</v>
      </c>
      <c r="C30" s="49">
        <v>1745162.2438999999</v>
      </c>
      <c r="D30" s="121">
        <f t="shared" si="0"/>
        <v>5128648.4439000003</v>
      </c>
    </row>
    <row r="31" spans="1:4" x14ac:dyDescent="0.2">
      <c r="A31" s="51" t="s">
        <v>77</v>
      </c>
      <c r="B31" s="52">
        <v>1359967.4</v>
      </c>
      <c r="C31" s="52">
        <v>10787.941000000001</v>
      </c>
      <c r="D31" s="122">
        <f t="shared" si="0"/>
        <v>1370755.341</v>
      </c>
    </row>
    <row r="32" spans="1:4" x14ac:dyDescent="0.2">
      <c r="A32" s="48" t="s">
        <v>78</v>
      </c>
      <c r="B32" s="49">
        <v>937885.3</v>
      </c>
      <c r="C32" s="49">
        <v>1823664.4916000001</v>
      </c>
      <c r="D32" s="121">
        <f t="shared" si="0"/>
        <v>2761549.7916000001</v>
      </c>
    </row>
    <row r="33" spans="1:6" x14ac:dyDescent="0.2">
      <c r="A33" s="51" t="s">
        <v>79</v>
      </c>
      <c r="B33" s="52">
        <v>4549114.7</v>
      </c>
      <c r="C33" s="52">
        <v>1132143.1895000001</v>
      </c>
      <c r="D33" s="122">
        <f t="shared" si="0"/>
        <v>5681257.8895000005</v>
      </c>
    </row>
    <row r="34" spans="1:6" x14ac:dyDescent="0.2">
      <c r="A34" s="125" t="s">
        <v>80</v>
      </c>
      <c r="B34" s="49">
        <v>410907.2</v>
      </c>
      <c r="C34" s="49">
        <v>5599.4288999999999</v>
      </c>
      <c r="D34" s="121">
        <f t="shared" si="0"/>
        <v>416506.62890000001</v>
      </c>
    </row>
    <row r="35" spans="1:6" s="54" customFormat="1" x14ac:dyDescent="0.2">
      <c r="A35" s="55" t="s">
        <v>81</v>
      </c>
      <c r="B35" s="126">
        <f>SUM(B9:B34)</f>
        <v>55429802.700000003</v>
      </c>
      <c r="C35" s="126">
        <f>SUM(C9:C34)</f>
        <v>10065484.554199999</v>
      </c>
      <c r="D35" s="57">
        <f>SUM(D9:D34)</f>
        <v>65495287.254199997</v>
      </c>
      <c r="F35" s="1"/>
    </row>
  </sheetData>
  <conditionalFormatting sqref="G9:G12 B6:C34 A6">
    <cfRule type="expression" dxfId="8" priority="1" stopIfTrue="1">
      <formula>ISBLANK(A1073741823)</formula>
    </cfRule>
  </conditionalFormatting>
  <conditionalFormatting sqref="G9:G12 B9:C34">
    <cfRule type="expression" dxfId="7" priority="2" stopIfTrue="1">
      <formula>ISBLANK(B9)</formula>
    </cfRule>
  </conditionalFormatting>
  <conditionalFormatting sqref="D1">
    <cfRule type="expression" dxfId="6" priority="3" stopIfTrue="1">
      <formula>ISBLANK(D1)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2" orientation="landscape" r:id="rId1"/>
  <headerFooter>
    <oddHeader>&amp;L&amp;F&amp;R&amp;A</oddHeader>
    <oddFooter>&amp;CSeite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33"/>
  <sheetViews>
    <sheetView showGridLines="0" workbookViewId="0"/>
  </sheetViews>
  <sheetFormatPr baseColWidth="10" defaultColWidth="9.140625" defaultRowHeight="12.75" x14ac:dyDescent="0.2"/>
  <cols>
    <col min="1" max="1" width="1.42578125" style="1" customWidth="1"/>
    <col min="2" max="2" width="16.7109375" style="1" customWidth="1"/>
    <col min="3" max="5" width="16.42578125" style="1" customWidth="1"/>
    <col min="6" max="6" width="21.5703125" style="1" customWidth="1"/>
    <col min="7" max="7" width="19.85546875" style="1" customWidth="1"/>
    <col min="8" max="8" width="14" style="1" customWidth="1"/>
    <col min="9" max="9" width="18.85546875" style="1" customWidth="1"/>
  </cols>
  <sheetData>
    <row r="1" spans="1:9" ht="28.5" customHeight="1" x14ac:dyDescent="0.2">
      <c r="A1" s="15"/>
      <c r="B1" s="16" t="s">
        <v>12</v>
      </c>
      <c r="C1" s="127"/>
      <c r="D1" s="19">
        <v>2013</v>
      </c>
      <c r="E1" s="20" t="str">
        <f>Info!A4</f>
        <v>Referenzjahr 2017</v>
      </c>
      <c r="I1" s="21" t="str">
        <f>Info!$C$28</f>
        <v>FA_2017_20160519</v>
      </c>
    </row>
    <row r="2" spans="1:9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9" x14ac:dyDescent="0.2">
      <c r="A3" s="129"/>
      <c r="B3" s="88" t="s">
        <v>39</v>
      </c>
      <c r="C3" s="30"/>
      <c r="D3" s="30"/>
      <c r="E3" s="30" t="s">
        <v>99</v>
      </c>
      <c r="F3" s="30"/>
      <c r="G3" s="30"/>
      <c r="H3" s="30" t="s">
        <v>100</v>
      </c>
      <c r="I3" s="89" t="s">
        <v>101</v>
      </c>
    </row>
    <row r="4" spans="1:9" ht="40.5" customHeight="1" x14ac:dyDescent="0.2">
      <c r="A4" s="60"/>
      <c r="B4" s="90"/>
      <c r="C4" s="36" t="s">
        <v>102</v>
      </c>
      <c r="D4" s="36" t="s">
        <v>103</v>
      </c>
      <c r="E4" s="36" t="s">
        <v>104</v>
      </c>
      <c r="F4" s="36" t="s">
        <v>105</v>
      </c>
      <c r="G4" s="36" t="s">
        <v>106</v>
      </c>
      <c r="H4" s="36" t="s">
        <v>107</v>
      </c>
      <c r="I4" s="38" t="s">
        <v>108</v>
      </c>
    </row>
    <row r="5" spans="1:9" x14ac:dyDescent="0.2">
      <c r="A5" s="60"/>
      <c r="B5" s="91" t="s">
        <v>49</v>
      </c>
      <c r="C5" s="42" t="s">
        <v>50</v>
      </c>
      <c r="D5" s="42" t="s">
        <v>50</v>
      </c>
      <c r="E5" s="42"/>
      <c r="F5" s="42" t="s">
        <v>50</v>
      </c>
      <c r="G5" s="42" t="s">
        <v>109</v>
      </c>
      <c r="H5" s="42"/>
      <c r="I5" s="92"/>
    </row>
    <row r="6" spans="1:9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1"/>
      <c r="I6" s="43" t="s">
        <v>53</v>
      </c>
    </row>
    <row r="7" spans="1:9" x14ac:dyDescent="0.2">
      <c r="A7" s="60"/>
      <c r="B7" s="44" t="s">
        <v>55</v>
      </c>
      <c r="C7" s="45">
        <v>33841.822</v>
      </c>
      <c r="D7" s="45">
        <v>13513.6507</v>
      </c>
      <c r="E7" s="130">
        <f t="shared" ref="E7:E32" si="0">D7-C7</f>
        <v>-20328.171300000002</v>
      </c>
      <c r="F7" s="45">
        <v>3495440.5429277099</v>
      </c>
      <c r="G7" s="130">
        <f>NP!J7+QS!C7+JP!D9</f>
        <v>50490254.383393794</v>
      </c>
      <c r="H7" s="131">
        <f t="shared" ref="H7:H33" si="1">G7/F7</f>
        <v>14.444603981478163</v>
      </c>
      <c r="I7" s="132">
        <f t="shared" ref="I7:I32" si="2">E7*H7</f>
        <v>-293632.38409615017</v>
      </c>
    </row>
    <row r="8" spans="1:9" x14ac:dyDescent="0.2">
      <c r="A8" s="60"/>
      <c r="B8" s="48" t="s">
        <v>56</v>
      </c>
      <c r="C8" s="49">
        <v>9210.8420000000006</v>
      </c>
      <c r="D8" s="49">
        <v>10878.57245</v>
      </c>
      <c r="E8" s="133">
        <f t="shared" si="0"/>
        <v>1667.7304499999991</v>
      </c>
      <c r="F8" s="49">
        <v>1171413.7739156601</v>
      </c>
      <c r="G8" s="133">
        <f>NP!J8+QS!C8+JP!D10</f>
        <v>22956152.793716945</v>
      </c>
      <c r="H8" s="134">
        <f t="shared" si="1"/>
        <v>19.596963348810469</v>
      </c>
      <c r="I8" s="135">
        <f t="shared" si="2"/>
        <v>32682.452504345172</v>
      </c>
    </row>
    <row r="9" spans="1:9" x14ac:dyDescent="0.2">
      <c r="A9" s="60"/>
      <c r="B9" s="51" t="s">
        <v>57</v>
      </c>
      <c r="C9" s="52">
        <v>609.29999999999995</v>
      </c>
      <c r="D9" s="52">
        <v>4155.4952499999999</v>
      </c>
      <c r="E9" s="136">
        <f t="shared" si="0"/>
        <v>3546.1952499999998</v>
      </c>
      <c r="F9" s="52">
        <v>655348.66975903604</v>
      </c>
      <c r="G9" s="136">
        <f>NP!J9+QS!C9+JP!D11</f>
        <v>10496951.066381762</v>
      </c>
      <c r="H9" s="137">
        <f t="shared" si="1"/>
        <v>16.017353129352298</v>
      </c>
      <c r="I9" s="138">
        <f t="shared" si="2"/>
        <v>56800.661584881753</v>
      </c>
    </row>
    <row r="10" spans="1:9" x14ac:dyDescent="0.2">
      <c r="A10" s="60"/>
      <c r="B10" s="48" t="s">
        <v>58</v>
      </c>
      <c r="C10" s="49">
        <v>659.40200000000004</v>
      </c>
      <c r="D10" s="49">
        <v>280.82015000000001</v>
      </c>
      <c r="E10" s="133">
        <f t="shared" si="0"/>
        <v>-378.58185000000003</v>
      </c>
      <c r="F10" s="49">
        <v>32866.0264457831</v>
      </c>
      <c r="G10" s="133">
        <f>NP!J10+QS!C10+JP!D12</f>
        <v>741116.38185146241</v>
      </c>
      <c r="H10" s="134">
        <f t="shared" si="1"/>
        <v>22.549619226833912</v>
      </c>
      <c r="I10" s="135">
        <f t="shared" si="2"/>
        <v>-8536.8765636903518</v>
      </c>
    </row>
    <row r="11" spans="1:9" x14ac:dyDescent="0.2">
      <c r="A11" s="60"/>
      <c r="B11" s="51" t="s">
        <v>59</v>
      </c>
      <c r="C11" s="52">
        <v>2485.1640000000002</v>
      </c>
      <c r="D11" s="52">
        <v>1387.3993</v>
      </c>
      <c r="E11" s="136">
        <f t="shared" si="0"/>
        <v>-1097.7647000000002</v>
      </c>
      <c r="F11" s="52">
        <v>631501.98879518104</v>
      </c>
      <c r="G11" s="136">
        <f>NP!J11+QS!C11+JP!D13</f>
        <v>6852881.4719844284</v>
      </c>
      <c r="H11" s="137">
        <f t="shared" si="1"/>
        <v>10.851717957466427</v>
      </c>
      <c r="I11" s="138">
        <f t="shared" si="2"/>
        <v>-11912.632908062747</v>
      </c>
    </row>
    <row r="12" spans="1:9" x14ac:dyDescent="0.2">
      <c r="A12" s="60"/>
      <c r="B12" s="48" t="s">
        <v>60</v>
      </c>
      <c r="C12" s="49">
        <v>1044.1251999999999</v>
      </c>
      <c r="D12" s="49">
        <v>397.90820000000002</v>
      </c>
      <c r="E12" s="133">
        <f t="shared" si="0"/>
        <v>-646.21699999999987</v>
      </c>
      <c r="F12" s="49">
        <v>66569.063277108406</v>
      </c>
      <c r="G12" s="133">
        <f>NP!J12+QS!C12+JP!D14</f>
        <v>1198779.600396645</v>
      </c>
      <c r="H12" s="134">
        <f t="shared" si="1"/>
        <v>18.008058719505495</v>
      </c>
      <c r="I12" s="135">
        <f t="shared" si="2"/>
        <v>-11637.11368154268</v>
      </c>
    </row>
    <row r="13" spans="1:9" x14ac:dyDescent="0.2">
      <c r="A13" s="60"/>
      <c r="B13" s="51" t="s">
        <v>61</v>
      </c>
      <c r="C13" s="52">
        <v>1515.5813000000001</v>
      </c>
      <c r="D13" s="52">
        <v>609.53420000000006</v>
      </c>
      <c r="E13" s="136">
        <f t="shared" si="0"/>
        <v>-906.0471</v>
      </c>
      <c r="F13" s="52">
        <v>132851.559698795</v>
      </c>
      <c r="G13" s="136">
        <f>NP!J13+QS!C13+JP!D15</f>
        <v>1773995.0767157902</v>
      </c>
      <c r="H13" s="137">
        <f t="shared" si="1"/>
        <v>13.353212267419702</v>
      </c>
      <c r="I13" s="138">
        <f t="shared" si="2"/>
        <v>-12098.639250580045</v>
      </c>
    </row>
    <row r="14" spans="1:9" x14ac:dyDescent="0.2">
      <c r="A14" s="60"/>
      <c r="B14" s="48" t="s">
        <v>62</v>
      </c>
      <c r="C14" s="49">
        <v>277.63</v>
      </c>
      <c r="D14" s="49">
        <v>449.84519999999998</v>
      </c>
      <c r="E14" s="133">
        <f t="shared" si="0"/>
        <v>172.21519999999998</v>
      </c>
      <c r="F14" s="49">
        <v>78918.773373493997</v>
      </c>
      <c r="G14" s="133">
        <f>NP!J14+QS!C14+JP!D16</f>
        <v>882269.89364128851</v>
      </c>
      <c r="H14" s="134">
        <f t="shared" si="1"/>
        <v>11.179467900062566</v>
      </c>
      <c r="I14" s="135">
        <f t="shared" si="2"/>
        <v>1925.2743003028545</v>
      </c>
    </row>
    <row r="15" spans="1:9" x14ac:dyDescent="0.2">
      <c r="A15" s="60"/>
      <c r="B15" s="51" t="s">
        <v>63</v>
      </c>
      <c r="C15" s="52">
        <v>1971.54</v>
      </c>
      <c r="D15" s="52">
        <v>2434.4854</v>
      </c>
      <c r="E15" s="136">
        <f t="shared" si="0"/>
        <v>462.94540000000006</v>
      </c>
      <c r="F15" s="52">
        <v>1444725.8026747</v>
      </c>
      <c r="G15" s="136">
        <f>NP!J15+QS!C15+JP!D17</f>
        <v>8622347.8807859886</v>
      </c>
      <c r="H15" s="137">
        <f t="shared" si="1"/>
        <v>5.9681552477452566</v>
      </c>
      <c r="I15" s="138">
        <f t="shared" si="2"/>
        <v>2762.9300184295271</v>
      </c>
    </row>
    <row r="16" spans="1:9" x14ac:dyDescent="0.2">
      <c r="A16" s="60"/>
      <c r="B16" s="48" t="s">
        <v>64</v>
      </c>
      <c r="C16" s="49">
        <v>7448.4979999999996</v>
      </c>
      <c r="D16" s="49">
        <v>2740.5097999999998</v>
      </c>
      <c r="E16" s="133">
        <f t="shared" si="0"/>
        <v>-4707.9881999999998</v>
      </c>
      <c r="F16" s="49">
        <v>485274.16416867502</v>
      </c>
      <c r="G16" s="133">
        <f>NP!J16+QS!C16+JP!D18</f>
        <v>7377063.8293203749</v>
      </c>
      <c r="H16" s="134">
        <f t="shared" si="1"/>
        <v>15.201847479265767</v>
      </c>
      <c r="I16" s="135">
        <f t="shared" si="2"/>
        <v>-71570.118550582978</v>
      </c>
    </row>
    <row r="17" spans="1:9" x14ac:dyDescent="0.2">
      <c r="A17" s="60"/>
      <c r="B17" s="51" t="s">
        <v>65</v>
      </c>
      <c r="C17" s="52">
        <v>6200.0083999999997</v>
      </c>
      <c r="D17" s="52">
        <v>2171.4476500000001</v>
      </c>
      <c r="E17" s="136">
        <f t="shared" si="0"/>
        <v>-4028.5607499999996</v>
      </c>
      <c r="F17" s="52">
        <v>309328.317927711</v>
      </c>
      <c r="G17" s="136">
        <f>NP!J17+QS!C17+JP!D19</f>
        <v>6018750.5560082849</v>
      </c>
      <c r="H17" s="137">
        <f t="shared" si="1"/>
        <v>19.457483221483933</v>
      </c>
      <c r="I17" s="138">
        <f t="shared" si="2"/>
        <v>-78385.653199853725</v>
      </c>
    </row>
    <row r="18" spans="1:9" x14ac:dyDescent="0.2">
      <c r="A18" s="60"/>
      <c r="B18" s="48" t="s">
        <v>66</v>
      </c>
      <c r="C18" s="49">
        <v>6182.3661000000002</v>
      </c>
      <c r="D18" s="49">
        <v>5015.3685999999998</v>
      </c>
      <c r="E18" s="133">
        <f t="shared" si="0"/>
        <v>-1166.9975000000004</v>
      </c>
      <c r="F18" s="49">
        <v>1049530.94679518</v>
      </c>
      <c r="G18" s="133">
        <f>NP!J18+QS!C18+JP!D20</f>
        <v>8675499.1694931388</v>
      </c>
      <c r="H18" s="134">
        <f t="shared" si="1"/>
        <v>8.2660727594402186</v>
      </c>
      <c r="I18" s="135">
        <f t="shared" si="2"/>
        <v>-9646.4862450848395</v>
      </c>
    </row>
    <row r="19" spans="1:9" x14ac:dyDescent="0.2">
      <c r="A19" s="60"/>
      <c r="B19" s="51" t="s">
        <v>67</v>
      </c>
      <c r="C19" s="52">
        <v>4435.8628500000004</v>
      </c>
      <c r="D19" s="52">
        <v>2539.0239000000001</v>
      </c>
      <c r="E19" s="136">
        <f t="shared" si="0"/>
        <v>-1896.8389500000003</v>
      </c>
      <c r="F19" s="52">
        <v>572554.21686746995</v>
      </c>
      <c r="G19" s="136">
        <f>NP!J19+QS!C19+JP!D21</f>
        <v>8320981.1472951602</v>
      </c>
      <c r="H19" s="137">
        <f t="shared" si="1"/>
        <v>14.533088574249783</v>
      </c>
      <c r="I19" s="138">
        <f t="shared" si="2"/>
        <v>-27566.928471436961</v>
      </c>
    </row>
    <row r="20" spans="1:9" x14ac:dyDescent="0.2">
      <c r="A20" s="60"/>
      <c r="B20" s="48" t="s">
        <v>68</v>
      </c>
      <c r="C20" s="49">
        <v>616.32375000000002</v>
      </c>
      <c r="D20" s="49">
        <v>1479.8823500000001</v>
      </c>
      <c r="E20" s="133">
        <f t="shared" si="0"/>
        <v>863.55860000000007</v>
      </c>
      <c r="F20" s="49">
        <v>253405.374939759</v>
      </c>
      <c r="G20" s="133">
        <f>NP!J20+QS!C20+JP!D22</f>
        <v>2195374.4949860028</v>
      </c>
      <c r="H20" s="134">
        <f t="shared" si="1"/>
        <v>8.6634882764736147</v>
      </c>
      <c r="I20" s="135">
        <f t="shared" si="2"/>
        <v>7481.4298071479679</v>
      </c>
    </row>
    <row r="21" spans="1:9" x14ac:dyDescent="0.2">
      <c r="A21" s="60"/>
      <c r="B21" s="51" t="s">
        <v>69</v>
      </c>
      <c r="C21" s="52">
        <v>837.49855000000002</v>
      </c>
      <c r="D21" s="52">
        <v>394.51625000000001</v>
      </c>
      <c r="E21" s="136">
        <f t="shared" si="0"/>
        <v>-442.98230000000001</v>
      </c>
      <c r="F21" s="52">
        <v>76435.524325301201</v>
      </c>
      <c r="G21" s="136">
        <f>NP!J21+QS!C21+JP!D23</f>
        <v>1324631.7837875336</v>
      </c>
      <c r="H21" s="137">
        <f t="shared" si="1"/>
        <v>17.330054257887291</v>
      </c>
      <c r="I21" s="138">
        <f t="shared" si="2"/>
        <v>-7676.9072942837056</v>
      </c>
    </row>
    <row r="22" spans="1:9" x14ac:dyDescent="0.2">
      <c r="A22" s="60"/>
      <c r="B22" s="48" t="s">
        <v>70</v>
      </c>
      <c r="C22" s="49">
        <v>208.98</v>
      </c>
      <c r="D22" s="49">
        <v>186.05375000000001</v>
      </c>
      <c r="E22" s="133">
        <f t="shared" si="0"/>
        <v>-22.926249999999982</v>
      </c>
      <c r="F22" s="49">
        <v>31423.215120481898</v>
      </c>
      <c r="G22" s="133">
        <f>NP!J22+QS!C22+JP!D24</f>
        <v>376183.96197005012</v>
      </c>
      <c r="H22" s="134">
        <f t="shared" si="1"/>
        <v>11.971529982775392</v>
      </c>
      <c r="I22" s="135">
        <f t="shared" si="2"/>
        <v>-274.46228926760409</v>
      </c>
    </row>
    <row r="23" spans="1:9" x14ac:dyDescent="0.2">
      <c r="A23" s="60"/>
      <c r="B23" s="51" t="s">
        <v>71</v>
      </c>
      <c r="C23" s="52">
        <v>7137.1666500000001</v>
      </c>
      <c r="D23" s="52">
        <v>5592.0103499999996</v>
      </c>
      <c r="E23" s="136">
        <f t="shared" si="0"/>
        <v>-1545.1563000000006</v>
      </c>
      <c r="F23" s="52">
        <v>670910.11330120498</v>
      </c>
      <c r="G23" s="136">
        <f>NP!J23+QS!C23+JP!D25</f>
        <v>11408833.64074818</v>
      </c>
      <c r="H23" s="137">
        <f t="shared" si="1"/>
        <v>17.005010678123714</v>
      </c>
      <c r="I23" s="138">
        <f t="shared" si="2"/>
        <v>-26275.399380870138</v>
      </c>
    </row>
    <row r="24" spans="1:9" x14ac:dyDescent="0.2">
      <c r="A24" s="60"/>
      <c r="B24" s="48" t="s">
        <v>72</v>
      </c>
      <c r="C24" s="49">
        <v>853.40599999999995</v>
      </c>
      <c r="D24" s="49">
        <v>5410.9247999999998</v>
      </c>
      <c r="E24" s="133">
        <f t="shared" si="0"/>
        <v>4557.5187999999998</v>
      </c>
      <c r="F24" s="49">
        <v>261008.173566265</v>
      </c>
      <c r="G24" s="133">
        <f>NP!J24+QS!C24+JP!D26</f>
        <v>4657117.72725478</v>
      </c>
      <c r="H24" s="134">
        <f t="shared" si="1"/>
        <v>17.842804168247348</v>
      </c>
      <c r="I24" s="135">
        <f t="shared" si="2"/>
        <v>81318.91544150564</v>
      </c>
    </row>
    <row r="25" spans="1:9" x14ac:dyDescent="0.2">
      <c r="A25" s="60"/>
      <c r="B25" s="51" t="s">
        <v>73</v>
      </c>
      <c r="C25" s="52">
        <v>7895.5695500000002</v>
      </c>
      <c r="D25" s="52">
        <v>6734.6000999999997</v>
      </c>
      <c r="E25" s="136">
        <f t="shared" si="0"/>
        <v>-1160.9694500000005</v>
      </c>
      <c r="F25" s="52">
        <v>899062.02289156604</v>
      </c>
      <c r="G25" s="136">
        <f>NP!J25+QS!C25+JP!D27</f>
        <v>16479782.57681036</v>
      </c>
      <c r="H25" s="137">
        <f t="shared" si="1"/>
        <v>18.329972968725819</v>
      </c>
      <c r="I25" s="138">
        <f t="shared" si="2"/>
        <v>-21280.538636016492</v>
      </c>
    </row>
    <row r="26" spans="1:9" x14ac:dyDescent="0.2">
      <c r="A26" s="60"/>
      <c r="B26" s="48" t="s">
        <v>74</v>
      </c>
      <c r="C26" s="49">
        <v>1598.64</v>
      </c>
      <c r="D26" s="49">
        <v>2947.2078999999999</v>
      </c>
      <c r="E26" s="133">
        <f t="shared" si="0"/>
        <v>1348.5678999999998</v>
      </c>
      <c r="F26" s="49">
        <v>316059.53512048197</v>
      </c>
      <c r="G26" s="133">
        <f>NP!J26+QS!C26+JP!D28</f>
        <v>6163119.0343440883</v>
      </c>
      <c r="H26" s="134">
        <f t="shared" si="1"/>
        <v>19.499867428440993</v>
      </c>
      <c r="I26" s="135">
        <f t="shared" si="2"/>
        <v>26296.895268251064</v>
      </c>
    </row>
    <row r="27" spans="1:9" x14ac:dyDescent="0.2">
      <c r="A27" s="60"/>
      <c r="B27" s="51" t="s">
        <v>75</v>
      </c>
      <c r="C27" s="52">
        <v>1986.421</v>
      </c>
      <c r="D27" s="52">
        <v>6586.7147500000001</v>
      </c>
      <c r="E27" s="136">
        <f t="shared" si="0"/>
        <v>4600.2937499999998</v>
      </c>
      <c r="F27" s="52">
        <v>615211.57542168698</v>
      </c>
      <c r="G27" s="136">
        <f>NP!J27+QS!C27+JP!D29</f>
        <v>10314070.599992044</v>
      </c>
      <c r="H27" s="137">
        <f t="shared" si="1"/>
        <v>16.76507889651203</v>
      </c>
      <c r="I27" s="138">
        <f t="shared" si="2"/>
        <v>77124.287665881187</v>
      </c>
    </row>
    <row r="28" spans="1:9" x14ac:dyDescent="0.2">
      <c r="A28" s="60"/>
      <c r="B28" s="48" t="s">
        <v>76</v>
      </c>
      <c r="C28" s="49">
        <v>16883.565750000002</v>
      </c>
      <c r="D28" s="49">
        <v>8972.2799500000001</v>
      </c>
      <c r="E28" s="133">
        <f t="shared" si="0"/>
        <v>-7911.2858000000015</v>
      </c>
      <c r="F28" s="49">
        <v>2214161.8005373501</v>
      </c>
      <c r="G28" s="133">
        <f>NP!J28+QS!C28+JP!D30</f>
        <v>22546238.962882716</v>
      </c>
      <c r="H28" s="134">
        <f t="shared" si="1"/>
        <v>10.182742271775721</v>
      </c>
      <c r="I28" s="135">
        <f t="shared" si="2"/>
        <v>-80558.584339759022</v>
      </c>
    </row>
    <row r="29" spans="1:9" x14ac:dyDescent="0.2">
      <c r="A29" s="60"/>
      <c r="B29" s="51" t="s">
        <v>77</v>
      </c>
      <c r="C29" s="52">
        <v>1962.961</v>
      </c>
      <c r="D29" s="52">
        <v>7104.6723529999999</v>
      </c>
      <c r="E29" s="136">
        <f t="shared" si="0"/>
        <v>5141.7113529999997</v>
      </c>
      <c r="F29" s="52">
        <v>328241.86289156601</v>
      </c>
      <c r="G29" s="136">
        <f>NP!J29+QS!C29+JP!D31</f>
        <v>6677670.886676833</v>
      </c>
      <c r="H29" s="137">
        <f t="shared" si="1"/>
        <v>20.343751488160386</v>
      </c>
      <c r="I29" s="138">
        <f t="shared" si="2"/>
        <v>104601.69798928489</v>
      </c>
    </row>
    <row r="30" spans="1:9" x14ac:dyDescent="0.2">
      <c r="A30" s="60"/>
      <c r="B30" s="48" t="s">
        <v>78</v>
      </c>
      <c r="C30" s="49">
        <v>623.476</v>
      </c>
      <c r="D30" s="49">
        <v>7543.9022999999997</v>
      </c>
      <c r="E30" s="133">
        <f t="shared" si="0"/>
        <v>6920.4263000000001</v>
      </c>
      <c r="F30" s="49">
        <v>428792.60012048198</v>
      </c>
      <c r="G30" s="133">
        <f>NP!J30+QS!C30+JP!D32</f>
        <v>5803766.1040940173</v>
      </c>
      <c r="H30" s="134">
        <f t="shared" si="1"/>
        <v>13.535135873294635</v>
      </c>
      <c r="I30" s="135">
        <f t="shared" si="2"/>
        <v>93668.910271621658</v>
      </c>
    </row>
    <row r="31" spans="1:9" x14ac:dyDescent="0.2">
      <c r="A31" s="60"/>
      <c r="B31" s="51" t="s">
        <v>79</v>
      </c>
      <c r="C31" s="52">
        <v>3121.6959029999998</v>
      </c>
      <c r="D31" s="52">
        <v>19434.352350000001</v>
      </c>
      <c r="E31" s="136">
        <f t="shared" si="0"/>
        <v>16312.656447000001</v>
      </c>
      <c r="F31" s="52">
        <v>2202370.8519518101</v>
      </c>
      <c r="G31" s="136">
        <f>NP!J31+QS!C31+JP!D33</f>
        <v>20222996.786779311</v>
      </c>
      <c r="H31" s="137">
        <f t="shared" si="1"/>
        <v>9.1823757878274943</v>
      </c>
      <c r="I31" s="138">
        <f t="shared" si="2"/>
        <v>149788.94159408088</v>
      </c>
    </row>
    <row r="32" spans="1:9" x14ac:dyDescent="0.2">
      <c r="A32" s="60"/>
      <c r="B32" s="48" t="s">
        <v>80</v>
      </c>
      <c r="C32" s="49">
        <v>362.12200000000001</v>
      </c>
      <c r="D32" s="49">
        <v>1008.79</v>
      </c>
      <c r="E32" s="133">
        <f t="shared" si="0"/>
        <v>646.66799999999989</v>
      </c>
      <c r="F32" s="49">
        <v>80331.764578313305</v>
      </c>
      <c r="G32" s="133">
        <f>NP!J32+QS!C32+JP!D34</f>
        <v>1436050.5098238399</v>
      </c>
      <c r="H32" s="134">
        <f t="shared" si="1"/>
        <v>17.876496518682497</v>
      </c>
      <c r="I32" s="135">
        <f t="shared" si="2"/>
        <v>11560.15825074337</v>
      </c>
    </row>
    <row r="33" spans="1:9" s="54" customFormat="1" x14ac:dyDescent="0.2">
      <c r="A33" s="59"/>
      <c r="B33" s="55" t="s">
        <v>81</v>
      </c>
      <c r="C33" s="56">
        <f>SUM(C7:C32)</f>
        <v>119969.96800300002</v>
      </c>
      <c r="D33" s="56">
        <f>SUM(D7:D32)</f>
        <v>119969.96800299999</v>
      </c>
      <c r="E33" s="56">
        <f>SUM(E7:E32)</f>
        <v>-1.2505552149377763E-11</v>
      </c>
      <c r="F33" s="56">
        <f>SUM(F7:F32)</f>
        <v>18503738.261392768</v>
      </c>
      <c r="G33" s="56">
        <f>SUM(G7:G32)</f>
        <v>244012880.32113481</v>
      </c>
      <c r="H33" s="139">
        <f t="shared" si="1"/>
        <v>13.187220705032177</v>
      </c>
      <c r="I33" s="57">
        <f>SUM(I7:I32)</f>
        <v>-15040.170210705583</v>
      </c>
    </row>
  </sheetData>
  <conditionalFormatting sqref="D1 E7:E32 G7:I32">
    <cfRule type="expression" dxfId="5" priority="1" stopIfTrue="1">
      <formula>ISBLANK(D1)</formula>
    </cfRule>
  </conditionalFormatting>
  <conditionalFormatting sqref="C7:D32 F7:F32">
    <cfRule type="expression" dxfId="4" priority="2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>
    <oddHeader>&amp;L&amp;F&amp;R&amp;A</oddHeader>
    <oddFooter>&amp;CSeite &amp;P von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8.42578125" style="1" customWidth="1"/>
    <col min="4" max="4" width="20" style="1" customWidth="1"/>
    <col min="5" max="5" width="17.28515625" style="1" customWidth="1"/>
    <col min="6" max="7" width="18.5703125" style="1" customWidth="1"/>
    <col min="8" max="8" width="19.42578125" style="1" customWidth="1"/>
  </cols>
  <sheetData>
    <row r="1" spans="1:10" s="1" customFormat="1" ht="36.75" customHeight="1" x14ac:dyDescent="0.2">
      <c r="B1" s="140" t="str">
        <f>"ASG Total "&amp;Info!C31</f>
        <v>ASG Total 2013</v>
      </c>
      <c r="C1" s="141"/>
      <c r="D1" s="142" t="str">
        <f>Info!A4</f>
        <v>Referenzjahr 2017</v>
      </c>
      <c r="E1" s="143"/>
      <c r="F1" s="143"/>
      <c r="H1" s="21" t="str">
        <f>Info!$C$28</f>
        <v>FA_2017_20160519</v>
      </c>
    </row>
    <row r="2" spans="1:10" s="1" customFormat="1" x14ac:dyDescent="0.2">
      <c r="A2" s="128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6" t="s">
        <v>36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89" t="s">
        <v>110</v>
      </c>
    </row>
    <row r="4" spans="1:10" ht="54.75" customHeight="1" x14ac:dyDescent="0.2">
      <c r="B4" s="51"/>
      <c r="C4" s="36" t="s">
        <v>111</v>
      </c>
      <c r="D4" s="36" t="s">
        <v>112</v>
      </c>
      <c r="E4" s="36" t="s">
        <v>113</v>
      </c>
      <c r="F4" s="36" t="s">
        <v>114</v>
      </c>
      <c r="G4" s="36" t="s">
        <v>108</v>
      </c>
      <c r="H4" s="38" t="s">
        <v>115</v>
      </c>
    </row>
    <row r="5" spans="1:10" s="39" customFormat="1" ht="11.25" customHeight="1" x14ac:dyDescent="0.2">
      <c r="A5" s="69"/>
      <c r="B5" s="91" t="s">
        <v>116</v>
      </c>
      <c r="C5" s="144">
        <f>NP!F1</f>
        <v>2013</v>
      </c>
      <c r="D5" s="144">
        <f>QS!D1</f>
        <v>2013</v>
      </c>
      <c r="E5" s="144">
        <f>VERM!E1</f>
        <v>2013</v>
      </c>
      <c r="F5" s="144">
        <f>JP!D1</f>
        <v>2013</v>
      </c>
      <c r="G5" s="144">
        <f>REPART!D1</f>
        <v>2013</v>
      </c>
      <c r="H5" s="145">
        <f>Info!$C$31</f>
        <v>2013</v>
      </c>
    </row>
    <row r="6" spans="1:10" s="39" customFormat="1" ht="11.25" customHeight="1" x14ac:dyDescent="0.2">
      <c r="A6" s="69"/>
      <c r="B6" s="93" t="s">
        <v>52</v>
      </c>
      <c r="C6" s="41" t="s">
        <v>53</v>
      </c>
      <c r="D6" s="41" t="s">
        <v>53</v>
      </c>
      <c r="E6" s="41" t="s">
        <v>53</v>
      </c>
      <c r="F6" s="41" t="s">
        <v>53</v>
      </c>
      <c r="G6" s="41" t="s">
        <v>53</v>
      </c>
      <c r="H6" s="43" t="s">
        <v>53</v>
      </c>
    </row>
    <row r="7" spans="1:10" x14ac:dyDescent="0.2">
      <c r="B7" s="44" t="s">
        <v>55</v>
      </c>
      <c r="C7" s="130">
        <f>NP!J7</f>
        <v>35650095.5</v>
      </c>
      <c r="D7" s="130">
        <f>QS!C7</f>
        <v>1981356.7295937899</v>
      </c>
      <c r="E7" s="130">
        <f>VERM!D9</f>
        <v>5737607.2050000001</v>
      </c>
      <c r="F7" s="146">
        <f>JP!D9</f>
        <v>12858802.1538</v>
      </c>
      <c r="G7" s="130">
        <f>REPART!I7</f>
        <v>-293632.38409615017</v>
      </c>
      <c r="H7" s="132">
        <f t="shared" ref="H7:H32" si="0">SUM(C7:G7)</f>
        <v>55934229.204297639</v>
      </c>
      <c r="J7" s="147"/>
    </row>
    <row r="8" spans="1:10" x14ac:dyDescent="0.2">
      <c r="B8" s="48" t="s">
        <v>56</v>
      </c>
      <c r="C8" s="133">
        <f>NP!J8</f>
        <v>16191220.499999998</v>
      </c>
      <c r="D8" s="133">
        <f>QS!C8</f>
        <v>654088.45111694804</v>
      </c>
      <c r="E8" s="133">
        <f>VERM!D10</f>
        <v>2346394.0220549996</v>
      </c>
      <c r="F8" s="148">
        <f>JP!D10</f>
        <v>6110843.8426000001</v>
      </c>
      <c r="G8" s="133">
        <f>REPART!I8</f>
        <v>32682.452504345172</v>
      </c>
      <c r="H8" s="135">
        <f t="shared" si="0"/>
        <v>25335229.268276289</v>
      </c>
      <c r="J8" s="147"/>
    </row>
    <row r="9" spans="1:10" x14ac:dyDescent="0.2">
      <c r="B9" s="51" t="s">
        <v>57</v>
      </c>
      <c r="C9" s="136">
        <f>NP!J9</f>
        <v>6988144.4999999991</v>
      </c>
      <c r="D9" s="136">
        <f>QS!C9</f>
        <v>266549.56178176298</v>
      </c>
      <c r="E9" s="136">
        <f>VERM!D11</f>
        <v>1128791.3334449998</v>
      </c>
      <c r="F9" s="149">
        <f>JP!D11</f>
        <v>3242257.0045999996</v>
      </c>
      <c r="G9" s="136">
        <f>REPART!I9</f>
        <v>56800.661584881753</v>
      </c>
      <c r="H9" s="138">
        <f t="shared" si="0"/>
        <v>11682543.061411643</v>
      </c>
      <c r="J9" s="147"/>
    </row>
    <row r="10" spans="1:10" x14ac:dyDescent="0.2">
      <c r="B10" s="48" t="s">
        <v>58</v>
      </c>
      <c r="C10" s="133">
        <f>NP!J10</f>
        <v>484826.89999999997</v>
      </c>
      <c r="D10" s="133">
        <f>QS!C10</f>
        <v>29321.309551462498</v>
      </c>
      <c r="E10" s="133">
        <f>VERM!D12</f>
        <v>91596.089760000003</v>
      </c>
      <c r="F10" s="148">
        <f>JP!D12</f>
        <v>226968.17229999998</v>
      </c>
      <c r="G10" s="133">
        <f>REPART!I10</f>
        <v>-8536.8765636903518</v>
      </c>
      <c r="H10" s="135">
        <f t="shared" si="0"/>
        <v>824175.59504777205</v>
      </c>
      <c r="J10" s="147"/>
    </row>
    <row r="11" spans="1:10" x14ac:dyDescent="0.2">
      <c r="B11" s="51" t="s">
        <v>59</v>
      </c>
      <c r="C11" s="136">
        <f>NP!J11</f>
        <v>5363915.3</v>
      </c>
      <c r="D11" s="136">
        <f>QS!C11</f>
        <v>138082.90128442799</v>
      </c>
      <c r="E11" s="136">
        <f>VERM!D13</f>
        <v>1447358.394015</v>
      </c>
      <c r="F11" s="149">
        <f>JP!D13</f>
        <v>1350883.2707</v>
      </c>
      <c r="G11" s="136">
        <f>REPART!I11</f>
        <v>-11912.632908062747</v>
      </c>
      <c r="H11" s="138">
        <f t="shared" si="0"/>
        <v>8288327.2330913655</v>
      </c>
      <c r="J11" s="147"/>
    </row>
    <row r="12" spans="1:10" x14ac:dyDescent="0.2">
      <c r="B12" s="48" t="s">
        <v>60</v>
      </c>
      <c r="C12" s="133">
        <f>NP!J12</f>
        <v>864085.3</v>
      </c>
      <c r="D12" s="133">
        <f>QS!C12</f>
        <v>32092.217396644999</v>
      </c>
      <c r="E12" s="133">
        <f>VERM!D14</f>
        <v>156701.14663499998</v>
      </c>
      <c r="F12" s="148">
        <f>JP!D14</f>
        <v>302602.08299999998</v>
      </c>
      <c r="G12" s="133">
        <f>REPART!I12</f>
        <v>-11637.11368154268</v>
      </c>
      <c r="H12" s="135">
        <f t="shared" si="0"/>
        <v>1343843.6333501022</v>
      </c>
      <c r="J12" s="147"/>
    </row>
    <row r="13" spans="1:10" x14ac:dyDescent="0.2">
      <c r="B13" s="51" t="s">
        <v>61</v>
      </c>
      <c r="C13" s="136">
        <f>NP!J13</f>
        <v>1239332.3999999999</v>
      </c>
      <c r="D13" s="136">
        <f>QS!C13</f>
        <v>32968.284515790401</v>
      </c>
      <c r="E13" s="136">
        <f>VERM!D15</f>
        <v>418133.69964000001</v>
      </c>
      <c r="F13" s="149">
        <f>JP!D15</f>
        <v>501694.3922</v>
      </c>
      <c r="G13" s="136">
        <f>REPART!I13</f>
        <v>-12098.639250580045</v>
      </c>
      <c r="H13" s="138">
        <f t="shared" si="0"/>
        <v>2180030.1371052102</v>
      </c>
      <c r="J13" s="147"/>
    </row>
    <row r="14" spans="1:10" x14ac:dyDescent="0.2">
      <c r="B14" s="48" t="s">
        <v>62</v>
      </c>
      <c r="C14" s="133">
        <f>NP!J14</f>
        <v>611329.19999999995</v>
      </c>
      <c r="D14" s="133">
        <f>QS!C14</f>
        <v>48388.682241288603</v>
      </c>
      <c r="E14" s="133">
        <f>VERM!D16</f>
        <v>104516.553525</v>
      </c>
      <c r="F14" s="148">
        <f>JP!D16</f>
        <v>222552.01139999999</v>
      </c>
      <c r="G14" s="133">
        <f>REPART!I14</f>
        <v>1925.2743003028545</v>
      </c>
      <c r="H14" s="135">
        <f t="shared" si="0"/>
        <v>988711.72146659135</v>
      </c>
      <c r="J14" s="147"/>
    </row>
    <row r="15" spans="1:10" x14ac:dyDescent="0.2">
      <c r="B15" s="51" t="s">
        <v>63</v>
      </c>
      <c r="C15" s="136">
        <f>NP!J15</f>
        <v>4692580.8000000007</v>
      </c>
      <c r="D15" s="136">
        <f>QS!C15</f>
        <v>213825.32358598799</v>
      </c>
      <c r="E15" s="136">
        <f>VERM!D17</f>
        <v>860929.78206326999</v>
      </c>
      <c r="F15" s="149">
        <f>JP!D17</f>
        <v>3715941.7571999999</v>
      </c>
      <c r="G15" s="136">
        <f>REPART!I15</f>
        <v>2762.9300184295271</v>
      </c>
      <c r="H15" s="138">
        <f t="shared" si="0"/>
        <v>9486040.5928676873</v>
      </c>
      <c r="J15" s="147"/>
    </row>
    <row r="16" spans="1:10" x14ac:dyDescent="0.2">
      <c r="B16" s="48" t="s">
        <v>64</v>
      </c>
      <c r="C16" s="133">
        <f>NP!J16</f>
        <v>4880130.0999999996</v>
      </c>
      <c r="D16" s="133">
        <f>QS!C16</f>
        <v>235873.43382037501</v>
      </c>
      <c r="E16" s="133">
        <f>VERM!D18</f>
        <v>419435.26597499999</v>
      </c>
      <c r="F16" s="148">
        <f>JP!D18</f>
        <v>2261060.2955</v>
      </c>
      <c r="G16" s="133">
        <f>REPART!I16</f>
        <v>-71570.118550582978</v>
      </c>
      <c r="H16" s="135">
        <f t="shared" si="0"/>
        <v>7724928.9767447924</v>
      </c>
      <c r="J16" s="147"/>
    </row>
    <row r="17" spans="2:10" x14ac:dyDescent="0.2">
      <c r="B17" s="51" t="s">
        <v>65</v>
      </c>
      <c r="C17" s="136">
        <f>NP!J17</f>
        <v>4572784.0999999996</v>
      </c>
      <c r="D17" s="136">
        <f>QS!C17</f>
        <v>159138.91290828501</v>
      </c>
      <c r="E17" s="136">
        <f>VERM!D19</f>
        <v>361963.35946499999</v>
      </c>
      <c r="F17" s="149">
        <f>JP!D19</f>
        <v>1286827.5430999999</v>
      </c>
      <c r="G17" s="136">
        <f>REPART!I17</f>
        <v>-78385.653199853725</v>
      </c>
      <c r="H17" s="138">
        <f t="shared" si="0"/>
        <v>6302328.2622734308</v>
      </c>
      <c r="J17" s="147"/>
    </row>
    <row r="18" spans="2:10" x14ac:dyDescent="0.2">
      <c r="B18" s="48" t="s">
        <v>66</v>
      </c>
      <c r="C18" s="133">
        <f>NP!J18</f>
        <v>4738050.5</v>
      </c>
      <c r="D18" s="133">
        <f>QS!C18</f>
        <v>709284.96739313903</v>
      </c>
      <c r="E18" s="133">
        <f>VERM!D20</f>
        <v>818026.89209999994</v>
      </c>
      <c r="F18" s="148">
        <f>JP!D20</f>
        <v>3228163.7021000003</v>
      </c>
      <c r="G18" s="133">
        <f>REPART!I18</f>
        <v>-9646.4862450848395</v>
      </c>
      <c r="H18" s="135">
        <f t="shared" si="0"/>
        <v>9483879.575348055</v>
      </c>
      <c r="J18" s="147"/>
    </row>
    <row r="19" spans="2:10" x14ac:dyDescent="0.2">
      <c r="B19" s="51" t="s">
        <v>67</v>
      </c>
      <c r="C19" s="136">
        <f>NP!J19</f>
        <v>6513931.4999999991</v>
      </c>
      <c r="D19" s="136">
        <f>QS!C19</f>
        <v>379811.895395161</v>
      </c>
      <c r="E19" s="136">
        <f>VERM!D21</f>
        <v>610995.81278999988</v>
      </c>
      <c r="F19" s="149">
        <f>JP!D21</f>
        <v>1427237.7519</v>
      </c>
      <c r="G19" s="136">
        <f>REPART!I19</f>
        <v>-27566.928471436961</v>
      </c>
      <c r="H19" s="138">
        <f t="shared" si="0"/>
        <v>8904410.0316137224</v>
      </c>
      <c r="J19" s="147"/>
    </row>
    <row r="20" spans="2:10" x14ac:dyDescent="0.2">
      <c r="B20" s="48" t="s">
        <v>68</v>
      </c>
      <c r="C20" s="133">
        <f>NP!J20</f>
        <v>1311565.9999999998</v>
      </c>
      <c r="D20" s="133">
        <f>QS!C20</f>
        <v>159834.12738600301</v>
      </c>
      <c r="E20" s="133">
        <f>VERM!D22</f>
        <v>187379.69312999997</v>
      </c>
      <c r="F20" s="148">
        <f>JP!D22</f>
        <v>723974.3676</v>
      </c>
      <c r="G20" s="133">
        <f>REPART!I20</f>
        <v>7481.4298071479679</v>
      </c>
      <c r="H20" s="135">
        <f t="shared" si="0"/>
        <v>2390235.6179231508</v>
      </c>
      <c r="J20" s="147"/>
    </row>
    <row r="21" spans="2:10" x14ac:dyDescent="0.2">
      <c r="B21" s="51" t="s">
        <v>69</v>
      </c>
      <c r="C21" s="136">
        <f>NP!J21</f>
        <v>938493.3</v>
      </c>
      <c r="D21" s="136">
        <f>QS!C21</f>
        <v>38516.880187533403</v>
      </c>
      <c r="E21" s="136">
        <f>VERM!D23</f>
        <v>200287.92659999998</v>
      </c>
      <c r="F21" s="149">
        <f>JP!D23</f>
        <v>347621.60360000003</v>
      </c>
      <c r="G21" s="136">
        <f>REPART!I21</f>
        <v>-7676.9072942837056</v>
      </c>
      <c r="H21" s="138">
        <f t="shared" si="0"/>
        <v>1517242.8030932499</v>
      </c>
      <c r="J21" s="147"/>
    </row>
    <row r="22" spans="2:10" x14ac:dyDescent="0.2">
      <c r="B22" s="48" t="s">
        <v>70</v>
      </c>
      <c r="C22" s="133">
        <f>NP!J22</f>
        <v>283224.69999999995</v>
      </c>
      <c r="D22" s="133">
        <f>QS!C22</f>
        <v>8913.9946700501405</v>
      </c>
      <c r="E22" s="133">
        <f>VERM!D24</f>
        <v>64846.542570000005</v>
      </c>
      <c r="F22" s="148">
        <f>JP!D24</f>
        <v>84045.267300000007</v>
      </c>
      <c r="G22" s="133">
        <f>REPART!I22</f>
        <v>-274.46228926760409</v>
      </c>
      <c r="H22" s="135">
        <f t="shared" si="0"/>
        <v>440756.04225078248</v>
      </c>
      <c r="J22" s="147"/>
    </row>
    <row r="23" spans="2:10" x14ac:dyDescent="0.2">
      <c r="B23" s="51" t="s">
        <v>71</v>
      </c>
      <c r="C23" s="136">
        <f>NP!J23</f>
        <v>7681428.5999999987</v>
      </c>
      <c r="D23" s="136">
        <f>QS!C23</f>
        <v>518059.99864818202</v>
      </c>
      <c r="E23" s="136">
        <f>VERM!D25</f>
        <v>1410834.6027000002</v>
      </c>
      <c r="F23" s="149">
        <f>JP!D25</f>
        <v>3209345.0421000002</v>
      </c>
      <c r="G23" s="136">
        <f>REPART!I23</f>
        <v>-26275.399380870138</v>
      </c>
      <c r="H23" s="138">
        <f t="shared" si="0"/>
        <v>12793392.844067313</v>
      </c>
      <c r="J23" s="147"/>
    </row>
    <row r="24" spans="2:10" x14ac:dyDescent="0.2">
      <c r="B24" s="48" t="s">
        <v>72</v>
      </c>
      <c r="C24" s="133">
        <f>NP!J24</f>
        <v>3347946.1999999997</v>
      </c>
      <c r="D24" s="133">
        <f>QS!C24</f>
        <v>389798.25645478</v>
      </c>
      <c r="E24" s="133">
        <f>VERM!D26</f>
        <v>830389.79819999996</v>
      </c>
      <c r="F24" s="148">
        <f>JP!D26</f>
        <v>919373.27079999994</v>
      </c>
      <c r="G24" s="133">
        <f>REPART!I24</f>
        <v>81318.91544150564</v>
      </c>
      <c r="H24" s="135">
        <f t="shared" si="0"/>
        <v>5568826.4408962857</v>
      </c>
      <c r="J24" s="147"/>
    </row>
    <row r="25" spans="2:10" x14ac:dyDescent="0.2">
      <c r="B25" s="51" t="s">
        <v>73</v>
      </c>
      <c r="C25" s="136">
        <f>NP!J25</f>
        <v>12058814.699999999</v>
      </c>
      <c r="D25" s="136">
        <f>QS!C25</f>
        <v>607618.04111036099</v>
      </c>
      <c r="E25" s="136">
        <f>VERM!D27</f>
        <v>1626733.2094987349</v>
      </c>
      <c r="F25" s="149">
        <f>JP!D27</f>
        <v>3813349.8356999997</v>
      </c>
      <c r="G25" s="136">
        <f>REPART!I25</f>
        <v>-21280.538636016492</v>
      </c>
      <c r="H25" s="138">
        <f t="shared" si="0"/>
        <v>18085235.247673076</v>
      </c>
      <c r="J25" s="147"/>
    </row>
    <row r="26" spans="2:10" x14ac:dyDescent="0.2">
      <c r="B26" s="48" t="s">
        <v>74</v>
      </c>
      <c r="C26" s="133">
        <f>NP!J26</f>
        <v>4494134.5999999996</v>
      </c>
      <c r="D26" s="133">
        <f>QS!C26</f>
        <v>277724.170444088</v>
      </c>
      <c r="E26" s="133">
        <f>VERM!D28</f>
        <v>733950.12449999992</v>
      </c>
      <c r="F26" s="148">
        <f>JP!D28</f>
        <v>1391260.2639000001</v>
      </c>
      <c r="G26" s="133">
        <f>REPART!I26</f>
        <v>26296.895268251064</v>
      </c>
      <c r="H26" s="135">
        <f t="shared" si="0"/>
        <v>6923366.0541123385</v>
      </c>
      <c r="J26" s="147"/>
    </row>
    <row r="27" spans="2:10" x14ac:dyDescent="0.2">
      <c r="B27" s="51" t="s">
        <v>75</v>
      </c>
      <c r="C27" s="136">
        <f>NP!J27</f>
        <v>6511434.7000000002</v>
      </c>
      <c r="D27" s="136">
        <f>QS!C27</f>
        <v>890870.37209204398</v>
      </c>
      <c r="E27" s="136">
        <f>VERM!D29</f>
        <v>835959.88042499998</v>
      </c>
      <c r="F27" s="149">
        <f>JP!D29</f>
        <v>2911765.5279000001</v>
      </c>
      <c r="G27" s="136">
        <f>REPART!I27</f>
        <v>77124.287665881187</v>
      </c>
      <c r="H27" s="138">
        <f t="shared" si="0"/>
        <v>11227154.768082924</v>
      </c>
      <c r="J27" s="147"/>
    </row>
    <row r="28" spans="2:10" x14ac:dyDescent="0.2">
      <c r="B28" s="48" t="s">
        <v>76</v>
      </c>
      <c r="C28" s="133">
        <f>NP!J28</f>
        <v>16158364.599999998</v>
      </c>
      <c r="D28" s="133">
        <f>QS!C28</f>
        <v>1259225.91898272</v>
      </c>
      <c r="E28" s="133">
        <f>VERM!D30</f>
        <v>1991783.525985</v>
      </c>
      <c r="F28" s="148">
        <f>JP!D30</f>
        <v>5128648.4439000003</v>
      </c>
      <c r="G28" s="133">
        <f>REPART!I28</f>
        <v>-80558.584339759022</v>
      </c>
      <c r="H28" s="135">
        <f t="shared" si="0"/>
        <v>24457463.904527955</v>
      </c>
      <c r="J28" s="147"/>
    </row>
    <row r="29" spans="2:10" x14ac:dyDescent="0.2">
      <c r="B29" s="51" t="s">
        <v>77</v>
      </c>
      <c r="C29" s="136">
        <f>NP!J29</f>
        <v>4898896.6999999993</v>
      </c>
      <c r="D29" s="136">
        <f>QS!C29</f>
        <v>408018.845676834</v>
      </c>
      <c r="E29" s="136">
        <f>VERM!D31</f>
        <v>681193.87853999995</v>
      </c>
      <c r="F29" s="149">
        <f>JP!D31</f>
        <v>1370755.341</v>
      </c>
      <c r="G29" s="136">
        <f>REPART!I29</f>
        <v>104601.69798928489</v>
      </c>
      <c r="H29" s="138">
        <f t="shared" si="0"/>
        <v>7463466.463206118</v>
      </c>
      <c r="J29" s="147"/>
    </row>
    <row r="30" spans="2:10" x14ac:dyDescent="0.2">
      <c r="B30" s="48" t="s">
        <v>78</v>
      </c>
      <c r="C30" s="133">
        <f>NP!J30</f>
        <v>2778760.1000000006</v>
      </c>
      <c r="D30" s="133">
        <f>QS!C30</f>
        <v>263456.21249401697</v>
      </c>
      <c r="E30" s="133">
        <f>VERM!D32</f>
        <v>258663.67210500001</v>
      </c>
      <c r="F30" s="148">
        <f>JP!D32</f>
        <v>2761549.7916000001</v>
      </c>
      <c r="G30" s="133">
        <f>REPART!I30</f>
        <v>93668.910271621658</v>
      </c>
      <c r="H30" s="135">
        <f t="shared" si="0"/>
        <v>6156098.686470639</v>
      </c>
      <c r="J30" s="147"/>
    </row>
    <row r="31" spans="2:10" x14ac:dyDescent="0.2">
      <c r="B31" s="51" t="s">
        <v>79</v>
      </c>
      <c r="C31" s="136">
        <f>NP!J31</f>
        <v>12028802.300000001</v>
      </c>
      <c r="D31" s="136">
        <f>QS!C31</f>
        <v>2512936.5972793102</v>
      </c>
      <c r="E31" s="136">
        <f>VERM!D33</f>
        <v>1581657.9454649999</v>
      </c>
      <c r="F31" s="149">
        <f>JP!D33</f>
        <v>5681257.8895000005</v>
      </c>
      <c r="G31" s="136">
        <f>REPART!I31</f>
        <v>149788.94159408088</v>
      </c>
      <c r="H31" s="138">
        <f t="shared" si="0"/>
        <v>21954443.673838392</v>
      </c>
      <c r="J31" s="147"/>
    </row>
    <row r="32" spans="2:10" x14ac:dyDescent="0.2">
      <c r="B32" s="48" t="s">
        <v>80</v>
      </c>
      <c r="C32" s="133">
        <f>NP!J32</f>
        <v>924792.7</v>
      </c>
      <c r="D32" s="133">
        <f>QS!C32</f>
        <v>94751.1809238399</v>
      </c>
      <c r="E32" s="133">
        <f>VERM!D34</f>
        <v>100021.53</v>
      </c>
      <c r="F32" s="148">
        <f>JP!D34</f>
        <v>416506.62890000001</v>
      </c>
      <c r="G32" s="133">
        <f>REPART!I32</f>
        <v>11560.15825074337</v>
      </c>
      <c r="H32" s="135">
        <f t="shared" si="0"/>
        <v>1547632.1980745832</v>
      </c>
      <c r="J32" s="147"/>
    </row>
    <row r="33" spans="1:10" x14ac:dyDescent="0.2">
      <c r="A33" s="59"/>
      <c r="B33" s="55" t="s">
        <v>81</v>
      </c>
      <c r="C33" s="56">
        <f t="shared" ref="C33:H33" si="1">SUM(C7:C32)</f>
        <v>166207085.79999995</v>
      </c>
      <c r="D33" s="56">
        <f t="shared" si="1"/>
        <v>12310507.266934825</v>
      </c>
      <c r="E33" s="56">
        <f t="shared" si="1"/>
        <v>25006151.886187002</v>
      </c>
      <c r="F33" s="56">
        <f t="shared" si="1"/>
        <v>65495287.254199997</v>
      </c>
      <c r="G33" s="56">
        <f t="shared" si="1"/>
        <v>-15040.170210705583</v>
      </c>
      <c r="H33" s="57">
        <f t="shared" si="1"/>
        <v>269003992.03711104</v>
      </c>
      <c r="J33" s="147"/>
    </row>
  </sheetData>
  <conditionalFormatting sqref="C7:H32">
    <cfRule type="expression" dxfId="3" priority="1" stopIfTrue="1">
      <formula>ISBLANK(C7)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landscape" r:id="rId1"/>
  <headerFooter>
    <oddHeader>&amp;L&amp;F&amp;R&amp;A</oddHeader>
    <oddFooter>&amp;CSeite &amp;P von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33"/>
  <sheetViews>
    <sheetView showGridLines="0" workbookViewId="0"/>
  </sheetViews>
  <sheetFormatPr baseColWidth="10" defaultColWidth="9.140625" defaultRowHeight="12.75" x14ac:dyDescent="0.2"/>
  <cols>
    <col min="1" max="1" width="1.42578125" style="60" customWidth="1"/>
    <col min="2" max="2" width="15.28515625" style="1" customWidth="1"/>
    <col min="3" max="3" width="17.28515625" style="1" customWidth="1"/>
    <col min="4" max="4" width="18" style="1" customWidth="1"/>
    <col min="5" max="6" width="17.140625" style="1" customWidth="1"/>
    <col min="7" max="7" width="19.140625" style="1" customWidth="1"/>
    <col min="8" max="8" width="15.7109375" style="1" customWidth="1"/>
    <col min="9" max="9" width="17.7109375" style="1" customWidth="1"/>
  </cols>
  <sheetData>
    <row r="1" spans="1:10" ht="36.75" customHeight="1" x14ac:dyDescent="0.2">
      <c r="B1" s="82" t="str">
        <f>"ASG "&amp;Info!C31&amp;" pro Einwohner"</f>
        <v>ASG 2013 pro Einwohner</v>
      </c>
      <c r="C1" s="82"/>
      <c r="D1" s="82"/>
      <c r="E1" s="142" t="str">
        <f>Info!A4</f>
        <v>Referenzjahr 2017</v>
      </c>
      <c r="F1" s="108"/>
      <c r="G1" s="109"/>
      <c r="I1" s="21" t="str">
        <f>Info!$C$28</f>
        <v>FA_2017_20160519</v>
      </c>
    </row>
    <row r="2" spans="1:10" x14ac:dyDescent="0.2">
      <c r="A2" s="129"/>
      <c r="B2" s="86" t="s">
        <v>30</v>
      </c>
      <c r="C2" s="25" t="s">
        <v>31</v>
      </c>
      <c r="D2" s="25" t="s">
        <v>32</v>
      </c>
      <c r="E2" s="25" t="s">
        <v>33</v>
      </c>
      <c r="F2" s="25" t="s">
        <v>34</v>
      </c>
      <c r="G2" s="25" t="s">
        <v>35</v>
      </c>
      <c r="H2" s="25" t="s">
        <v>36</v>
      </c>
      <c r="I2" s="26" t="s">
        <v>37</v>
      </c>
    </row>
    <row r="3" spans="1:10" x14ac:dyDescent="0.2">
      <c r="A3" s="129"/>
      <c r="B3" s="88" t="s">
        <v>39</v>
      </c>
      <c r="C3" s="30"/>
      <c r="D3" s="30"/>
      <c r="E3" s="30"/>
      <c r="F3" s="30"/>
      <c r="G3" s="30"/>
      <c r="H3" s="30"/>
      <c r="I3" s="33"/>
    </row>
    <row r="4" spans="1:10" ht="51" customHeight="1" x14ac:dyDescent="0.2">
      <c r="A4" s="150"/>
      <c r="B4" s="90"/>
      <c r="C4" s="36" t="s">
        <v>48</v>
      </c>
      <c r="D4" s="36" t="s">
        <v>117</v>
      </c>
      <c r="E4" s="36" t="s">
        <v>118</v>
      </c>
      <c r="F4" s="36" t="s">
        <v>119</v>
      </c>
      <c r="G4" s="36" t="s">
        <v>108</v>
      </c>
      <c r="H4" s="36" t="s">
        <v>120</v>
      </c>
      <c r="I4" s="38" t="s">
        <v>121</v>
      </c>
    </row>
    <row r="5" spans="1:10" s="39" customFormat="1" ht="11.25" customHeight="1" x14ac:dyDescent="0.2">
      <c r="A5" s="69"/>
      <c r="B5" s="91" t="s">
        <v>116</v>
      </c>
      <c r="C5" s="144">
        <f>ASG_Total!C5</f>
        <v>2013</v>
      </c>
      <c r="D5" s="144">
        <f>ASG_Total!D5</f>
        <v>2013</v>
      </c>
      <c r="E5" s="144">
        <f>ASG_Total!E5</f>
        <v>2013</v>
      </c>
      <c r="F5" s="144">
        <f>ASG_Total!F5</f>
        <v>2013</v>
      </c>
      <c r="G5" s="144">
        <f>ASG_Total!G5</f>
        <v>2013</v>
      </c>
      <c r="H5" s="144">
        <f>Info!$C$31</f>
        <v>2013</v>
      </c>
      <c r="I5" s="92"/>
    </row>
    <row r="6" spans="1:10" s="39" customFormat="1" ht="11.25" customHeight="1" x14ac:dyDescent="0.2">
      <c r="A6" s="69"/>
      <c r="B6" s="93" t="s">
        <v>52</v>
      </c>
      <c r="C6" s="42" t="s">
        <v>122</v>
      </c>
      <c r="D6" s="42" t="s">
        <v>122</v>
      </c>
      <c r="E6" s="42" t="s">
        <v>122</v>
      </c>
      <c r="F6" s="42" t="s">
        <v>122</v>
      </c>
      <c r="G6" s="42" t="s">
        <v>122</v>
      </c>
      <c r="H6" s="42" t="s">
        <v>122</v>
      </c>
      <c r="I6" s="43" t="s">
        <v>123</v>
      </c>
    </row>
    <row r="7" spans="1:10" x14ac:dyDescent="0.2">
      <c r="B7" s="44" t="s">
        <v>55</v>
      </c>
      <c r="C7" s="130">
        <f>ASG_Total!C7/ASG_pro_Einwohner!$I7*1000</f>
        <v>24928.323744287129</v>
      </c>
      <c r="D7" s="130">
        <f>ASG_Total!D7/ASG_pro_Einwohner!$I7*1000</f>
        <v>1385.463385595586</v>
      </c>
      <c r="E7" s="130">
        <f>ASG_Total!E7/ASG_pro_Einwohner!$I7*1000</f>
        <v>4012.0209474276003</v>
      </c>
      <c r="F7" s="130">
        <f>ASG_Total!F7/ASG_pro_Einwohner!$I7*1000</f>
        <v>8991.5154099282281</v>
      </c>
      <c r="G7" s="130">
        <f>ASG_Total!G7/ASG_pro_Einwohner!$I7*1000</f>
        <v>-205.32239899766043</v>
      </c>
      <c r="H7" s="130">
        <f>ASG_Total!H7/ASG_pro_Einwohner!$I7*1000</f>
        <v>39112.001088240882</v>
      </c>
      <c r="I7" s="151">
        <v>1430104</v>
      </c>
      <c r="J7" s="147"/>
    </row>
    <row r="8" spans="1:10" x14ac:dyDescent="0.2">
      <c r="B8" s="48" t="s">
        <v>56</v>
      </c>
      <c r="C8" s="133">
        <f>ASG_Total!C8/ASG_pro_Einwohner!$I8*1000</f>
        <v>16112.045906415873</v>
      </c>
      <c r="D8" s="133">
        <f>ASG_Total!D8/ASG_pro_Einwohner!$I8*1000</f>
        <v>650.88997776620499</v>
      </c>
      <c r="E8" s="133">
        <f>ASG_Total!E8/ASG_pro_Einwohner!$I8*1000</f>
        <v>2334.9202240739005</v>
      </c>
      <c r="F8" s="133">
        <f>ASG_Total!F8/ASG_pro_Einwohner!$I8*1000</f>
        <v>6080.9619953548263</v>
      </c>
      <c r="G8" s="133">
        <f>ASG_Total!G8/ASG_pro_Einwohner!$I8*1000</f>
        <v>32.52263626971579</v>
      </c>
      <c r="H8" s="133">
        <f>ASG_Total!H8/ASG_pro_Einwohner!$I8*1000</f>
        <v>25211.340739880518</v>
      </c>
      <c r="I8" s="152">
        <v>1004914</v>
      </c>
      <c r="J8" s="147"/>
    </row>
    <row r="9" spans="1:10" x14ac:dyDescent="0.2">
      <c r="B9" s="51" t="s">
        <v>57</v>
      </c>
      <c r="C9" s="136">
        <f>ASG_Total!C9/ASG_pro_Einwohner!$I9*1000</f>
        <v>17858.881210739641</v>
      </c>
      <c r="D9" s="136">
        <f>ASG_Total!D9/ASG_pro_Einwohner!$I9*1000</f>
        <v>681.19326391078664</v>
      </c>
      <c r="E9" s="136">
        <f>ASG_Total!E9/ASG_pro_Einwohner!$I9*1000</f>
        <v>2884.7357600728851</v>
      </c>
      <c r="F9" s="136">
        <f>ASG_Total!F9/ASG_pro_Einwohner!$I9*1000</f>
        <v>8285.9023163931324</v>
      </c>
      <c r="G9" s="136">
        <f>ASG_Total!G9/ASG_pro_Einwohner!$I9*1000</f>
        <v>145.15960108378206</v>
      </c>
      <c r="H9" s="136">
        <f>ASG_Total!H9/ASG_pro_Einwohner!$I9*1000</f>
        <v>29855.872152200223</v>
      </c>
      <c r="I9" s="153">
        <v>391298</v>
      </c>
      <c r="J9" s="147"/>
    </row>
    <row r="10" spans="1:10" x14ac:dyDescent="0.2">
      <c r="B10" s="48" t="s">
        <v>58</v>
      </c>
      <c r="C10" s="133">
        <f>ASG_Total!C10/ASG_pro_Einwohner!$I10*1000</f>
        <v>13371.768599600082</v>
      </c>
      <c r="D10" s="133">
        <f>ASG_Total!D10/ASG_pro_Einwohner!$I10*1000</f>
        <v>808.69639526890978</v>
      </c>
      <c r="E10" s="133">
        <f>ASG_Total!E10/ASG_pro_Einwohner!$I10*1000</f>
        <v>2526.2660073088327</v>
      </c>
      <c r="F10" s="133">
        <f>ASG_Total!F10/ASG_pro_Einwohner!$I10*1000</f>
        <v>6259.8958091429349</v>
      </c>
      <c r="G10" s="133">
        <f>ASG_Total!G10/ASG_pro_Einwohner!$I10*1000</f>
        <v>-235.45132906820248</v>
      </c>
      <c r="H10" s="133">
        <f>ASG_Total!H10/ASG_pro_Einwohner!$I10*1000</f>
        <v>22731.175482252558</v>
      </c>
      <c r="I10" s="152">
        <v>36257.5</v>
      </c>
      <c r="J10" s="147"/>
    </row>
    <row r="11" spans="1:10" x14ac:dyDescent="0.2">
      <c r="B11" s="51" t="s">
        <v>59</v>
      </c>
      <c r="C11" s="136">
        <f>ASG_Total!C11/ASG_pro_Einwohner!$I11*1000</f>
        <v>35263.512798345932</v>
      </c>
      <c r="D11" s="136">
        <f>ASG_Total!D11/ASG_pro_Einwohner!$I11*1000</f>
        <v>907.78617564601814</v>
      </c>
      <c r="E11" s="136">
        <f>ASG_Total!E11/ASG_pro_Einwohner!$I11*1000</f>
        <v>9515.2399686738827</v>
      </c>
      <c r="F11" s="136">
        <f>ASG_Total!F11/ASG_pro_Einwohner!$I11*1000</f>
        <v>8880.9921188354438</v>
      </c>
      <c r="G11" s="136">
        <f>ASG_Total!G11/ASG_pro_Einwohner!$I11*1000</f>
        <v>-78.316166367404705</v>
      </c>
      <c r="H11" s="136">
        <f>ASG_Total!H11/ASG_pro_Einwohner!$I11*1000</f>
        <v>54489.214895133868</v>
      </c>
      <c r="I11" s="153">
        <v>152109.5</v>
      </c>
      <c r="J11" s="147"/>
    </row>
    <row r="12" spans="1:10" x14ac:dyDescent="0.2">
      <c r="B12" s="48" t="s">
        <v>60</v>
      </c>
      <c r="C12" s="133">
        <f>ASG_Total!C12/ASG_pro_Einwohner!$I12*1000</f>
        <v>23528.210643830582</v>
      </c>
      <c r="D12" s="133">
        <f>ASG_Total!D12/ASG_pro_Einwohner!$I12*1000</f>
        <v>873.84017635280668</v>
      </c>
      <c r="E12" s="133">
        <f>ASG_Total!E12/ASG_pro_Einwohner!$I12*1000</f>
        <v>4266.8213267348292</v>
      </c>
      <c r="F12" s="133">
        <f>ASG_Total!F12/ASG_pro_Einwohner!$I12*1000</f>
        <v>8239.5633279329086</v>
      </c>
      <c r="G12" s="133">
        <f>ASG_Total!G12/ASG_pro_Einwohner!$I12*1000</f>
        <v>-316.86739953282267</v>
      </c>
      <c r="H12" s="133">
        <f>ASG_Total!H12/ASG_pro_Einwohner!$I12*1000</f>
        <v>36591.568075318297</v>
      </c>
      <c r="I12" s="152">
        <v>36725.5</v>
      </c>
      <c r="J12" s="147"/>
    </row>
    <row r="13" spans="1:10" x14ac:dyDescent="0.2">
      <c r="B13" s="51" t="s">
        <v>61</v>
      </c>
      <c r="C13" s="136">
        <f>ASG_Total!C13/ASG_pro_Einwohner!$I13*1000</f>
        <v>29460.216791860796</v>
      </c>
      <c r="D13" s="136">
        <f>ASG_Total!D13/ASG_pro_Einwohner!$I13*1000</f>
        <v>783.69032318604172</v>
      </c>
      <c r="E13" s="136">
        <f>ASG_Total!E13/ASG_pro_Einwohner!$I13*1000</f>
        <v>9939.4717989921064</v>
      </c>
      <c r="F13" s="136">
        <f>ASG_Total!F13/ASG_pro_Einwohner!$I13*1000</f>
        <v>11925.796144337739</v>
      </c>
      <c r="G13" s="136">
        <f>ASG_Total!G13/ASG_pro_Einwohner!$I13*1000</f>
        <v>-287.59720572834561</v>
      </c>
      <c r="H13" s="136">
        <f>ASG_Total!H13/ASG_pro_Einwohner!$I13*1000</f>
        <v>51821.577852648341</v>
      </c>
      <c r="I13" s="153">
        <v>42068</v>
      </c>
      <c r="J13" s="147"/>
    </row>
    <row r="14" spans="1:10" x14ac:dyDescent="0.2">
      <c r="B14" s="48" t="s">
        <v>62</v>
      </c>
      <c r="C14" s="133">
        <f>ASG_Total!C14/ASG_pro_Einwohner!$I14*1000</f>
        <v>15244.546962083712</v>
      </c>
      <c r="D14" s="133">
        <f>ASG_Total!D14/ASG_pro_Einwohner!$I14*1000</f>
        <v>1206.6551685420397</v>
      </c>
      <c r="E14" s="133">
        <f>ASG_Total!E14/ASG_pro_Einwohner!$I14*1000</f>
        <v>2606.300350984377</v>
      </c>
      <c r="F14" s="133">
        <f>ASG_Total!F14/ASG_pro_Einwohner!$I14*1000</f>
        <v>5549.717875889929</v>
      </c>
      <c r="G14" s="133">
        <f>ASG_Total!G14/ASG_pro_Einwohner!$I14*1000</f>
        <v>48.010032051241339</v>
      </c>
      <c r="H14" s="133">
        <f>ASG_Total!H14/ASG_pro_Einwohner!$I14*1000</f>
        <v>24655.230389551296</v>
      </c>
      <c r="I14" s="152">
        <v>40101.5</v>
      </c>
      <c r="J14" s="147"/>
    </row>
    <row r="15" spans="1:10" x14ac:dyDescent="0.2">
      <c r="B15" s="51" t="s">
        <v>63</v>
      </c>
      <c r="C15" s="136">
        <f>ASG_Total!C15/ASG_pro_Einwohner!$I15*1000</f>
        <v>39468.443031427028</v>
      </c>
      <c r="D15" s="136">
        <f>ASG_Total!D15/ASG_pro_Einwohner!$I15*1000</f>
        <v>1798.4458792121418</v>
      </c>
      <c r="E15" s="136">
        <f>ASG_Total!E15/ASG_pro_Einwohner!$I15*1000</f>
        <v>7241.1237026378003</v>
      </c>
      <c r="F15" s="136">
        <f>ASG_Total!F15/ASG_pro_Einwohner!$I15*1000</f>
        <v>31254.109796500259</v>
      </c>
      <c r="G15" s="136">
        <f>ASG_Total!G15/ASG_pro_Einwohner!$I15*1000</f>
        <v>23.238501515457209</v>
      </c>
      <c r="H15" s="136">
        <f>ASG_Total!H15/ASG_pro_Einwohner!$I15*1000</f>
        <v>79785.360911292679</v>
      </c>
      <c r="I15" s="153">
        <v>118894.5</v>
      </c>
      <c r="J15" s="147"/>
    </row>
    <row r="16" spans="1:10" x14ac:dyDescent="0.2">
      <c r="B16" s="48" t="s">
        <v>64</v>
      </c>
      <c r="C16" s="133">
        <f>ASG_Total!C16/ASG_pro_Einwohner!$I16*1000</f>
        <v>16443.123975490962</v>
      </c>
      <c r="D16" s="133">
        <f>ASG_Total!D16/ASG_pro_Einwohner!$I16*1000</f>
        <v>794.75260604900461</v>
      </c>
      <c r="E16" s="133">
        <f>ASG_Total!E16/ASG_pro_Einwohner!$I16*1000</f>
        <v>1413.2463554854719</v>
      </c>
      <c r="F16" s="133">
        <f>ASG_Total!F16/ASG_pro_Einwohner!$I16*1000</f>
        <v>7618.4228684736772</v>
      </c>
      <c r="G16" s="133">
        <f>ASG_Total!G16/ASG_pro_Einwohner!$I16*1000</f>
        <v>-241.14855713945445</v>
      </c>
      <c r="H16" s="133">
        <f>ASG_Total!H16/ASG_pro_Einwohner!$I16*1000</f>
        <v>26028.397248359663</v>
      </c>
      <c r="I16" s="152">
        <v>296788.5</v>
      </c>
      <c r="J16" s="147"/>
    </row>
    <row r="17" spans="2:10" x14ac:dyDescent="0.2">
      <c r="B17" s="51" t="s">
        <v>65</v>
      </c>
      <c r="C17" s="136">
        <f>ASG_Total!C17/ASG_pro_Einwohner!$I17*1000</f>
        <v>17436.536855631777</v>
      </c>
      <c r="D17" s="136">
        <f>ASG_Total!D17/ASG_pro_Einwohner!$I17*1000</f>
        <v>606.81446125796469</v>
      </c>
      <c r="E17" s="136">
        <f>ASG_Total!E17/ASG_pro_Einwohner!$I17*1000</f>
        <v>1380.2067448799442</v>
      </c>
      <c r="F17" s="136">
        <f>ASG_Total!F17/ASG_pro_Einwohner!$I17*1000</f>
        <v>4906.8172455605845</v>
      </c>
      <c r="G17" s="136">
        <f>ASG_Total!G17/ASG_pro_Einwohner!$I17*1000</f>
        <v>-298.89325651128382</v>
      </c>
      <c r="H17" s="136">
        <f>ASG_Total!H17/ASG_pro_Einwohner!$I17*1000</f>
        <v>24031.482050818984</v>
      </c>
      <c r="I17" s="153">
        <v>262253</v>
      </c>
      <c r="J17" s="147"/>
    </row>
    <row r="18" spans="2:10" x14ac:dyDescent="0.2">
      <c r="B18" s="48" t="s">
        <v>66</v>
      </c>
      <c r="C18" s="133">
        <f>ASG_Total!C18/ASG_pro_Einwohner!$I18*1000</f>
        <v>24710.422283994722</v>
      </c>
      <c r="D18" s="133">
        <f>ASG_Total!D18/ASG_pro_Einwohner!$I18*1000</f>
        <v>3699.1439968767518</v>
      </c>
      <c r="E18" s="133">
        <f>ASG_Total!E18/ASG_pro_Einwohner!$I18*1000</f>
        <v>4266.2673062380363</v>
      </c>
      <c r="F18" s="133">
        <f>ASG_Total!F18/ASG_pro_Einwohner!$I18*1000</f>
        <v>16835.888152892152</v>
      </c>
      <c r="G18" s="133">
        <f>ASG_Total!G18/ASG_pro_Einwohner!$I18*1000</f>
        <v>-50.309457164458884</v>
      </c>
      <c r="H18" s="133">
        <f>ASG_Total!H18/ASG_pro_Einwohner!$I18*1000</f>
        <v>49461.412282837206</v>
      </c>
      <c r="I18" s="152">
        <v>191743</v>
      </c>
      <c r="J18" s="147"/>
    </row>
    <row r="19" spans="2:10" x14ac:dyDescent="0.2">
      <c r="B19" s="51" t="s">
        <v>67</v>
      </c>
      <c r="C19" s="136">
        <f>ASG_Total!C19/ASG_pro_Einwohner!$I19*1000</f>
        <v>23349.516981808403</v>
      </c>
      <c r="D19" s="136">
        <f>ASG_Total!D19/ASG_pro_Einwohner!$I19*1000</f>
        <v>1361.4549525769728</v>
      </c>
      <c r="E19" s="136">
        <f>ASG_Total!E19/ASG_pro_Einwohner!$I19*1000</f>
        <v>2190.1453993727032</v>
      </c>
      <c r="F19" s="136">
        <f>ASG_Total!F19/ASG_pro_Einwohner!$I19*1000</f>
        <v>5116.0059213191143</v>
      </c>
      <c r="G19" s="136">
        <f>ASG_Total!G19/ASG_pro_Einwohner!$I19*1000</f>
        <v>-98.815049633253736</v>
      </c>
      <c r="H19" s="136">
        <f>ASG_Total!H19/ASG_pro_Einwohner!$I19*1000</f>
        <v>31918.30820544394</v>
      </c>
      <c r="I19" s="153">
        <v>278975</v>
      </c>
      <c r="J19" s="147"/>
    </row>
    <row r="20" spans="2:10" x14ac:dyDescent="0.2">
      <c r="B20" s="48" t="s">
        <v>68</v>
      </c>
      <c r="C20" s="133">
        <f>ASG_Total!C20/ASG_pro_Einwohner!$I20*1000</f>
        <v>16580.378870720004</v>
      </c>
      <c r="D20" s="133">
        <f>ASG_Total!D20/ASG_pro_Einwohner!$I20*1000</f>
        <v>2020.5696004096278</v>
      </c>
      <c r="E20" s="133">
        <f>ASG_Total!E20/ASG_pro_Einwohner!$I20*1000</f>
        <v>2368.7914331224279</v>
      </c>
      <c r="F20" s="133">
        <f>ASG_Total!F20/ASG_pro_Einwohner!$I20*1000</f>
        <v>9152.241905857516</v>
      </c>
      <c r="G20" s="133">
        <f>ASG_Total!G20/ASG_pro_Einwohner!$I20*1000</f>
        <v>94.577734324624927</v>
      </c>
      <c r="H20" s="133">
        <f>ASG_Total!H20/ASG_pro_Einwohner!$I20*1000</f>
        <v>30216.5595444342</v>
      </c>
      <c r="I20" s="152">
        <v>79103.5</v>
      </c>
      <c r="J20" s="147"/>
    </row>
    <row r="21" spans="2:10" x14ac:dyDescent="0.2">
      <c r="B21" s="51" t="s">
        <v>69</v>
      </c>
      <c r="C21" s="136">
        <f>ASG_Total!C21/ASG_pro_Einwohner!$I21*1000</f>
        <v>17438.60304364792</v>
      </c>
      <c r="D21" s="136">
        <f>ASG_Total!D21/ASG_pro_Einwohner!$I21*1000</f>
        <v>715.70099016172219</v>
      </c>
      <c r="E21" s="136">
        <f>ASG_Total!E21/ASG_pro_Einwohner!$I21*1000</f>
        <v>3721.647929093037</v>
      </c>
      <c r="F21" s="136">
        <f>ASG_Total!F21/ASG_pro_Einwohner!$I21*1000</f>
        <v>6459.327045357416</v>
      </c>
      <c r="G21" s="136">
        <f>ASG_Total!G21/ASG_pro_Einwohner!$I21*1000</f>
        <v>-142.64836936811241</v>
      </c>
      <c r="H21" s="136">
        <f>ASG_Total!H21/ASG_pro_Einwohner!$I21*1000</f>
        <v>28192.630638891984</v>
      </c>
      <c r="I21" s="153">
        <v>53817</v>
      </c>
      <c r="J21" s="147"/>
    </row>
    <row r="22" spans="2:10" x14ac:dyDescent="0.2">
      <c r="B22" s="48" t="s">
        <v>70</v>
      </c>
      <c r="C22" s="133">
        <f>ASG_Total!C22/ASG_pro_Einwohner!$I22*1000</f>
        <v>17904.083696820275</v>
      </c>
      <c r="D22" s="133">
        <f>ASG_Total!D22/ASG_pro_Einwohner!$I22*1000</f>
        <v>563.49925216828751</v>
      </c>
      <c r="E22" s="133">
        <f>ASG_Total!E22/ASG_pro_Einwohner!$I22*1000</f>
        <v>4099.2820386876547</v>
      </c>
      <c r="F22" s="133">
        <f>ASG_Total!F22/ASG_pro_Einwohner!$I22*1000</f>
        <v>5312.9317466337952</v>
      </c>
      <c r="G22" s="133">
        <f>ASG_Total!G22/ASG_pro_Einwohner!$I22*1000</f>
        <v>-17.350166841621096</v>
      </c>
      <c r="H22" s="133">
        <f>ASG_Total!H22/ASG_pro_Einwohner!$I22*1000</f>
        <v>27862.446567468392</v>
      </c>
      <c r="I22" s="152">
        <v>15819</v>
      </c>
      <c r="J22" s="147"/>
    </row>
    <row r="23" spans="2:10" x14ac:dyDescent="0.2">
      <c r="B23" s="51" t="s">
        <v>71</v>
      </c>
      <c r="C23" s="136">
        <f>ASG_Total!C23/ASG_pro_Einwohner!$I23*1000</f>
        <v>15581.95507024268</v>
      </c>
      <c r="D23" s="136">
        <f>ASG_Total!D23/ASG_pro_Einwohner!$I23*1000</f>
        <v>1050.896655164634</v>
      </c>
      <c r="E23" s="136">
        <f>ASG_Total!E23/ASG_pro_Einwohner!$I23*1000</f>
        <v>2861.9105293532361</v>
      </c>
      <c r="F23" s="136">
        <f>ASG_Total!F23/ASG_pro_Einwohner!$I23*1000</f>
        <v>6510.2304343372161</v>
      </c>
      <c r="G23" s="136">
        <f>ASG_Total!G23/ASG_pro_Einwohner!$I23*1000</f>
        <v>-53.300253628003631</v>
      </c>
      <c r="H23" s="136">
        <f>ASG_Total!H23/ASG_pro_Einwohner!$I23*1000</f>
        <v>25951.692435469766</v>
      </c>
      <c r="I23" s="153">
        <v>492969.5</v>
      </c>
      <c r="J23" s="147"/>
    </row>
    <row r="24" spans="2:10" x14ac:dyDescent="0.2">
      <c r="B24" s="48" t="s">
        <v>72</v>
      </c>
      <c r="C24" s="133">
        <f>ASG_Total!C24/ASG_pro_Einwohner!$I24*1000</f>
        <v>16502.222758941927</v>
      </c>
      <c r="D24" s="133">
        <f>ASG_Total!D24/ASG_pro_Einwohner!$I24*1000</f>
        <v>1921.3384190773295</v>
      </c>
      <c r="E24" s="133">
        <f>ASG_Total!E24/ASG_pro_Einwohner!$I24*1000</f>
        <v>4093.0399140372192</v>
      </c>
      <c r="F24" s="133">
        <f>ASG_Total!F24/ASG_pro_Einwohner!$I24*1000</f>
        <v>4531.6446582560493</v>
      </c>
      <c r="G24" s="133">
        <f>ASG_Total!G24/ASG_pro_Einwohner!$I24*1000</f>
        <v>400.82569341505211</v>
      </c>
      <c r="H24" s="133">
        <f>ASG_Total!H24/ASG_pro_Einwohner!$I24*1000</f>
        <v>27449.071443727578</v>
      </c>
      <c r="I24" s="152">
        <v>202878.5</v>
      </c>
      <c r="J24" s="147"/>
    </row>
    <row r="25" spans="2:10" x14ac:dyDescent="0.2">
      <c r="B25" s="51" t="s">
        <v>73</v>
      </c>
      <c r="C25" s="136">
        <f>ASG_Total!C25/ASG_pro_Einwohner!$I25*1000</f>
        <v>18947.11365928924</v>
      </c>
      <c r="D25" s="136">
        <f>ASG_Total!D25/ASG_pro_Einwohner!$I25*1000</f>
        <v>954.70478423992131</v>
      </c>
      <c r="E25" s="136">
        <f>ASG_Total!E25/ASG_pro_Einwohner!$I25*1000</f>
        <v>2555.9642286992689</v>
      </c>
      <c r="F25" s="136">
        <f>ASG_Total!F25/ASG_pro_Einwohner!$I25*1000</f>
        <v>5991.6313963792682</v>
      </c>
      <c r="G25" s="136">
        <f>ASG_Total!G25/ASG_pro_Einwohner!$I25*1000</f>
        <v>-33.436518787165745</v>
      </c>
      <c r="H25" s="136">
        <f>ASG_Total!H25/ASG_pro_Einwohner!$I25*1000</f>
        <v>28415.977549820527</v>
      </c>
      <c r="I25" s="153">
        <v>636446</v>
      </c>
      <c r="J25" s="147"/>
    </row>
    <row r="26" spans="2:10" x14ac:dyDescent="0.2">
      <c r="B26" s="48" t="s">
        <v>74</v>
      </c>
      <c r="C26" s="133">
        <f>ASG_Total!C26/ASG_pro_Einwohner!$I26*1000</f>
        <v>17242.06108202778</v>
      </c>
      <c r="D26" s="133">
        <f>ASG_Total!D26/ASG_pro_Einwohner!$I26*1000</f>
        <v>1065.5081649651659</v>
      </c>
      <c r="E26" s="133">
        <f>ASG_Total!E26/ASG_pro_Einwohner!$I26*1000</f>
        <v>2815.8508821233108</v>
      </c>
      <c r="F26" s="133">
        <f>ASG_Total!F26/ASG_pro_Einwohner!$I26*1000</f>
        <v>5337.6671119645353</v>
      </c>
      <c r="G26" s="133">
        <f>ASG_Total!G26/ASG_pro_Einwohner!$I26*1000</f>
        <v>100.88987421134921</v>
      </c>
      <c r="H26" s="133">
        <f>ASG_Total!H26/ASG_pro_Einwohner!$I26*1000</f>
        <v>26561.977115292142</v>
      </c>
      <c r="I26" s="152">
        <v>260649.5</v>
      </c>
      <c r="J26" s="147"/>
    </row>
    <row r="27" spans="2:10" x14ac:dyDescent="0.2">
      <c r="B27" s="51" t="s">
        <v>75</v>
      </c>
      <c r="C27" s="136">
        <f>ASG_Total!C27/ASG_pro_Einwohner!$I27*1000</f>
        <v>18794.107570393826</v>
      </c>
      <c r="D27" s="136">
        <f>ASG_Total!D27/ASG_pro_Einwohner!$I27*1000</f>
        <v>2571.3401693753676</v>
      </c>
      <c r="E27" s="136">
        <f>ASG_Total!E27/ASG_pro_Einwohner!$I27*1000</f>
        <v>2412.8507220138458</v>
      </c>
      <c r="F27" s="136">
        <f>ASG_Total!F27/ASG_pro_Einwohner!$I27*1000</f>
        <v>8404.2975277195292</v>
      </c>
      <c r="G27" s="136">
        <f>ASG_Total!G27/ASG_pro_Einwohner!$I27*1000</f>
        <v>222.60565074584389</v>
      </c>
      <c r="H27" s="136">
        <f>ASG_Total!H27/ASG_pro_Einwohner!$I27*1000</f>
        <v>32405.201640248408</v>
      </c>
      <c r="I27" s="153">
        <v>346461.5</v>
      </c>
      <c r="J27" s="147"/>
    </row>
    <row r="28" spans="2:10" x14ac:dyDescent="0.2">
      <c r="B28" s="48" t="s">
        <v>76</v>
      </c>
      <c r="C28" s="133">
        <f>ASG_Total!C28/ASG_pro_Einwohner!$I28*1000</f>
        <v>21505.718491466047</v>
      </c>
      <c r="D28" s="133">
        <f>ASG_Total!D28/ASG_pro_Einwohner!$I28*1000</f>
        <v>1675.9467186920645</v>
      </c>
      <c r="E28" s="133">
        <f>ASG_Total!E28/ASG_pro_Einwohner!$I28*1000</f>
        <v>2650.932620110148</v>
      </c>
      <c r="F28" s="133">
        <f>ASG_Total!F28/ASG_pro_Einwohner!$I28*1000</f>
        <v>6825.8931152109799</v>
      </c>
      <c r="G28" s="133">
        <f>ASG_Total!G28/ASG_pro_Einwohner!$I28*1000</f>
        <v>-107.21816717032632</v>
      </c>
      <c r="H28" s="133">
        <f>ASG_Total!H28/ASG_pro_Einwohner!$I28*1000</f>
        <v>32551.272778308907</v>
      </c>
      <c r="I28" s="152">
        <v>751352</v>
      </c>
      <c r="J28" s="147"/>
    </row>
    <row r="29" spans="2:10" x14ac:dyDescent="0.2">
      <c r="B29" s="51" t="s">
        <v>77</v>
      </c>
      <c r="C29" s="136">
        <f>ASG_Total!C29/ASG_pro_Einwohner!$I29*1000</f>
        <v>14720.507881752674</v>
      </c>
      <c r="D29" s="136">
        <f>ASG_Total!D29/ASG_pro_Einwohner!$I29*1000</f>
        <v>1226.0402701876656</v>
      </c>
      <c r="E29" s="136">
        <f>ASG_Total!E29/ASG_pro_Einwohner!$I29*1000</f>
        <v>2046.8935093180764</v>
      </c>
      <c r="F29" s="136">
        <f>ASG_Total!F29/ASG_pro_Einwohner!$I29*1000</f>
        <v>4118.9304524720992</v>
      </c>
      <c r="G29" s="136">
        <f>ASG_Total!G29/ASG_pro_Einwohner!$I29*1000</f>
        <v>314.31365345915157</v>
      </c>
      <c r="H29" s="136">
        <f>ASG_Total!H29/ASG_pro_Einwohner!$I29*1000</f>
        <v>22426.685767189669</v>
      </c>
      <c r="I29" s="153">
        <v>332794</v>
      </c>
      <c r="J29" s="147"/>
    </row>
    <row r="30" spans="2:10" x14ac:dyDescent="0.2">
      <c r="B30" s="48" t="s">
        <v>78</v>
      </c>
      <c r="C30" s="133">
        <f>ASG_Total!C30/ASG_pro_Einwohner!$I30*1000</f>
        <v>15700.096615628005</v>
      </c>
      <c r="D30" s="133">
        <f>ASG_Total!D30/ASG_pro_Einwohner!$I30*1000</f>
        <v>1488.5372760834905</v>
      </c>
      <c r="E30" s="133">
        <f>ASG_Total!E30/ASG_pro_Einwohner!$I30*1000</f>
        <v>1461.4592468783546</v>
      </c>
      <c r="F30" s="133">
        <f>ASG_Total!F30/ASG_pro_Einwohner!$I30*1000</f>
        <v>15602.857741115318</v>
      </c>
      <c r="G30" s="133">
        <f>ASG_Total!G30/ASG_pro_Einwohner!$I30*1000</f>
        <v>529.23278304775226</v>
      </c>
      <c r="H30" s="133">
        <f>ASG_Total!H30/ASG_pro_Einwohner!$I30*1000</f>
        <v>34782.183662752919</v>
      </c>
      <c r="I30" s="152">
        <v>176990</v>
      </c>
      <c r="J30" s="147"/>
    </row>
    <row r="31" spans="2:10" x14ac:dyDescent="0.2">
      <c r="B31" s="51" t="s">
        <v>79</v>
      </c>
      <c r="C31" s="136">
        <f>ASG_Total!C31/ASG_pro_Einwohner!$I31*1000</f>
        <v>25605.617831628962</v>
      </c>
      <c r="D31" s="136">
        <f>ASG_Total!D31/ASG_pro_Einwohner!$I31*1000</f>
        <v>5349.2685755628481</v>
      </c>
      <c r="E31" s="136">
        <f>ASG_Total!E31/ASG_pro_Einwohner!$I31*1000</f>
        <v>3366.8629579136259</v>
      </c>
      <c r="F31" s="136">
        <f>ASG_Total!F31/ASG_pro_Einwohner!$I31*1000</f>
        <v>12093.649450158802</v>
      </c>
      <c r="G31" s="136">
        <f>ASG_Total!G31/ASG_pro_Einwohner!$I31*1000</f>
        <v>318.85455411152827</v>
      </c>
      <c r="H31" s="136">
        <f>ASG_Total!H31/ASG_pro_Einwohner!$I31*1000</f>
        <v>46734.253369375765</v>
      </c>
      <c r="I31" s="153">
        <v>469772</v>
      </c>
      <c r="J31" s="147"/>
    </row>
    <row r="32" spans="2:10" x14ac:dyDescent="0.2">
      <c r="B32" s="48" t="s">
        <v>80</v>
      </c>
      <c r="C32" s="133">
        <f>ASG_Total!C32/ASG_pro_Einwohner!$I32*1000</f>
        <v>12890.983349479715</v>
      </c>
      <c r="D32" s="133">
        <f>ASG_Total!D32/ASG_pro_Einwohner!$I32*1000</f>
        <v>1320.7672331677793</v>
      </c>
      <c r="E32" s="133">
        <f>ASG_Total!E32/ASG_pro_Einwohner!$I32*1000</f>
        <v>1394.2323266819535</v>
      </c>
      <c r="F32" s="133">
        <f>ASG_Total!F32/ASG_pro_Einwohner!$I32*1000</f>
        <v>5805.8200698360042</v>
      </c>
      <c r="G32" s="133">
        <f>ASG_Total!G32/ASG_pro_Einwohner!$I32*1000</f>
        <v>161.14076973973013</v>
      </c>
      <c r="H32" s="133">
        <f>ASG_Total!H32/ASG_pro_Einwohner!$I32*1000</f>
        <v>21572.943748905182</v>
      </c>
      <c r="I32" s="152">
        <v>71739.5</v>
      </c>
      <c r="J32" s="147"/>
    </row>
    <row r="33" spans="1:10" x14ac:dyDescent="0.2">
      <c r="A33" s="59"/>
      <c r="B33" s="55" t="s">
        <v>81</v>
      </c>
      <c r="C33" s="56">
        <f>ASG_Total!C33/ASG_pro_Einwohner!$I33*1000</f>
        <v>20336.057473953333</v>
      </c>
      <c r="D33" s="56">
        <f>ASG_Total!D33/ASG_pro_Einwohner!$I33*1000</f>
        <v>1506.2365248082992</v>
      </c>
      <c r="E33" s="56">
        <f>ASG_Total!E33/ASG_pro_Einwohner!$I33*1000</f>
        <v>3059.5960425647841</v>
      </c>
      <c r="F33" s="56">
        <f>ASG_Total!F33/ASG_pro_Einwohner!$I33*1000</f>
        <v>8013.5929191202667</v>
      </c>
      <c r="G33" s="56">
        <f>ASG_Total!G33/ASG_pro_Einwohner!$I33*1000</f>
        <v>-1.8402209770466333</v>
      </c>
      <c r="H33" s="56">
        <f>ASG_Total!H33/ASG_pro_Einwohner!$I33*1000</f>
        <v>32913.642739469629</v>
      </c>
      <c r="I33" s="57">
        <f>SUM(I7:I32)</f>
        <v>8173024</v>
      </c>
      <c r="J33" s="147"/>
    </row>
  </sheetData>
  <conditionalFormatting sqref="C7:H32">
    <cfRule type="expression" dxfId="2" priority="1" stopIfTrue="1">
      <formula>ISBLANK(C7)</formula>
    </cfRule>
  </conditionalFormatting>
  <conditionalFormatting sqref="I7:I32">
    <cfRule type="expression" dxfId="1" priority="2" stopIfTrue="1">
      <formula>ISBLANK(I7)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4" orientation="landscape" r:id="rId1"/>
  <headerFooter>
    <oddHeader>&amp;L&amp;F&amp;R&amp;A</oddHeader>
    <oddFooter>&amp;CSeite &amp;P von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40"/>
  <sheetViews>
    <sheetView showGridLines="0" workbookViewId="0">
      <selection activeCell="A3" sqref="A3"/>
    </sheetView>
  </sheetViews>
  <sheetFormatPr baseColWidth="10" defaultColWidth="9.140625" defaultRowHeight="12.75" x14ac:dyDescent="0.2"/>
  <cols>
    <col min="1" max="1" width="16.140625" style="1" customWidth="1"/>
    <col min="2" max="2" width="15.42578125" style="1" customWidth="1"/>
    <col min="3" max="3" width="18.42578125" style="1" customWidth="1"/>
    <col min="4" max="4" width="17.28515625" style="1" customWidth="1"/>
    <col min="5" max="7" width="18.5703125" style="1" customWidth="1"/>
    <col min="8" max="8" width="13.140625" style="1" customWidth="1"/>
    <col min="9" max="9" width="15.28515625" style="1" hidden="1" customWidth="1"/>
  </cols>
  <sheetData>
    <row r="1" spans="1:10" ht="23.25" customHeight="1" x14ac:dyDescent="0.2">
      <c r="A1" s="108" t="str">
        <f>"ASG "&amp;Info!C31&amp;" in Prozent"</f>
        <v>ASG 2013 in Prozent</v>
      </c>
      <c r="B1" s="109"/>
      <c r="C1" s="109"/>
      <c r="D1" s="109"/>
    </row>
    <row r="2" spans="1:10" ht="21.75" customHeight="1" x14ac:dyDescent="0.25">
      <c r="A2" s="154" t="str">
        <f>Info!A4</f>
        <v>Referenzjahr 2017</v>
      </c>
      <c r="B2" s="155"/>
      <c r="C2" s="64"/>
      <c r="D2" s="60"/>
      <c r="E2" s="60"/>
      <c r="H2" s="21" t="str">
        <f>Info!C28</f>
        <v>FA_2017_20160519</v>
      </c>
    </row>
    <row r="3" spans="1:10" s="1" customFormat="1" x14ac:dyDescent="0.2">
      <c r="A3" s="86" t="s">
        <v>30</v>
      </c>
      <c r="B3" s="25" t="s">
        <v>84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87" t="s">
        <v>36</v>
      </c>
      <c r="I3" s="5"/>
    </row>
    <row r="4" spans="1:10" ht="78.75" customHeight="1" x14ac:dyDescent="0.2">
      <c r="A4" s="156"/>
      <c r="B4" s="36" t="s">
        <v>48</v>
      </c>
      <c r="C4" s="36" t="s">
        <v>117</v>
      </c>
      <c r="D4" s="36" t="s">
        <v>118</v>
      </c>
      <c r="E4" s="36" t="s">
        <v>91</v>
      </c>
      <c r="F4" s="36" t="s">
        <v>92</v>
      </c>
      <c r="G4" s="36" t="s">
        <v>108</v>
      </c>
      <c r="H4" s="66" t="s">
        <v>124</v>
      </c>
      <c r="I4" s="5"/>
    </row>
    <row r="5" spans="1:10" s="39" customFormat="1" ht="11.25" customHeight="1" x14ac:dyDescent="0.2">
      <c r="A5" s="93" t="s">
        <v>52</v>
      </c>
      <c r="B5" s="42" t="s">
        <v>125</v>
      </c>
      <c r="C5" s="42" t="s">
        <v>125</v>
      </c>
      <c r="D5" s="42" t="s">
        <v>125</v>
      </c>
      <c r="E5" s="42" t="s">
        <v>125</v>
      </c>
      <c r="F5" s="42" t="s">
        <v>125</v>
      </c>
      <c r="G5" s="42" t="s">
        <v>125</v>
      </c>
      <c r="H5" s="157" t="s">
        <v>125</v>
      </c>
      <c r="I5" s="158"/>
    </row>
    <row r="6" spans="1:10" x14ac:dyDescent="0.2">
      <c r="A6" s="44" t="s">
        <v>55</v>
      </c>
      <c r="B6" s="159">
        <f>ASG_Total!C7/ASG_Total!$H7</f>
        <v>0.63735741078668284</v>
      </c>
      <c r="C6" s="159">
        <f>ASG_Total!D7/ASG_Total!$H7</f>
        <v>3.5422973692136886E-2</v>
      </c>
      <c r="D6" s="159">
        <f>ASG_Total!E7/ASG_Total!$H7</f>
        <v>0.10257774687559577</v>
      </c>
      <c r="E6" s="159">
        <f>JP!B9/ASG_Total!$H7</f>
        <v>0.2214041057894561</v>
      </c>
      <c r="F6" s="159">
        <f>JP!C9/ASG_Total!$H7</f>
        <v>8.4873638298661735E-3</v>
      </c>
      <c r="G6" s="159">
        <f>ASG_Total!G7/ASG_Total!$H7</f>
        <v>-5.2496009737377286E-3</v>
      </c>
      <c r="H6" s="160">
        <f t="shared" ref="H6:H32" si="0">SUM(B6:G6)</f>
        <v>1</v>
      </c>
      <c r="I6" s="161" t="s">
        <v>55</v>
      </c>
      <c r="J6" s="147"/>
    </row>
    <row r="7" spans="1:10" x14ac:dyDescent="0.2">
      <c r="A7" s="48" t="s">
        <v>56</v>
      </c>
      <c r="B7" s="162">
        <f>ASG_Total!C8/ASG_Total!$H8</f>
        <v>0.63907929660119422</v>
      </c>
      <c r="C7" s="162">
        <f>ASG_Total!D8/ASG_Total!$H8</f>
        <v>2.5817348806705696E-2</v>
      </c>
      <c r="D7" s="162">
        <f>ASG_Total!E8/ASG_Total!$H8</f>
        <v>9.2613885479736147E-2</v>
      </c>
      <c r="E7" s="162">
        <f>JP!B10/ASG_Total!$H8</f>
        <v>0.23852256618679277</v>
      </c>
      <c r="F7" s="162">
        <f>JP!C10/ASG_Total!$H8</f>
        <v>2.676902659212217E-3</v>
      </c>
      <c r="G7" s="162">
        <f>ASG_Total!G8/ASG_Total!$H8</f>
        <v>1.2900002663590957E-3</v>
      </c>
      <c r="H7" s="163">
        <f t="shared" si="0"/>
        <v>1.0000000000000002</v>
      </c>
      <c r="I7" s="164" t="s">
        <v>56</v>
      </c>
      <c r="J7" s="147"/>
    </row>
    <row r="8" spans="1:10" x14ac:dyDescent="0.2">
      <c r="A8" s="51" t="s">
        <v>57</v>
      </c>
      <c r="B8" s="165">
        <f>ASG_Total!C9/ASG_Total!$H9</f>
        <v>0.59816980457640156</v>
      </c>
      <c r="C8" s="165">
        <f>ASG_Total!D9/ASG_Total!$H9</f>
        <v>2.2816056433996559E-2</v>
      </c>
      <c r="D8" s="165">
        <f>ASG_Total!E9/ASG_Total!$H9</f>
        <v>9.6622056303262094E-2</v>
      </c>
      <c r="E8" s="165">
        <f>JP!B11/ASG_Total!$H9</f>
        <v>0.26743721667245229</v>
      </c>
      <c r="F8" s="165">
        <f>JP!C11/ASG_Total!$H9</f>
        <v>1.0092854268131625E-2</v>
      </c>
      <c r="G8" s="165">
        <f>ASG_Total!G9/ASG_Total!$H9</f>
        <v>4.8620117457558358E-3</v>
      </c>
      <c r="H8" s="166">
        <f t="shared" si="0"/>
        <v>1</v>
      </c>
      <c r="I8" s="167" t="s">
        <v>57</v>
      </c>
      <c r="J8" s="147"/>
    </row>
    <row r="9" spans="1:10" x14ac:dyDescent="0.2">
      <c r="A9" s="48" t="s">
        <v>58</v>
      </c>
      <c r="B9" s="162">
        <f>ASG_Total!C10/ASG_Total!$H10</f>
        <v>0.58825680220717735</v>
      </c>
      <c r="C9" s="162">
        <f>ASG_Total!D10/ASG_Total!$H10</f>
        <v>3.5576532146360064E-2</v>
      </c>
      <c r="D9" s="162">
        <f>ASG_Total!E10/ASG_Total!$H10</f>
        <v>0.11113661980574756</v>
      </c>
      <c r="E9" s="162">
        <f>JP!B12/ASG_Total!$H10</f>
        <v>0.2743381402683906</v>
      </c>
      <c r="F9" s="162">
        <f>JP!C12/ASG_Total!$H10</f>
        <v>1.0499853492383986E-3</v>
      </c>
      <c r="G9" s="162">
        <f>ASG_Total!G10/ASG_Total!$H10</f>
        <v>-1.0358079776913954E-2</v>
      </c>
      <c r="H9" s="163">
        <f t="shared" si="0"/>
        <v>1</v>
      </c>
      <c r="I9" s="164" t="s">
        <v>58</v>
      </c>
      <c r="J9" s="147"/>
    </row>
    <row r="10" spans="1:10" x14ac:dyDescent="0.2">
      <c r="A10" s="51" t="s">
        <v>59</v>
      </c>
      <c r="B10" s="165">
        <f>ASG_Total!C11/ASG_Total!$H11</f>
        <v>0.64716500074760874</v>
      </c>
      <c r="C10" s="165">
        <f>ASG_Total!D11/ASG_Total!$H11</f>
        <v>1.6659923938949751E-2</v>
      </c>
      <c r="D10" s="165">
        <f>ASG_Total!E11/ASG_Total!$H11</f>
        <v>0.17462611614034534</v>
      </c>
      <c r="E10" s="165">
        <f>JP!B13/ASG_Total!$H11</f>
        <v>0.14993148376653886</v>
      </c>
      <c r="F10" s="165">
        <f>JP!C13/ASG_Total!$H11</f>
        <v>1.3054753710495451E-2</v>
      </c>
      <c r="G10" s="165">
        <f>ASG_Total!G11/ASG_Total!$H11</f>
        <v>-1.4372783039382478E-3</v>
      </c>
      <c r="H10" s="166">
        <f t="shared" si="0"/>
        <v>1</v>
      </c>
      <c r="I10" s="167" t="s">
        <v>59</v>
      </c>
      <c r="J10" s="147"/>
    </row>
    <row r="11" spans="1:10" x14ac:dyDescent="0.2">
      <c r="A11" s="48" t="s">
        <v>60</v>
      </c>
      <c r="B11" s="162">
        <f>ASG_Total!C12/ASG_Total!$H12</f>
        <v>0.64299541892824219</v>
      </c>
      <c r="C11" s="162">
        <f>ASG_Total!D12/ASG_Total!$H12</f>
        <v>2.3880916350841719E-2</v>
      </c>
      <c r="D11" s="162">
        <f>ASG_Total!E12/ASG_Total!$H12</f>
        <v>0.11660668157079829</v>
      </c>
      <c r="E11" s="162">
        <f>JP!B14/ASG_Total!$H12</f>
        <v>0.21558386170106117</v>
      </c>
      <c r="F11" s="162">
        <f>JP!C14/ASG_Total!$H12</f>
        <v>9.5926956679204482E-3</v>
      </c>
      <c r="G11" s="162">
        <f>ASG_Total!G12/ASG_Total!$H12</f>
        <v>-8.6595742188637082E-3</v>
      </c>
      <c r="H11" s="163">
        <f t="shared" si="0"/>
        <v>1</v>
      </c>
      <c r="I11" s="164" t="s">
        <v>60</v>
      </c>
      <c r="J11" s="147"/>
    </row>
    <row r="12" spans="1:10" x14ac:dyDescent="0.2">
      <c r="A12" s="51" t="s">
        <v>61</v>
      </c>
      <c r="B12" s="165">
        <f>ASG_Total!C13/ASG_Total!$H13</f>
        <v>0.56849324186209116</v>
      </c>
      <c r="C12" s="165">
        <f>ASG_Total!D13/ASG_Total!$H13</f>
        <v>1.5122857227821581E-2</v>
      </c>
      <c r="D12" s="165">
        <f>ASG_Total!E13/ASG_Total!$H13</f>
        <v>0.19180179783900872</v>
      </c>
      <c r="E12" s="165">
        <f>JP!B15/ASG_Total!$H13</f>
        <v>0.21700131202230682</v>
      </c>
      <c r="F12" s="165">
        <f>JP!C15/ASG_Total!$H13</f>
        <v>1.3130548845535769E-2</v>
      </c>
      <c r="G12" s="165">
        <f>ASG_Total!G13/ASG_Total!$H13</f>
        <v>-5.5497577967639601E-3</v>
      </c>
      <c r="H12" s="166">
        <f t="shared" si="0"/>
        <v>1</v>
      </c>
      <c r="I12" s="167" t="s">
        <v>61</v>
      </c>
      <c r="J12" s="147"/>
    </row>
    <row r="13" spans="1:10" x14ac:dyDescent="0.2">
      <c r="A13" s="48" t="s">
        <v>62</v>
      </c>
      <c r="B13" s="162">
        <f>ASG_Total!C14/ASG_Total!$H14</f>
        <v>0.61830884243305373</v>
      </c>
      <c r="C13" s="162">
        <f>ASG_Total!D14/ASG_Total!$H14</f>
        <v>4.8941143500869942E-2</v>
      </c>
      <c r="D13" s="162">
        <f>ASG_Total!E14/ASG_Total!$H14</f>
        <v>0.10570983559289342</v>
      </c>
      <c r="E13" s="162">
        <f>JP!B16/ASG_Total!$H14</f>
        <v>0.17613051025802395</v>
      </c>
      <c r="F13" s="162">
        <f>JP!C16/ASG_Total!$H14</f>
        <v>4.8962412752821573E-2</v>
      </c>
      <c r="G13" s="162">
        <f>ASG_Total!G14/ASG_Total!$H14</f>
        <v>1.9472554623374207E-3</v>
      </c>
      <c r="H13" s="163">
        <f t="shared" si="0"/>
        <v>1</v>
      </c>
      <c r="I13" s="164" t="s">
        <v>62</v>
      </c>
      <c r="J13" s="147"/>
    </row>
    <row r="14" spans="1:10" x14ac:dyDescent="0.2">
      <c r="A14" s="51" t="s">
        <v>63</v>
      </c>
      <c r="B14" s="165">
        <f>ASG_Total!C15/ASG_Total!$H15</f>
        <v>0.49468276611932621</v>
      </c>
      <c r="C14" s="165">
        <f>ASG_Total!D15/ASG_Total!$H15</f>
        <v>2.2541050872875012E-2</v>
      </c>
      <c r="D14" s="165">
        <f>ASG_Total!E15/ASG_Total!$H15</f>
        <v>9.0757547749751477E-2</v>
      </c>
      <c r="E14" s="165">
        <f>JP!B17/ASG_Total!$H15</f>
        <v>0.25213008278693966</v>
      </c>
      <c r="F14" s="165">
        <f>JP!C17/ASG_Total!$H15</f>
        <v>0.13959728974759517</v>
      </c>
      <c r="G14" s="165">
        <f>ASG_Total!G15/ASG_Total!$H15</f>
        <v>2.9126272351257952E-4</v>
      </c>
      <c r="H14" s="166">
        <f t="shared" si="0"/>
        <v>1.0000000000000002</v>
      </c>
      <c r="I14" s="167" t="s">
        <v>63</v>
      </c>
      <c r="J14" s="147"/>
    </row>
    <row r="15" spans="1:10" x14ac:dyDescent="0.2">
      <c r="A15" s="48" t="s">
        <v>64</v>
      </c>
      <c r="B15" s="162">
        <f>ASG_Total!C16/ASG_Total!$H16</f>
        <v>0.63173785994553411</v>
      </c>
      <c r="C15" s="162">
        <f>ASG_Total!D16/ASG_Total!$H16</f>
        <v>3.0534058569399263E-2</v>
      </c>
      <c r="D15" s="162">
        <f>ASG_Total!E16/ASG_Total!$H16</f>
        <v>5.4296326508330668E-2</v>
      </c>
      <c r="E15" s="162">
        <f>JP!B18/ASG_Total!$H16</f>
        <v>0.23879059672304107</v>
      </c>
      <c r="F15" s="162">
        <f>JP!C18/ASG_Total!$H16</f>
        <v>5.3905983699474108E-2</v>
      </c>
      <c r="G15" s="162">
        <f>ASG_Total!G16/ASG_Total!$H16</f>
        <v>-9.2648254457792963E-3</v>
      </c>
      <c r="H15" s="163">
        <f t="shared" si="0"/>
        <v>0.99999999999999989</v>
      </c>
      <c r="I15" s="164" t="s">
        <v>126</v>
      </c>
      <c r="J15" s="147"/>
    </row>
    <row r="16" spans="1:10" x14ac:dyDescent="0.2">
      <c r="A16" s="51" t="s">
        <v>65</v>
      </c>
      <c r="B16" s="165">
        <f>ASG_Total!C17/ASG_Total!$H17</f>
        <v>0.7255706002134622</v>
      </c>
      <c r="C16" s="165">
        <f>ASG_Total!D17/ASG_Total!$H17</f>
        <v>2.5250813078225638E-2</v>
      </c>
      <c r="D16" s="165">
        <f>ASG_Total!E17/ASG_Total!$H17</f>
        <v>5.743327614839748E-2</v>
      </c>
      <c r="E16" s="165">
        <f>JP!B19/ASG_Total!$H17</f>
        <v>0.20256212416639324</v>
      </c>
      <c r="F16" s="165">
        <f>JP!C19/ASG_Total!$H17</f>
        <v>1.6207570718183E-3</v>
      </c>
      <c r="G16" s="165">
        <f>ASG_Total!G17/ASG_Total!$H17</f>
        <v>-1.2437570678296875E-2</v>
      </c>
      <c r="H16" s="166">
        <f t="shared" si="0"/>
        <v>1</v>
      </c>
      <c r="I16" s="167" t="s">
        <v>65</v>
      </c>
      <c r="J16" s="147"/>
    </row>
    <row r="17" spans="1:10" x14ac:dyDescent="0.2">
      <c r="A17" s="48" t="s">
        <v>66</v>
      </c>
      <c r="B17" s="162">
        <f>ASG_Total!C18/ASG_Total!$H18</f>
        <v>0.49958990541337778</v>
      </c>
      <c r="C17" s="162">
        <f>ASG_Total!D18/ASG_Total!$H18</f>
        <v>7.478848310524952E-2</v>
      </c>
      <c r="D17" s="162">
        <f>ASG_Total!E18/ASG_Total!$H18</f>
        <v>8.6254457956882968E-2</v>
      </c>
      <c r="E17" s="162">
        <f>JP!B20/ASG_Total!$H18</f>
        <v>0.16870672885376456</v>
      </c>
      <c r="F17" s="162">
        <f>JP!C20/ASG_Total!$H18</f>
        <v>0.17167757025639446</v>
      </c>
      <c r="G17" s="162">
        <f>ASG_Total!G18/ASG_Total!$H18</f>
        <v>-1.0171455856693348E-3</v>
      </c>
      <c r="H17" s="163">
        <f t="shared" si="0"/>
        <v>1</v>
      </c>
      <c r="I17" s="164" t="s">
        <v>66</v>
      </c>
      <c r="J17" s="147"/>
    </row>
    <row r="18" spans="1:10" x14ac:dyDescent="0.2">
      <c r="A18" s="51" t="s">
        <v>67</v>
      </c>
      <c r="B18" s="165">
        <f>ASG_Total!C19/ASG_Total!$H19</f>
        <v>0.7315399309862527</v>
      </c>
      <c r="C18" s="165">
        <f>ASG_Total!D19/ASG_Total!$H19</f>
        <v>4.265435823897349E-2</v>
      </c>
      <c r="D18" s="165">
        <f>ASG_Total!E19/ASG_Total!$H19</f>
        <v>6.8617214461233741E-2</v>
      </c>
      <c r="E18" s="165">
        <f>JP!B21/ASG_Total!$H19</f>
        <v>0.14159335604758844</v>
      </c>
      <c r="F18" s="165">
        <f>JP!C21/ASG_Total!$H19</f>
        <v>1.8691013925583779E-2</v>
      </c>
      <c r="G18" s="165">
        <f>ASG_Total!G19/ASG_Total!$H19</f>
        <v>-3.0958736596321226E-3</v>
      </c>
      <c r="H18" s="166">
        <f t="shared" si="0"/>
        <v>0.99999999999999989</v>
      </c>
      <c r="I18" s="167" t="s">
        <v>67</v>
      </c>
      <c r="J18" s="147"/>
    </row>
    <row r="19" spans="1:10" x14ac:dyDescent="0.2">
      <c r="A19" s="48" t="s">
        <v>68</v>
      </c>
      <c r="B19" s="162">
        <f>ASG_Total!C20/ASG_Total!$H20</f>
        <v>0.54871828959674063</v>
      </c>
      <c r="C19" s="162">
        <f>ASG_Total!D20/ASG_Total!$H20</f>
        <v>6.6869611592886027E-2</v>
      </c>
      <c r="D19" s="162">
        <f>ASG_Total!E20/ASG_Total!$H20</f>
        <v>7.8393816795689839E-2</v>
      </c>
      <c r="E19" s="162">
        <f>JP!B22/ASG_Total!$H20</f>
        <v>0.14959675829393335</v>
      </c>
      <c r="F19" s="162">
        <f>JP!C22/ASG_Total!$H20</f>
        <v>0.15329152693254708</v>
      </c>
      <c r="G19" s="162">
        <f>ASG_Total!G20/ASG_Total!$H20</f>
        <v>3.1299967882030388E-3</v>
      </c>
      <c r="H19" s="163">
        <f t="shared" si="0"/>
        <v>1</v>
      </c>
      <c r="I19" s="164" t="s">
        <v>68</v>
      </c>
      <c r="J19" s="147"/>
    </row>
    <row r="20" spans="1:10" x14ac:dyDescent="0.2">
      <c r="A20" s="51" t="s">
        <v>69</v>
      </c>
      <c r="B20" s="165">
        <f>ASG_Total!C21/ASG_Total!$H21</f>
        <v>0.61855182182223223</v>
      </c>
      <c r="C20" s="165">
        <f>ASG_Total!D21/ASG_Total!$H21</f>
        <v>2.5386101755768983E-2</v>
      </c>
      <c r="D20" s="165">
        <f>ASG_Total!E21/ASG_Total!$H21</f>
        <v>0.13200782774626893</v>
      </c>
      <c r="E20" s="165">
        <f>JP!B23/ASG_Total!$H21</f>
        <v>0.22138954906570446</v>
      </c>
      <c r="F20" s="165">
        <f>JP!C23/ASG_Total!$H21</f>
        <v>7.7244746695164868E-3</v>
      </c>
      <c r="G20" s="165">
        <f>ASG_Total!G21/ASG_Total!$H21</f>
        <v>-5.0597750594911749E-3</v>
      </c>
      <c r="H20" s="166">
        <f t="shared" si="0"/>
        <v>0.99999999999999978</v>
      </c>
      <c r="I20" s="167" t="s">
        <v>69</v>
      </c>
      <c r="J20" s="147"/>
    </row>
    <row r="21" spans="1:10" x14ac:dyDescent="0.2">
      <c r="A21" s="48" t="s">
        <v>70</v>
      </c>
      <c r="B21" s="162">
        <f>ASG_Total!C22/ASG_Total!$H22</f>
        <v>0.64258835466820452</v>
      </c>
      <c r="C21" s="162">
        <f>ASG_Total!D22/ASG_Total!$H22</f>
        <v>2.0224327781258714E-2</v>
      </c>
      <c r="D21" s="162">
        <f>ASG_Total!E22/ASG_Total!$H22</f>
        <v>0.14712570300534519</v>
      </c>
      <c r="E21" s="162">
        <f>JP!B24/ASG_Total!$H22</f>
        <v>0.18476434170734371</v>
      </c>
      <c r="F21" s="162">
        <f>JP!C24/ASG_Total!$H22</f>
        <v>5.9199807827373411E-3</v>
      </c>
      <c r="G21" s="162">
        <f>ASG_Total!G22/ASG_Total!$H22</f>
        <v>-6.2270794488947668E-4</v>
      </c>
      <c r="H21" s="163">
        <f t="shared" si="0"/>
        <v>1</v>
      </c>
      <c r="I21" s="164" t="s">
        <v>70</v>
      </c>
      <c r="J21" s="147"/>
    </row>
    <row r="22" spans="1:10" x14ac:dyDescent="0.2">
      <c r="A22" s="51" t="s">
        <v>71</v>
      </c>
      <c r="B22" s="165">
        <f>ASG_Total!C23/ASG_Total!$H23</f>
        <v>0.60042153740023019</v>
      </c>
      <c r="C22" s="165">
        <f>ASG_Total!D23/ASG_Total!$H23</f>
        <v>4.0494339927068079E-2</v>
      </c>
      <c r="D22" s="165">
        <f>ASG_Total!E23/ASG_Total!$H23</f>
        <v>0.11027837727614589</v>
      </c>
      <c r="E22" s="165">
        <f>JP!B25/ASG_Total!$H23</f>
        <v>0.23188751695182377</v>
      </c>
      <c r="F22" s="165">
        <f>JP!C25/ASG_Total!$H23</f>
        <v>1.8972054173459953E-2</v>
      </c>
      <c r="G22" s="165">
        <f>ASG_Total!G23/ASG_Total!$H23</f>
        <v>-2.0538257287280007E-3</v>
      </c>
      <c r="H22" s="166">
        <f t="shared" si="0"/>
        <v>0.99999999999999989</v>
      </c>
      <c r="I22" s="167" t="s">
        <v>71</v>
      </c>
      <c r="J22" s="147"/>
    </row>
    <row r="23" spans="1:10" x14ac:dyDescent="0.2">
      <c r="A23" s="48" t="s">
        <v>72</v>
      </c>
      <c r="B23" s="162">
        <f>ASG_Total!C24/ASG_Total!$H24</f>
        <v>0.60119420770835841</v>
      </c>
      <c r="C23" s="162">
        <f>ASG_Total!D24/ASG_Total!$H24</f>
        <v>6.9996481411628106E-2</v>
      </c>
      <c r="D23" s="162">
        <f>ASG_Total!E24/ASG_Total!$H24</f>
        <v>0.14911396629311205</v>
      </c>
      <c r="E23" s="162">
        <f>JP!B26/ASG_Total!$H24</f>
        <v>0.16077987157665757</v>
      </c>
      <c r="F23" s="162">
        <f>JP!C26/ASG_Total!$H24</f>
        <v>4.3129501439686394E-3</v>
      </c>
      <c r="G23" s="162">
        <f>ASG_Total!G24/ASG_Total!$H24</f>
        <v>1.4602522866275145E-2</v>
      </c>
      <c r="H23" s="163">
        <f t="shared" si="0"/>
        <v>0.99999999999999989</v>
      </c>
      <c r="I23" s="164" t="s">
        <v>72</v>
      </c>
      <c r="J23" s="147"/>
    </row>
    <row r="24" spans="1:10" x14ac:dyDescent="0.2">
      <c r="A24" s="51" t="s">
        <v>73</v>
      </c>
      <c r="B24" s="165">
        <f>ASG_Total!C25/ASG_Total!$H25</f>
        <v>0.66677676761498239</v>
      </c>
      <c r="C24" s="165">
        <f>ASG_Total!D25/ASG_Total!$H25</f>
        <v>3.3597464052259968E-2</v>
      </c>
      <c r="D24" s="165">
        <f>ASG_Total!E25/ASG_Total!$H25</f>
        <v>8.9948136544590288E-2</v>
      </c>
      <c r="E24" s="165">
        <f>JP!B27/ASG_Total!$H25</f>
        <v>0.20928046266287742</v>
      </c>
      <c r="F24" s="165">
        <f>JP!C27/ASG_Total!$H25</f>
        <v>1.5738493478353968E-3</v>
      </c>
      <c r="G24" s="165">
        <f>ASG_Total!G25/ASG_Total!$H25</f>
        <v>-1.176680222545324E-3</v>
      </c>
      <c r="H24" s="166">
        <f t="shared" si="0"/>
        <v>1.0000000000000002</v>
      </c>
      <c r="I24" s="167" t="s">
        <v>73</v>
      </c>
      <c r="J24" s="147"/>
    </row>
    <row r="25" spans="1:10" x14ac:dyDescent="0.2">
      <c r="A25" s="48" t="s">
        <v>74</v>
      </c>
      <c r="B25" s="162">
        <f>ASG_Total!C26/ASG_Total!$H26</f>
        <v>0.64912566587903797</v>
      </c>
      <c r="C25" s="162">
        <f>ASG_Total!D26/ASG_Total!$H26</f>
        <v>4.011403821109899E-2</v>
      </c>
      <c r="D25" s="162">
        <f>ASG_Total!E26/ASG_Total!$H26</f>
        <v>0.10601059062362425</v>
      </c>
      <c r="E25" s="162">
        <f>JP!B28/ASG_Total!$H26</f>
        <v>0.19810079219852061</v>
      </c>
      <c r="F25" s="162">
        <f>JP!C28/ASG_Total!$H26</f>
        <v>2.8506312891367685E-3</v>
      </c>
      <c r="G25" s="162">
        <f>ASG_Total!G26/ASG_Total!$H26</f>
        <v>3.7982817985813769E-3</v>
      </c>
      <c r="H25" s="163">
        <f t="shared" si="0"/>
        <v>1</v>
      </c>
      <c r="I25" s="164" t="s">
        <v>74</v>
      </c>
      <c r="J25" s="147"/>
    </row>
    <row r="26" spans="1:10" x14ac:dyDescent="0.2">
      <c r="A26" s="51" t="s">
        <v>75</v>
      </c>
      <c r="B26" s="165">
        <f>ASG_Total!C27/ASG_Total!$H27</f>
        <v>0.57997193719204876</v>
      </c>
      <c r="C26" s="165">
        <f>ASG_Total!D27/ASG_Total!$H27</f>
        <v>7.9349611766700814E-2</v>
      </c>
      <c r="D26" s="165">
        <f>ASG_Total!E27/ASG_Total!$H27</f>
        <v>7.4458747357924154E-2</v>
      </c>
      <c r="E26" s="165">
        <f>JP!B29/ASG_Total!$H27</f>
        <v>0.23730180575883569</v>
      </c>
      <c r="F26" s="165">
        <f>JP!C29/ASG_Total!$H27</f>
        <v>2.204845599917463E-2</v>
      </c>
      <c r="G26" s="165">
        <f>ASG_Total!G27/ASG_Total!$H27</f>
        <v>6.8694419253160811E-3</v>
      </c>
      <c r="H26" s="166">
        <f t="shared" si="0"/>
        <v>1</v>
      </c>
      <c r="I26" s="167" t="s">
        <v>75</v>
      </c>
      <c r="J26" s="147"/>
    </row>
    <row r="27" spans="1:10" x14ac:dyDescent="0.2">
      <c r="A27" s="48" t="s">
        <v>76</v>
      </c>
      <c r="B27" s="162">
        <f>ASG_Total!C28/ASG_Total!$H28</f>
        <v>0.66067212295909816</v>
      </c>
      <c r="C27" s="162">
        <f>ASG_Total!D28/ASG_Total!$H28</f>
        <v>5.1486365221603866E-2</v>
      </c>
      <c r="D27" s="162">
        <f>ASG_Total!E28/ASG_Total!$H28</f>
        <v>8.143867793325249E-2</v>
      </c>
      <c r="E27" s="162">
        <f>JP!B30/ASG_Total!$H28</f>
        <v>0.13834166180139371</v>
      </c>
      <c r="F27" s="162">
        <f>JP!C30/ASG_Total!$H28</f>
        <v>7.1354996197169396E-2</v>
      </c>
      <c r="G27" s="162">
        <f>ASG_Total!G28/ASG_Total!$H28</f>
        <v>-3.2938241125174362E-3</v>
      </c>
      <c r="H27" s="163">
        <f t="shared" si="0"/>
        <v>1.0000000000000002</v>
      </c>
      <c r="I27" s="164" t="s">
        <v>76</v>
      </c>
      <c r="J27" s="147"/>
    </row>
    <row r="28" spans="1:10" x14ac:dyDescent="0.2">
      <c r="A28" s="51" t="s">
        <v>77</v>
      </c>
      <c r="B28" s="165">
        <f>ASG_Total!C29/ASG_Total!$H29</f>
        <v>0.65638356173380008</v>
      </c>
      <c r="C28" s="165">
        <f>ASG_Total!D29/ASG_Total!$H29</f>
        <v>5.4668812098012609E-2</v>
      </c>
      <c r="D28" s="165">
        <f>ASG_Total!E29/ASG_Total!$H29</f>
        <v>9.1270441409255845E-2</v>
      </c>
      <c r="E28" s="165">
        <f>JP!B31/ASG_Total!$H29</f>
        <v>0.18221658886047865</v>
      </c>
      <c r="F28" s="165">
        <f>JP!C31/ASG_Total!$H29</f>
        <v>1.4454330374743551E-3</v>
      </c>
      <c r="G28" s="165">
        <f>ASG_Total!G29/ASG_Total!$H29</f>
        <v>1.4015162860978493E-2</v>
      </c>
      <c r="H28" s="166">
        <f t="shared" si="0"/>
        <v>1</v>
      </c>
      <c r="I28" s="167" t="s">
        <v>77</v>
      </c>
      <c r="J28" s="147"/>
    </row>
    <row r="29" spans="1:10" x14ac:dyDescent="0.2">
      <c r="A29" s="48" t="s">
        <v>78</v>
      </c>
      <c r="B29" s="162">
        <f>ASG_Total!C30/ASG_Total!$H30</f>
        <v>0.4513832934658647</v>
      </c>
      <c r="C29" s="162">
        <f>ASG_Total!D30/ASG_Total!$H30</f>
        <v>4.2795969641133122E-2</v>
      </c>
      <c r="D29" s="162">
        <f>ASG_Total!E30/ASG_Total!$H30</f>
        <v>4.201746678841739E-2</v>
      </c>
      <c r="E29" s="162">
        <f>JP!B32/ASG_Total!$H30</f>
        <v>0.15235059536345741</v>
      </c>
      <c r="F29" s="162">
        <f>JP!C32/ASG_Total!$H30</f>
        <v>0.29623704629815278</v>
      </c>
      <c r="G29" s="162">
        <f>ASG_Total!G30/ASG_Total!$H30</f>
        <v>1.5215628442974669E-2</v>
      </c>
      <c r="H29" s="163">
        <f t="shared" si="0"/>
        <v>1.0000000000000002</v>
      </c>
      <c r="I29" s="164" t="s">
        <v>78</v>
      </c>
      <c r="J29" s="147"/>
    </row>
    <row r="30" spans="1:10" x14ac:dyDescent="0.2">
      <c r="A30" s="51" t="s">
        <v>79</v>
      </c>
      <c r="B30" s="165">
        <f>ASG_Total!C31/ASG_Total!$H31</f>
        <v>0.54789829697820591</v>
      </c>
      <c r="C30" s="165">
        <f>ASG_Total!D31/ASG_Total!$H31</f>
        <v>0.11446141084749074</v>
      </c>
      <c r="D30" s="165">
        <f>ASG_Total!E31/ASG_Total!$H31</f>
        <v>7.204272487896167E-2</v>
      </c>
      <c r="E30" s="165">
        <f>JP!B33/ASG_Total!$H31</f>
        <v>0.20720701319436616</v>
      </c>
      <c r="F30" s="165">
        <f>JP!C33/ASG_Total!$H31</f>
        <v>5.1567837760748983E-2</v>
      </c>
      <c r="G30" s="165">
        <f>ASG_Total!G31/ASG_Total!$H31</f>
        <v>6.8227163402265626E-3</v>
      </c>
      <c r="H30" s="166">
        <f t="shared" si="0"/>
        <v>1</v>
      </c>
      <c r="I30" s="167" t="s">
        <v>79</v>
      </c>
      <c r="J30" s="147"/>
    </row>
    <row r="31" spans="1:10" x14ac:dyDescent="0.2">
      <c r="A31" s="48" t="s">
        <v>80</v>
      </c>
      <c r="B31" s="162">
        <f>ASG_Total!C32/ASG_Total!$H32</f>
        <v>0.59755328245983708</v>
      </c>
      <c r="C31" s="162">
        <f>ASG_Total!D32/ASG_Total!$H32</f>
        <v>6.1223319753698782E-2</v>
      </c>
      <c r="D31" s="162">
        <f>ASG_Total!E32/ASG_Total!$H32</f>
        <v>6.4628747143176055E-2</v>
      </c>
      <c r="E31" s="162">
        <f>JP!B34/ASG_Total!$H32</f>
        <v>0.26550701162150264</v>
      </c>
      <c r="F31" s="162">
        <f>JP!C34/ASG_Total!$H32</f>
        <v>3.6180617765424346E-3</v>
      </c>
      <c r="G31" s="162">
        <f>ASG_Total!G32/ASG_Total!$H32</f>
        <v>7.4695772452430366E-3</v>
      </c>
      <c r="H31" s="163">
        <f t="shared" si="0"/>
        <v>0.99999999999999989</v>
      </c>
      <c r="I31" s="168" t="s">
        <v>80</v>
      </c>
      <c r="J31" s="147"/>
    </row>
    <row r="32" spans="1:10" x14ac:dyDescent="0.2">
      <c r="A32" s="55" t="s">
        <v>81</v>
      </c>
      <c r="B32" s="169">
        <f>ASG_Total!C33/ASG_Total!$H33</f>
        <v>0.61786103820002225</v>
      </c>
      <c r="C32" s="169">
        <f>ASG_Total!D33/ASG_Total!$H33</f>
        <v>4.5763288394755498E-2</v>
      </c>
      <c r="D32" s="169">
        <f>ASG_Total!E33/ASG_Total!$H33</f>
        <v>9.2958292911642829E-2</v>
      </c>
      <c r="E32" s="169">
        <f>JP!B35/ASG_Total!$H33</f>
        <v>0.20605568817117428</v>
      </c>
      <c r="F32" s="169">
        <f>JP!C35/ASG_Total!$H33</f>
        <v>3.7417602906098857E-2</v>
      </c>
      <c r="G32" s="169">
        <f>ASG_Total!G33/ASG_Total!$H33</f>
        <v>-5.5910583693608094E-5</v>
      </c>
      <c r="H32" s="170">
        <f t="shared" si="0"/>
        <v>1</v>
      </c>
      <c r="I32" s="171" t="s">
        <v>81</v>
      </c>
      <c r="J32" s="147"/>
    </row>
    <row r="33" spans="1:10" x14ac:dyDescent="0.2">
      <c r="A33" s="59"/>
      <c r="B33" s="172"/>
      <c r="C33" s="172"/>
      <c r="D33" s="172"/>
      <c r="E33" s="172"/>
      <c r="F33" s="172"/>
      <c r="G33" s="172"/>
      <c r="H33" s="173"/>
      <c r="I33" s="59"/>
      <c r="J33" s="147"/>
    </row>
    <row r="34" spans="1:10" x14ac:dyDescent="0.2">
      <c r="A34" s="184" t="s">
        <v>127</v>
      </c>
      <c r="B34" s="174">
        <f t="shared" ref="B34:G34" si="1">MIN(B6:B32)</f>
        <v>0.4513832934658647</v>
      </c>
      <c r="C34" s="174">
        <f t="shared" si="1"/>
        <v>1.5122857227821581E-2</v>
      </c>
      <c r="D34" s="174">
        <f t="shared" si="1"/>
        <v>4.201746678841739E-2</v>
      </c>
      <c r="E34" s="174">
        <f t="shared" si="1"/>
        <v>0.13834166180139371</v>
      </c>
      <c r="F34" s="174">
        <f t="shared" si="1"/>
        <v>1.0499853492383986E-3</v>
      </c>
      <c r="G34" s="175">
        <f t="shared" si="1"/>
        <v>-1.2437570678296875E-2</v>
      </c>
    </row>
    <row r="35" spans="1:10" x14ac:dyDescent="0.2">
      <c r="A35" s="185"/>
      <c r="B35" s="176" t="str">
        <f>VLOOKUP(B34,B$6:$I$32,B$36,FALSE)</f>
        <v>Neuenburg</v>
      </c>
      <c r="C35" s="176" t="str">
        <f>VLOOKUP(C34,C$6:$I$32,C$36,FALSE)</f>
        <v>Nidwalden</v>
      </c>
      <c r="D35" s="176" t="str">
        <f>VLOOKUP(D34,D$6:$I$32,D$36,FALSE)</f>
        <v>Neuenburg</v>
      </c>
      <c r="E35" s="176" t="str">
        <f>VLOOKUP(E34,E$6:$I$32,E$36,FALSE)</f>
        <v>Waadt</v>
      </c>
      <c r="F35" s="176" t="str">
        <f>VLOOKUP(F34,F$6:$I$32,F$36,FALSE)</f>
        <v>Uri</v>
      </c>
      <c r="G35" s="177" t="str">
        <f>VLOOKUP(G34,G$6:$I$32,G$36,FALSE)</f>
        <v>Solothurn</v>
      </c>
    </row>
    <row r="36" spans="1:10" ht="4.5" customHeight="1" x14ac:dyDescent="0.2">
      <c r="A36" s="178"/>
      <c r="B36" s="179">
        <v>8</v>
      </c>
      <c r="C36" s="179">
        <v>7</v>
      </c>
      <c r="D36" s="179">
        <v>6</v>
      </c>
      <c r="E36" s="179">
        <v>5</v>
      </c>
      <c r="F36" s="179">
        <v>4</v>
      </c>
      <c r="G36" s="179">
        <v>3</v>
      </c>
    </row>
    <row r="37" spans="1:10" x14ac:dyDescent="0.2">
      <c r="A37" s="184" t="s">
        <v>128</v>
      </c>
      <c r="B37" s="174">
        <f t="shared" ref="B37:G37" si="2">MAX(B6:B31)</f>
        <v>0.7315399309862527</v>
      </c>
      <c r="C37" s="174">
        <f t="shared" si="2"/>
        <v>0.11446141084749074</v>
      </c>
      <c r="D37" s="174">
        <f t="shared" si="2"/>
        <v>0.19180179783900872</v>
      </c>
      <c r="E37" s="174">
        <f t="shared" si="2"/>
        <v>0.2743381402683906</v>
      </c>
      <c r="F37" s="174">
        <f t="shared" si="2"/>
        <v>0.29623704629815278</v>
      </c>
      <c r="G37" s="175">
        <f t="shared" si="2"/>
        <v>1.5215628442974669E-2</v>
      </c>
    </row>
    <row r="38" spans="1:10" x14ac:dyDescent="0.2">
      <c r="A38" s="185"/>
      <c r="B38" s="176" t="str">
        <f>VLOOKUP(B37,B$6:$I$32,B$36,FALSE)</f>
        <v>Basel-Landschaft</v>
      </c>
      <c r="C38" s="176" t="str">
        <f>VLOOKUP(C37,C$6:$I$32,C$36,FALSE)</f>
        <v>Genf</v>
      </c>
      <c r="D38" s="176" t="str">
        <f>VLOOKUP(D37,D$6:$I$32,D$36,FALSE)</f>
        <v>Nidwalden</v>
      </c>
      <c r="E38" s="176" t="str">
        <f>VLOOKUP(E37,E$6:$I$32,E$36,FALSE)</f>
        <v>Uri</v>
      </c>
      <c r="F38" s="176" t="str">
        <f>VLOOKUP(F37,F$6:$I$32,F$36,FALSE)</f>
        <v>Neuenburg</v>
      </c>
      <c r="G38" s="177" t="str">
        <f>VLOOKUP(G37,G$6:$I$32,G$36,FALSE)</f>
        <v>Neuenburg</v>
      </c>
    </row>
    <row r="40" spans="1:10" x14ac:dyDescent="0.2">
      <c r="G40" s="180"/>
    </row>
  </sheetData>
  <mergeCells count="2">
    <mergeCell ref="A37:A38"/>
    <mergeCell ref="A34:A35"/>
  </mergeCells>
  <conditionalFormatting sqref="I6:I28 C3:H28">
    <cfRule type="expression" dxfId="0" priority="1" stopIfTrue="1">
      <formula>ISBLANK(C3)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>
    <oddHeader>&amp;L&amp;F&amp;R&amp;A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Info</vt:lpstr>
      <vt:lpstr>NP</vt:lpstr>
      <vt:lpstr>QS</vt:lpstr>
      <vt:lpstr>VERM</vt:lpstr>
      <vt:lpstr>JP</vt:lpstr>
      <vt:lpstr>REPART</vt:lpstr>
      <vt:lpstr>ASG_Total</vt:lpstr>
      <vt:lpstr>ASG_pro_Einwohner</vt:lpstr>
      <vt:lpstr>ASG_in_Prozent</vt:lpstr>
    </vt:vector>
  </TitlesOfParts>
  <Company>BIT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Utz Pascal EFV</dc:creator>
  <cp:lastModifiedBy>Witschard Jean-Pierre EFV</cp:lastModifiedBy>
  <cp:lastPrinted>2015-02-10T14:06:51Z</cp:lastPrinted>
  <dcterms:created xsi:type="dcterms:W3CDTF">2010-11-03T16:06:04Z</dcterms:created>
  <dcterms:modified xsi:type="dcterms:W3CDTF">2016-06-10T07:27:09Z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ASG_2017_2013.xlsx</vt:lpwstr>
  </property>
</Properties>
</file>